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10 Town Plan\07 Scheme\Planning Scheme website documents\Documents\"/>
    </mc:Choice>
  </mc:AlternateContent>
  <bookViews>
    <workbookView xWindow="0" yWindow="0" windowWidth="19200" windowHeight="11580" tabRatio="758"/>
  </bookViews>
  <sheets>
    <sheet name="Navigation" sheetId="25" r:id="rId1"/>
    <sheet name="Inputs" sheetId="1" r:id="rId2"/>
    <sheet name="Demands" sheetId="4" r:id="rId3"/>
    <sheet name="Summary Cost Schedule" sheetId="6" r:id="rId4"/>
    <sheet name="Unit Rates" sheetId="20" r:id="rId5"/>
    <sheet name="Water Supply - Existing" sheetId="3" r:id="rId6"/>
    <sheet name="Water Supply - Future" sheetId="2" r:id="rId7"/>
    <sheet name="Sewerage - Existing" sheetId="12" r:id="rId8"/>
    <sheet name="Sewerage - Future" sheetId="13" r:id="rId9"/>
    <sheet name="Transport - Existing" sheetId="14" r:id="rId10"/>
    <sheet name="Transport - Future" sheetId="15" r:id="rId11"/>
    <sheet name="PPCL - Existing" sheetId="16" r:id="rId12"/>
    <sheet name="PPCL - Future" sheetId="17" r:id="rId13"/>
    <sheet name="Anticipated Gwth - Res" sheetId="7" r:id="rId14"/>
    <sheet name="Anticipated Gwth - Non Res" sheetId="8" r:id="rId15"/>
    <sheet name="CF Projection" sheetId="9" r:id="rId16"/>
  </sheets>
  <definedNames>
    <definedName name="BASE_YEAR">Inputs!$D$5</definedName>
    <definedName name="COUNCIL_NAME">Inputs!$B$1</definedName>
    <definedName name="LEI_1">Inputs!$E$14</definedName>
    <definedName name="LEI_2">Inputs!$F$14</definedName>
    <definedName name="LEI_3">Inputs!$G$14</definedName>
    <definedName name="LEI_4">Inputs!$H$14</definedName>
    <definedName name="N1_C1">Demands!$B$6</definedName>
    <definedName name="N1_C2">Demands!$B$7</definedName>
    <definedName name="N1_CF_COST">'Water Supply - Future'!$W$9:$W$12</definedName>
    <definedName name="N1_CF_TIMING">'Water Supply - Future'!$I$9:$I$12</definedName>
    <definedName name="N2_C1">Demands!$B$19</definedName>
    <definedName name="N2_C2">Demands!$B$20</definedName>
    <definedName name="N2_CF_COST">'Sewerage - Future'!$W$9:$W$10</definedName>
    <definedName name="N2_CF_TIMING">'Sewerage - Future'!$I$9:$I$10</definedName>
    <definedName name="N3_C1">Demands!$B$32</definedName>
    <definedName name="N3_C2">Demands!$B$33</definedName>
    <definedName name="N3_C3">Demands!$B$34</definedName>
    <definedName name="N3_CF_COST">'Transport - Future'!$AA$9:$AA$13</definedName>
    <definedName name="N3_CF_TIMING">'Transport - Future'!$M$9:$M$13</definedName>
    <definedName name="N4_C1">Demands!$B$47</definedName>
    <definedName name="N4_C2">Demands!$B$48</definedName>
    <definedName name="N4_C3">Demands!$B$49</definedName>
    <definedName name="N4_CF_COST">'PPCL - Future'!$W$9:$W$19</definedName>
    <definedName name="N4_CF_TIMING">'PPCL - Future'!$I$9:$I$19</definedName>
    <definedName name="NETWORK_1">Inputs!$E$4</definedName>
    <definedName name="NETWORK_2">Inputs!$F$4</definedName>
    <definedName name="NETWORK_3">Inputs!$G$4</definedName>
    <definedName name="NETWORK_4">Inputs!$H$4</definedName>
    <definedName name="P_HORIZON_1">Inputs!$E$6</definedName>
    <definedName name="P_HORIZON_2">Inputs!$F$6</definedName>
    <definedName name="P_HORIZON_3">Inputs!$G$6</definedName>
    <definedName name="P_HORIZON_4">Inputs!$H$6</definedName>
    <definedName name="P_HORIZON_LOOKUP">Demands!$AC$62:$AD$151</definedName>
    <definedName name="PPI_3Y">Inputs!$D$16</definedName>
    <definedName name="_xlnm.Print_Area" localSheetId="14">'Anticipated Gwth - Non Res'!$A$1:$Z$105</definedName>
    <definedName name="_xlnm.Print_Area" localSheetId="13">'Anticipated Gwth - Res'!$A$1:$Z$73</definedName>
    <definedName name="_xlnm.Print_Area" localSheetId="15">'CF Projection'!$A$1:$Y$69</definedName>
    <definedName name="_xlnm.Print_Area" localSheetId="2">Demands!$A$1:$AA$59</definedName>
    <definedName name="_xlnm.Print_Area" localSheetId="1">Inputs!$A$1:$J$19</definedName>
    <definedName name="_xlnm.Print_Area" localSheetId="0">Navigation!$A$1:$AE$24</definedName>
    <definedName name="_xlnm.Print_Area" localSheetId="3">'Summary Cost Schedule'!$A$1:$J$41</definedName>
    <definedName name="_xlnm.Print_Area" localSheetId="4">'Unit Rates'!$A$1:$AJ$28</definedName>
    <definedName name="PROJECT_NAME">Inputs!$B$2</definedName>
    <definedName name="REVENUE_NON_RES">'Anticipated Gwth - Non Res'!$E$78:$Y$79</definedName>
    <definedName name="REVENUE_RES">'Anticipated Gwth - Res'!$E$56:$Y$57</definedName>
    <definedName name="RWACC_1">Inputs!$E$10</definedName>
    <definedName name="RWACC_2">Inputs!$F$10</definedName>
    <definedName name="RWACC_3">Inputs!$G$10</definedName>
    <definedName name="RWACC_4">Inputs!$H$10</definedName>
    <definedName name="UOM_1">Inputs!$E$7</definedName>
    <definedName name="UOM_2">Inputs!$F$7</definedName>
    <definedName name="UOM_3">Inputs!$G$7</definedName>
    <definedName name="UOM_4">Inputs!$H$7</definedName>
    <definedName name="UR_N1">'Unit Rates'!$D$9:$F$26</definedName>
    <definedName name="UR_N2">'Unit Rates'!$M$9:$O$26</definedName>
    <definedName name="UR_N3">'Unit Rates'!$V$9:$X$26</definedName>
    <definedName name="UR_N4">'Unit Rates'!$AE$9:$AG$26</definedName>
    <definedName name="WACC_1">Inputs!$E$9</definedName>
    <definedName name="WACC_2">Inputs!$F$9</definedName>
    <definedName name="WACC_3">Inputs!$G$9</definedName>
    <definedName name="WACC_4">Inputs!$H$9</definedName>
    <definedName name="WACC_AVG">Inputs!$D$11</definedName>
    <definedName name="WEI_1">Inputs!$E$13</definedName>
    <definedName name="WEI_2">Inputs!$F$13</definedName>
    <definedName name="WEI_3">Inputs!$G$13</definedName>
    <definedName name="WEI_4">Inputs!$H$13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5" l="1"/>
  <c r="O11" i="15"/>
  <c r="Z56" i="3" l="1"/>
  <c r="AD56" i="3"/>
  <c r="Z57" i="3"/>
  <c r="AD57" i="3"/>
  <c r="Z58" i="3"/>
  <c r="AD58" i="3"/>
  <c r="Z59" i="3"/>
  <c r="AD59" i="3"/>
  <c r="Z60" i="3"/>
  <c r="AD60" i="3"/>
  <c r="Z61" i="3"/>
  <c r="AD61" i="3"/>
  <c r="Z62" i="3"/>
  <c r="AD62" i="3"/>
  <c r="L56" i="3"/>
  <c r="M56" i="3" s="1"/>
  <c r="N56" i="3"/>
  <c r="O56" i="3" s="1"/>
  <c r="Q56" i="3" s="1"/>
  <c r="S56" i="3" s="1"/>
  <c r="U56" i="3" s="1"/>
  <c r="L57" i="3"/>
  <c r="M57" i="3" s="1"/>
  <c r="N57" i="3"/>
  <c r="O57" i="3" s="1"/>
  <c r="Q57" i="3" s="1"/>
  <c r="S57" i="3" s="1"/>
  <c r="L58" i="3"/>
  <c r="M58" i="3" s="1"/>
  <c r="N58" i="3"/>
  <c r="O58" i="3" s="1"/>
  <c r="Q58" i="3" s="1"/>
  <c r="S58" i="3" s="1"/>
  <c r="L59" i="3"/>
  <c r="M59" i="3" s="1"/>
  <c r="N59" i="3"/>
  <c r="O59" i="3"/>
  <c r="Q59" i="3"/>
  <c r="S59" i="3" s="1"/>
  <c r="U59" i="3" s="1"/>
  <c r="L60" i="3"/>
  <c r="M60" i="3"/>
  <c r="N60" i="3"/>
  <c r="O60" i="3" s="1"/>
  <c r="Q60" i="3" s="1"/>
  <c r="S60" i="3" s="1"/>
  <c r="U60" i="3" s="1"/>
  <c r="L61" i="3"/>
  <c r="M61" i="3" s="1"/>
  <c r="N61" i="3"/>
  <c r="O61" i="3"/>
  <c r="Q61" i="3" s="1"/>
  <c r="S61" i="3" s="1"/>
  <c r="L62" i="3"/>
  <c r="M62" i="3" s="1"/>
  <c r="N62" i="3"/>
  <c r="O62" i="3"/>
  <c r="Q62" i="3"/>
  <c r="S62" i="3" s="1"/>
  <c r="U57" i="3" l="1"/>
  <c r="U61" i="3"/>
  <c r="U62" i="3"/>
  <c r="U58" i="3"/>
  <c r="L18" i="17" l="1"/>
  <c r="M18" i="17" s="1"/>
  <c r="AI12" i="15"/>
  <c r="AJ12" i="15"/>
  <c r="AN12" i="15"/>
  <c r="AO12" i="15"/>
  <c r="R12" i="15"/>
  <c r="S12" i="15" s="1"/>
  <c r="U12" i="15" s="1"/>
  <c r="W12" i="15" s="1"/>
  <c r="P12" i="15"/>
  <c r="Q12" i="15" s="1"/>
  <c r="O12" i="15"/>
  <c r="AA12" i="15" l="1"/>
  <c r="AB12" i="15" s="1"/>
  <c r="Z12" i="15"/>
  <c r="L11" i="17" l="1"/>
  <c r="M11" i="17" s="1"/>
  <c r="N11" i="17"/>
  <c r="Q11" i="17"/>
  <c r="S11" i="17" s="1"/>
  <c r="AD11" i="17"/>
  <c r="AE11" i="17"/>
  <c r="AI11" i="17"/>
  <c r="AJ11" i="17"/>
  <c r="L12" i="17"/>
  <c r="M12" i="17" s="1"/>
  <c r="N12" i="17"/>
  <c r="Q12" i="17"/>
  <c r="S12" i="17" s="1"/>
  <c r="AD12" i="17"/>
  <c r="AE12" i="17"/>
  <c r="AI12" i="17"/>
  <c r="AJ12" i="17"/>
  <c r="V12" i="17" l="1"/>
  <c r="W12" i="17"/>
  <c r="X12" i="17" s="1"/>
  <c r="V11" i="17"/>
  <c r="W11" i="17"/>
  <c r="X11" i="17" s="1"/>
  <c r="K35" i="8" l="1"/>
  <c r="K29" i="8"/>
  <c r="K23" i="8"/>
  <c r="K17" i="8"/>
  <c r="K10" i="8"/>
  <c r="K16" i="8" s="1"/>
  <c r="K9" i="8"/>
  <c r="K15" i="8" s="1"/>
  <c r="K8" i="8"/>
  <c r="K26" i="8" s="1"/>
  <c r="K7" i="8"/>
  <c r="K25" i="8" s="1"/>
  <c r="K25" i="7"/>
  <c r="K24" i="7"/>
  <c r="K23" i="7"/>
  <c r="K21" i="7"/>
  <c r="K20" i="7"/>
  <c r="K19" i="7"/>
  <c r="K17" i="7"/>
  <c r="K16" i="7"/>
  <c r="K15" i="7"/>
  <c r="K13" i="7"/>
  <c r="K12" i="7"/>
  <c r="K11" i="7"/>
  <c r="K27" i="8" l="1"/>
  <c r="K19" i="8"/>
  <c r="K28" i="8"/>
  <c r="K20" i="8"/>
  <c r="K31" i="8"/>
  <c r="K13" i="8"/>
  <c r="K22" i="8"/>
  <c r="K32" i="8"/>
  <c r="K21" i="8"/>
  <c r="K14" i="8"/>
  <c r="K33" i="8"/>
  <c r="K34" i="8"/>
  <c r="M26" i="14" l="1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25" i="14"/>
  <c r="P15" i="14"/>
  <c r="Q15" i="14"/>
  <c r="R15" i="14" s="1"/>
  <c r="T15" i="14" s="1"/>
  <c r="V15" i="14" s="1"/>
  <c r="X15" i="14" s="1"/>
  <c r="N15" i="14"/>
  <c r="N59" i="14" l="1"/>
  <c r="N60" i="14"/>
  <c r="N61" i="14"/>
  <c r="N62" i="14"/>
  <c r="N63" i="14"/>
  <c r="N64" i="14"/>
  <c r="N65" i="14"/>
  <c r="N66" i="14"/>
  <c r="N58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25" i="14"/>
  <c r="N19" i="14"/>
  <c r="N20" i="14"/>
  <c r="N21" i="14"/>
  <c r="N22" i="14"/>
  <c r="N18" i="14"/>
  <c r="N13" i="14"/>
  <c r="N12" i="14"/>
  <c r="N14" i="14"/>
  <c r="N11" i="14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26" i="12"/>
  <c r="S7" i="4" l="1"/>
  <c r="T7" i="4" s="1"/>
  <c r="U7" i="4" s="1"/>
  <c r="V7" i="4" s="1"/>
  <c r="S6" i="4"/>
  <c r="T6" i="4" s="1"/>
  <c r="U6" i="4" s="1"/>
  <c r="V6" i="4" s="1"/>
  <c r="N7" i="4"/>
  <c r="O7" i="4" s="1"/>
  <c r="P7" i="4" s="1"/>
  <c r="Q7" i="4" s="1"/>
  <c r="N6" i="4"/>
  <c r="O6" i="4" s="1"/>
  <c r="P6" i="4" s="1"/>
  <c r="Q6" i="4" s="1"/>
  <c r="I7" i="4"/>
  <c r="J7" i="4" s="1"/>
  <c r="K7" i="4" s="1"/>
  <c r="L7" i="4" s="1"/>
  <c r="I6" i="4"/>
  <c r="J6" i="4" s="1"/>
  <c r="K6" i="4" s="1"/>
  <c r="L6" i="4" s="1"/>
  <c r="D7" i="4"/>
  <c r="E7" i="4" s="1"/>
  <c r="F7" i="4" s="1"/>
  <c r="G7" i="4" s="1"/>
  <c r="D6" i="4"/>
  <c r="E6" i="4" s="1"/>
  <c r="F6" i="4" s="1"/>
  <c r="G6" i="4" s="1"/>
  <c r="AK19" i="17" l="1"/>
  <c r="AJ19" i="17"/>
  <c r="AI19" i="17"/>
  <c r="AK10" i="17"/>
  <c r="AJ10" i="17"/>
  <c r="AI10" i="17"/>
  <c r="AK9" i="17"/>
  <c r="AJ9" i="17"/>
  <c r="AI9" i="17"/>
  <c r="AO13" i="15"/>
  <c r="AN13" i="15"/>
  <c r="AM13" i="15"/>
  <c r="AO10" i="15"/>
  <c r="AN10" i="15"/>
  <c r="AM10" i="15"/>
  <c r="AO9" i="15"/>
  <c r="AN9" i="15"/>
  <c r="AM9" i="15"/>
  <c r="AH10" i="13"/>
  <c r="AG10" i="13"/>
  <c r="AH9" i="13"/>
  <c r="AG9" i="13"/>
  <c r="AH12" i="2"/>
  <c r="AG12" i="2"/>
  <c r="AH11" i="2"/>
  <c r="AH10" i="2"/>
  <c r="AG10" i="2"/>
  <c r="AH9" i="2"/>
  <c r="AG9" i="2"/>
  <c r="AE34" i="16"/>
  <c r="AD34" i="16"/>
  <c r="AC34" i="16"/>
  <c r="AE10" i="16"/>
  <c r="AD10" i="16"/>
  <c r="AC10" i="16"/>
  <c r="AE9" i="16"/>
  <c r="AD9" i="16"/>
  <c r="AC9" i="16"/>
  <c r="AK57" i="14"/>
  <c r="AJ57" i="14"/>
  <c r="AI57" i="14"/>
  <c r="AK56" i="14"/>
  <c r="AJ56" i="14"/>
  <c r="AI56" i="14"/>
  <c r="AK24" i="14"/>
  <c r="AJ24" i="14"/>
  <c r="AI24" i="14"/>
  <c r="AK23" i="14"/>
  <c r="AJ23" i="14"/>
  <c r="AI23" i="14"/>
  <c r="AK17" i="14"/>
  <c r="AJ17" i="14"/>
  <c r="AI17" i="14"/>
  <c r="AK16" i="14"/>
  <c r="AJ16" i="14"/>
  <c r="AI16" i="14"/>
  <c r="AK10" i="14"/>
  <c r="AJ10" i="14"/>
  <c r="AI10" i="14"/>
  <c r="AK9" i="14"/>
  <c r="AJ9" i="14"/>
  <c r="AI9" i="14"/>
  <c r="AD144" i="12"/>
  <c r="AC144" i="12"/>
  <c r="AD25" i="12"/>
  <c r="AC25" i="12"/>
  <c r="AD24" i="12"/>
  <c r="AC24" i="12"/>
  <c r="AD15" i="12"/>
  <c r="AD12" i="12"/>
  <c r="AD10" i="12"/>
  <c r="AC10" i="12"/>
  <c r="AD9" i="12"/>
  <c r="AC9" i="12"/>
  <c r="AE69" i="3"/>
  <c r="AD69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D23" i="3"/>
  <c r="AE22" i="3"/>
  <c r="AD22" i="3"/>
  <c r="AE14" i="3"/>
  <c r="AE13" i="3"/>
  <c r="AE12" i="3"/>
  <c r="AE11" i="3"/>
  <c r="AE10" i="3"/>
  <c r="AD10" i="3"/>
  <c r="AE9" i="3"/>
  <c r="AD9" i="3"/>
  <c r="R11" i="15" l="1"/>
  <c r="AK7" i="17" l="1"/>
  <c r="AJ7" i="17"/>
  <c r="AI7" i="17"/>
  <c r="AF7" i="17"/>
  <c r="AE7" i="17"/>
  <c r="AD7" i="17"/>
  <c r="AB7" i="17"/>
  <c r="AA7" i="17"/>
  <c r="Z7" i="17"/>
  <c r="AE7" i="16"/>
  <c r="AD7" i="16"/>
  <c r="AC7" i="16"/>
  <c r="Z7" i="16"/>
  <c r="Y7" i="16"/>
  <c r="X7" i="16"/>
  <c r="V7" i="16"/>
  <c r="U7" i="16"/>
  <c r="T7" i="16"/>
  <c r="B37" i="6"/>
  <c r="B36" i="6"/>
  <c r="B35" i="6"/>
  <c r="B56" i="4"/>
  <c r="B55" i="4"/>
  <c r="B54" i="4"/>
  <c r="L13" i="17" l="1"/>
  <c r="M13" i="17" s="1"/>
  <c r="N13" i="17"/>
  <c r="L14" i="17"/>
  <c r="M14" i="17" s="1"/>
  <c r="N14" i="17"/>
  <c r="L15" i="17"/>
  <c r="M15" i="17" s="1"/>
  <c r="N15" i="17"/>
  <c r="L16" i="17"/>
  <c r="M16" i="17" s="1"/>
  <c r="N16" i="17"/>
  <c r="L17" i="17"/>
  <c r="M17" i="17" s="1"/>
  <c r="N17" i="17"/>
  <c r="N18" i="17"/>
  <c r="P11" i="15"/>
  <c r="Q11" i="15" s="1"/>
  <c r="L10" i="13"/>
  <c r="M10" i="13" s="1"/>
  <c r="N10" i="13"/>
  <c r="O10" i="13" s="1"/>
  <c r="N9" i="13"/>
  <c r="O9" i="13" s="1"/>
  <c r="L9" i="13"/>
  <c r="M9" i="13" s="1"/>
  <c r="L11" i="2"/>
  <c r="M11" i="2" s="1"/>
  <c r="N11" i="2"/>
  <c r="O11" i="2" s="1"/>
  <c r="I11" i="16"/>
  <c r="J11" i="16" s="1"/>
  <c r="K11" i="16"/>
  <c r="N11" i="16" s="1"/>
  <c r="P11" i="16" s="1"/>
  <c r="I12" i="16"/>
  <c r="J12" i="16" s="1"/>
  <c r="K12" i="16"/>
  <c r="N12" i="16" s="1"/>
  <c r="P12" i="16" s="1"/>
  <c r="I13" i="16"/>
  <c r="J13" i="16" s="1"/>
  <c r="K13" i="16"/>
  <c r="N13" i="16" s="1"/>
  <c r="P13" i="16" s="1"/>
  <c r="I14" i="16"/>
  <c r="J14" i="16" s="1"/>
  <c r="K14" i="16"/>
  <c r="N14" i="16" s="1"/>
  <c r="P14" i="16" s="1"/>
  <c r="I15" i="16"/>
  <c r="J15" i="16" s="1"/>
  <c r="K15" i="16"/>
  <c r="N15" i="16" s="1"/>
  <c r="P15" i="16" s="1"/>
  <c r="I16" i="16"/>
  <c r="J16" i="16" s="1"/>
  <c r="K16" i="16"/>
  <c r="N16" i="16" s="1"/>
  <c r="P16" i="16" s="1"/>
  <c r="I17" i="16"/>
  <c r="J17" i="16" s="1"/>
  <c r="K17" i="16"/>
  <c r="N17" i="16" s="1"/>
  <c r="P17" i="16" s="1"/>
  <c r="I18" i="16"/>
  <c r="J18" i="16" s="1"/>
  <c r="K18" i="16"/>
  <c r="N18" i="16" s="1"/>
  <c r="P18" i="16" s="1"/>
  <c r="I19" i="16"/>
  <c r="J19" i="16" s="1"/>
  <c r="K19" i="16"/>
  <c r="N19" i="16" s="1"/>
  <c r="P19" i="16" s="1"/>
  <c r="I20" i="16"/>
  <c r="J20" i="16" s="1"/>
  <c r="K20" i="16"/>
  <c r="N20" i="16" s="1"/>
  <c r="P20" i="16" s="1"/>
  <c r="I21" i="16"/>
  <c r="J21" i="16" s="1"/>
  <c r="K21" i="16"/>
  <c r="N21" i="16" s="1"/>
  <c r="P21" i="16" s="1"/>
  <c r="I22" i="16"/>
  <c r="J22" i="16" s="1"/>
  <c r="K22" i="16"/>
  <c r="N22" i="16" s="1"/>
  <c r="P22" i="16" s="1"/>
  <c r="I23" i="16"/>
  <c r="J23" i="16" s="1"/>
  <c r="K23" i="16"/>
  <c r="N23" i="16" s="1"/>
  <c r="P23" i="16" s="1"/>
  <c r="I24" i="16"/>
  <c r="J24" i="16" s="1"/>
  <c r="K24" i="16"/>
  <c r="N24" i="16" s="1"/>
  <c r="P24" i="16" s="1"/>
  <c r="I25" i="16"/>
  <c r="J25" i="16" s="1"/>
  <c r="K25" i="16"/>
  <c r="N25" i="16" s="1"/>
  <c r="P25" i="16" s="1"/>
  <c r="I26" i="16"/>
  <c r="J26" i="16" s="1"/>
  <c r="K26" i="16"/>
  <c r="N26" i="16" s="1"/>
  <c r="P26" i="16" s="1"/>
  <c r="I27" i="16"/>
  <c r="J27" i="16" s="1"/>
  <c r="K27" i="16"/>
  <c r="N27" i="16" s="1"/>
  <c r="P27" i="16" s="1"/>
  <c r="I28" i="16"/>
  <c r="J28" i="16" s="1"/>
  <c r="K28" i="16"/>
  <c r="N28" i="16" s="1"/>
  <c r="P28" i="16" s="1"/>
  <c r="I29" i="16"/>
  <c r="J29" i="16" s="1"/>
  <c r="K29" i="16"/>
  <c r="N29" i="16" s="1"/>
  <c r="P29" i="16" s="1"/>
  <c r="I30" i="16"/>
  <c r="J30" i="16" s="1"/>
  <c r="K30" i="16"/>
  <c r="N30" i="16" s="1"/>
  <c r="P30" i="16" s="1"/>
  <c r="I31" i="16"/>
  <c r="J31" i="16" s="1"/>
  <c r="K31" i="16"/>
  <c r="N31" i="16" s="1"/>
  <c r="P31" i="16" s="1"/>
  <c r="I32" i="16"/>
  <c r="J32" i="16" s="1"/>
  <c r="K32" i="16"/>
  <c r="N32" i="16" s="1"/>
  <c r="P32" i="16" s="1"/>
  <c r="I33" i="16"/>
  <c r="J33" i="16" s="1"/>
  <c r="K33" i="16"/>
  <c r="N33" i="16" s="1"/>
  <c r="P33" i="16" s="1"/>
  <c r="O11" i="14"/>
  <c r="P11" i="14" s="1"/>
  <c r="Q11" i="14"/>
  <c r="R11" i="14" s="1"/>
  <c r="T11" i="14" s="1"/>
  <c r="V11" i="14" s="1"/>
  <c r="O12" i="14"/>
  <c r="P12" i="14" s="1"/>
  <c r="Q12" i="14"/>
  <c r="R12" i="14" s="1"/>
  <c r="T12" i="14" s="1"/>
  <c r="V12" i="14" s="1"/>
  <c r="O13" i="14"/>
  <c r="P13" i="14" s="1"/>
  <c r="Q13" i="14"/>
  <c r="R13" i="14" s="1"/>
  <c r="T13" i="14" s="1"/>
  <c r="V13" i="14" s="1"/>
  <c r="O14" i="14"/>
  <c r="P14" i="14" s="1"/>
  <c r="Q14" i="14"/>
  <c r="R14" i="14" s="1"/>
  <c r="T14" i="14" s="1"/>
  <c r="V14" i="14" s="1"/>
  <c r="O18" i="14"/>
  <c r="P18" i="14" s="1"/>
  <c r="Q18" i="14"/>
  <c r="R18" i="14" s="1"/>
  <c r="T18" i="14" s="1"/>
  <c r="V18" i="14" s="1"/>
  <c r="O19" i="14"/>
  <c r="P19" i="14" s="1"/>
  <c r="Q19" i="14"/>
  <c r="R19" i="14" s="1"/>
  <c r="T19" i="14" s="1"/>
  <c r="V19" i="14" s="1"/>
  <c r="O20" i="14"/>
  <c r="P20" i="14" s="1"/>
  <c r="Q20" i="14"/>
  <c r="R20" i="14" s="1"/>
  <c r="T20" i="14" s="1"/>
  <c r="V20" i="14" s="1"/>
  <c r="O21" i="14"/>
  <c r="P21" i="14" s="1"/>
  <c r="Q21" i="14"/>
  <c r="R21" i="14" s="1"/>
  <c r="T21" i="14" s="1"/>
  <c r="V21" i="14" s="1"/>
  <c r="O22" i="14"/>
  <c r="P22" i="14" s="1"/>
  <c r="Q22" i="14"/>
  <c r="R22" i="14" s="1"/>
  <c r="T22" i="14" s="1"/>
  <c r="V22" i="14" s="1"/>
  <c r="O25" i="14"/>
  <c r="P25" i="14" s="1"/>
  <c r="Q25" i="14"/>
  <c r="R25" i="14" s="1"/>
  <c r="T25" i="14" s="1"/>
  <c r="V25" i="14" s="1"/>
  <c r="O26" i="14"/>
  <c r="P26" i="14" s="1"/>
  <c r="Q26" i="14"/>
  <c r="R26" i="14" s="1"/>
  <c r="T26" i="14" s="1"/>
  <c r="V26" i="14" s="1"/>
  <c r="O27" i="14"/>
  <c r="P27" i="14" s="1"/>
  <c r="Q27" i="14"/>
  <c r="R27" i="14" s="1"/>
  <c r="T27" i="14" s="1"/>
  <c r="V27" i="14" s="1"/>
  <c r="O28" i="14"/>
  <c r="P28" i="14" s="1"/>
  <c r="Q28" i="14"/>
  <c r="R28" i="14" s="1"/>
  <c r="T28" i="14" s="1"/>
  <c r="V28" i="14" s="1"/>
  <c r="O29" i="14"/>
  <c r="P29" i="14" s="1"/>
  <c r="Q29" i="14"/>
  <c r="R29" i="14" s="1"/>
  <c r="T29" i="14" s="1"/>
  <c r="V29" i="14" s="1"/>
  <c r="O30" i="14"/>
  <c r="P30" i="14" s="1"/>
  <c r="Q30" i="14"/>
  <c r="R30" i="14" s="1"/>
  <c r="T30" i="14" s="1"/>
  <c r="V30" i="14" s="1"/>
  <c r="O31" i="14"/>
  <c r="P31" i="14" s="1"/>
  <c r="Q31" i="14"/>
  <c r="R31" i="14" s="1"/>
  <c r="T31" i="14" s="1"/>
  <c r="V31" i="14" s="1"/>
  <c r="O32" i="14"/>
  <c r="P32" i="14" s="1"/>
  <c r="Q32" i="14"/>
  <c r="R32" i="14" s="1"/>
  <c r="T32" i="14" s="1"/>
  <c r="V32" i="14" s="1"/>
  <c r="O33" i="14"/>
  <c r="P33" i="14" s="1"/>
  <c r="Q33" i="14"/>
  <c r="R33" i="14" s="1"/>
  <c r="T33" i="14" s="1"/>
  <c r="V33" i="14" s="1"/>
  <c r="O34" i="14"/>
  <c r="P34" i="14" s="1"/>
  <c r="Q34" i="14"/>
  <c r="R34" i="14" s="1"/>
  <c r="T34" i="14" s="1"/>
  <c r="V34" i="14" s="1"/>
  <c r="O35" i="14"/>
  <c r="P35" i="14" s="1"/>
  <c r="Q35" i="14"/>
  <c r="R35" i="14" s="1"/>
  <c r="T35" i="14" s="1"/>
  <c r="V35" i="14" s="1"/>
  <c r="O36" i="14"/>
  <c r="P36" i="14" s="1"/>
  <c r="Q36" i="14"/>
  <c r="R36" i="14" s="1"/>
  <c r="T36" i="14" s="1"/>
  <c r="V36" i="14" s="1"/>
  <c r="O37" i="14"/>
  <c r="P37" i="14" s="1"/>
  <c r="Q37" i="14"/>
  <c r="R37" i="14" s="1"/>
  <c r="T37" i="14" s="1"/>
  <c r="V37" i="14" s="1"/>
  <c r="O38" i="14"/>
  <c r="P38" i="14" s="1"/>
  <c r="Q38" i="14"/>
  <c r="R38" i="14" s="1"/>
  <c r="T38" i="14" s="1"/>
  <c r="V38" i="14" s="1"/>
  <c r="O39" i="14"/>
  <c r="P39" i="14" s="1"/>
  <c r="Q39" i="14"/>
  <c r="R39" i="14" s="1"/>
  <c r="T39" i="14" s="1"/>
  <c r="V39" i="14" s="1"/>
  <c r="O40" i="14"/>
  <c r="P40" i="14" s="1"/>
  <c r="Q40" i="14"/>
  <c r="R40" i="14" s="1"/>
  <c r="T40" i="14" s="1"/>
  <c r="V40" i="14" s="1"/>
  <c r="O41" i="14"/>
  <c r="P41" i="14" s="1"/>
  <c r="Q41" i="14"/>
  <c r="R41" i="14" s="1"/>
  <c r="T41" i="14" s="1"/>
  <c r="V41" i="14" s="1"/>
  <c r="O42" i="14"/>
  <c r="P42" i="14" s="1"/>
  <c r="Q42" i="14"/>
  <c r="R42" i="14" s="1"/>
  <c r="T42" i="14" s="1"/>
  <c r="V42" i="14" s="1"/>
  <c r="O43" i="14"/>
  <c r="P43" i="14" s="1"/>
  <c r="Q43" i="14"/>
  <c r="R43" i="14" s="1"/>
  <c r="T43" i="14" s="1"/>
  <c r="V43" i="14" s="1"/>
  <c r="O44" i="14"/>
  <c r="P44" i="14" s="1"/>
  <c r="Q44" i="14"/>
  <c r="R44" i="14" s="1"/>
  <c r="T44" i="14" s="1"/>
  <c r="V44" i="14" s="1"/>
  <c r="O45" i="14"/>
  <c r="P45" i="14" s="1"/>
  <c r="Q45" i="14"/>
  <c r="R45" i="14" s="1"/>
  <c r="T45" i="14" s="1"/>
  <c r="V45" i="14" s="1"/>
  <c r="O46" i="14"/>
  <c r="P46" i="14" s="1"/>
  <c r="Q46" i="14"/>
  <c r="R46" i="14" s="1"/>
  <c r="T46" i="14" s="1"/>
  <c r="V46" i="14" s="1"/>
  <c r="O47" i="14"/>
  <c r="P47" i="14" s="1"/>
  <c r="Q47" i="14"/>
  <c r="R47" i="14" s="1"/>
  <c r="T47" i="14" s="1"/>
  <c r="V47" i="14" s="1"/>
  <c r="O48" i="14"/>
  <c r="P48" i="14" s="1"/>
  <c r="Q48" i="14"/>
  <c r="R48" i="14" s="1"/>
  <c r="T48" i="14" s="1"/>
  <c r="V48" i="14" s="1"/>
  <c r="O49" i="14"/>
  <c r="P49" i="14" s="1"/>
  <c r="Q49" i="14"/>
  <c r="R49" i="14" s="1"/>
  <c r="T49" i="14" s="1"/>
  <c r="V49" i="14" s="1"/>
  <c r="O50" i="14"/>
  <c r="P50" i="14" s="1"/>
  <c r="Q50" i="14"/>
  <c r="R50" i="14" s="1"/>
  <c r="T50" i="14" s="1"/>
  <c r="V50" i="14" s="1"/>
  <c r="O51" i="14"/>
  <c r="P51" i="14" s="1"/>
  <c r="Q51" i="14"/>
  <c r="R51" i="14" s="1"/>
  <c r="T51" i="14" s="1"/>
  <c r="V51" i="14" s="1"/>
  <c r="O52" i="14"/>
  <c r="P52" i="14" s="1"/>
  <c r="Q52" i="14"/>
  <c r="R52" i="14" s="1"/>
  <c r="T52" i="14" s="1"/>
  <c r="V52" i="14" s="1"/>
  <c r="O53" i="14"/>
  <c r="P53" i="14" s="1"/>
  <c r="Q53" i="14"/>
  <c r="R53" i="14" s="1"/>
  <c r="T53" i="14" s="1"/>
  <c r="V53" i="14" s="1"/>
  <c r="O54" i="14"/>
  <c r="P54" i="14" s="1"/>
  <c r="Q54" i="14"/>
  <c r="R54" i="14" s="1"/>
  <c r="T54" i="14" s="1"/>
  <c r="V54" i="14" s="1"/>
  <c r="O55" i="14"/>
  <c r="P55" i="14" s="1"/>
  <c r="Q55" i="14"/>
  <c r="R55" i="14" s="1"/>
  <c r="T55" i="14" s="1"/>
  <c r="V55" i="14" s="1"/>
  <c r="O58" i="14"/>
  <c r="P58" i="14" s="1"/>
  <c r="Q58" i="14"/>
  <c r="R58" i="14" s="1"/>
  <c r="T58" i="14" s="1"/>
  <c r="V58" i="14" s="1"/>
  <c r="O59" i="14"/>
  <c r="P59" i="14" s="1"/>
  <c r="Q59" i="14"/>
  <c r="R59" i="14" s="1"/>
  <c r="T59" i="14" s="1"/>
  <c r="V59" i="14" s="1"/>
  <c r="O60" i="14"/>
  <c r="P60" i="14" s="1"/>
  <c r="Q60" i="14"/>
  <c r="R60" i="14" s="1"/>
  <c r="T60" i="14" s="1"/>
  <c r="V60" i="14" s="1"/>
  <c r="O61" i="14"/>
  <c r="P61" i="14" s="1"/>
  <c r="Q61" i="14"/>
  <c r="R61" i="14" s="1"/>
  <c r="T61" i="14" s="1"/>
  <c r="V61" i="14" s="1"/>
  <c r="O62" i="14"/>
  <c r="P62" i="14" s="1"/>
  <c r="Q62" i="14"/>
  <c r="R62" i="14" s="1"/>
  <c r="T62" i="14" s="1"/>
  <c r="V62" i="14" s="1"/>
  <c r="O63" i="14"/>
  <c r="P63" i="14" s="1"/>
  <c r="Q63" i="14"/>
  <c r="R63" i="14" s="1"/>
  <c r="T63" i="14" s="1"/>
  <c r="V63" i="14" s="1"/>
  <c r="O64" i="14"/>
  <c r="P64" i="14" s="1"/>
  <c r="Q64" i="14"/>
  <c r="R64" i="14" s="1"/>
  <c r="T64" i="14" s="1"/>
  <c r="V64" i="14" s="1"/>
  <c r="O65" i="14"/>
  <c r="P65" i="14" s="1"/>
  <c r="Q65" i="14"/>
  <c r="R65" i="14" s="1"/>
  <c r="T65" i="14" s="1"/>
  <c r="V65" i="14" s="1"/>
  <c r="O66" i="14"/>
  <c r="P66" i="14" s="1"/>
  <c r="Q66" i="14"/>
  <c r="R66" i="14" s="1"/>
  <c r="T66" i="14" s="1"/>
  <c r="V66" i="14" s="1"/>
  <c r="K11" i="12"/>
  <c r="L11" i="12" s="1"/>
  <c r="M11" i="12"/>
  <c r="P11" i="12" s="1"/>
  <c r="R11" i="12" s="1"/>
  <c r="K12" i="12"/>
  <c r="L12" i="12" s="1"/>
  <c r="M12" i="12"/>
  <c r="P12" i="12" s="1"/>
  <c r="R12" i="12" s="1"/>
  <c r="K13" i="12"/>
  <c r="L13" i="12" s="1"/>
  <c r="M13" i="12"/>
  <c r="P13" i="12" s="1"/>
  <c r="R13" i="12" s="1"/>
  <c r="K14" i="12"/>
  <c r="L14" i="12" s="1"/>
  <c r="M14" i="12"/>
  <c r="P14" i="12" s="1"/>
  <c r="R14" i="12" s="1"/>
  <c r="K15" i="12"/>
  <c r="L15" i="12" s="1"/>
  <c r="M15" i="12"/>
  <c r="P15" i="12" s="1"/>
  <c r="R15" i="12" s="1"/>
  <c r="K16" i="12"/>
  <c r="L16" i="12" s="1"/>
  <c r="M16" i="12"/>
  <c r="P16" i="12" s="1"/>
  <c r="R16" i="12" s="1"/>
  <c r="K17" i="12"/>
  <c r="L17" i="12" s="1"/>
  <c r="M17" i="12"/>
  <c r="P17" i="12" s="1"/>
  <c r="R17" i="12" s="1"/>
  <c r="K18" i="12"/>
  <c r="L18" i="12" s="1"/>
  <c r="M18" i="12"/>
  <c r="P18" i="12" s="1"/>
  <c r="R18" i="12" s="1"/>
  <c r="K19" i="12"/>
  <c r="L19" i="12" s="1"/>
  <c r="M19" i="12"/>
  <c r="P19" i="12" s="1"/>
  <c r="R19" i="12" s="1"/>
  <c r="K20" i="12"/>
  <c r="L20" i="12" s="1"/>
  <c r="M20" i="12"/>
  <c r="P20" i="12" s="1"/>
  <c r="R20" i="12" s="1"/>
  <c r="K21" i="12"/>
  <c r="L21" i="12" s="1"/>
  <c r="M21" i="12"/>
  <c r="P21" i="12" s="1"/>
  <c r="R21" i="12" s="1"/>
  <c r="K22" i="12"/>
  <c r="L22" i="12" s="1"/>
  <c r="M22" i="12"/>
  <c r="P22" i="12" s="1"/>
  <c r="R22" i="12" s="1"/>
  <c r="K23" i="12"/>
  <c r="L23" i="12" s="1"/>
  <c r="M23" i="12"/>
  <c r="P23" i="12" s="1"/>
  <c r="R23" i="12" s="1"/>
  <c r="K26" i="12"/>
  <c r="L26" i="12" s="1"/>
  <c r="M26" i="12"/>
  <c r="N26" i="12" s="1"/>
  <c r="P26" i="12" s="1"/>
  <c r="R26" i="12" s="1"/>
  <c r="K27" i="12"/>
  <c r="L27" i="12" s="1"/>
  <c r="M27" i="12"/>
  <c r="N27" i="12" s="1"/>
  <c r="P27" i="12" s="1"/>
  <c r="R27" i="12" s="1"/>
  <c r="K28" i="12"/>
  <c r="L28" i="12" s="1"/>
  <c r="M28" i="12"/>
  <c r="N28" i="12" s="1"/>
  <c r="P28" i="12" s="1"/>
  <c r="R28" i="12" s="1"/>
  <c r="K29" i="12"/>
  <c r="L29" i="12" s="1"/>
  <c r="M29" i="12"/>
  <c r="N29" i="12" s="1"/>
  <c r="P29" i="12" s="1"/>
  <c r="R29" i="12" s="1"/>
  <c r="K30" i="12"/>
  <c r="L30" i="12" s="1"/>
  <c r="M30" i="12"/>
  <c r="N30" i="12" s="1"/>
  <c r="P30" i="12" s="1"/>
  <c r="R30" i="12" s="1"/>
  <c r="K31" i="12"/>
  <c r="L31" i="12" s="1"/>
  <c r="M31" i="12"/>
  <c r="N31" i="12" s="1"/>
  <c r="P31" i="12" s="1"/>
  <c r="R31" i="12" s="1"/>
  <c r="K32" i="12"/>
  <c r="L32" i="12" s="1"/>
  <c r="M32" i="12"/>
  <c r="N32" i="12" s="1"/>
  <c r="P32" i="12" s="1"/>
  <c r="R32" i="12" s="1"/>
  <c r="K33" i="12"/>
  <c r="L33" i="12" s="1"/>
  <c r="M33" i="12"/>
  <c r="N33" i="12" s="1"/>
  <c r="P33" i="12" s="1"/>
  <c r="R33" i="12" s="1"/>
  <c r="K34" i="12"/>
  <c r="L34" i="12" s="1"/>
  <c r="M34" i="12"/>
  <c r="N34" i="12" s="1"/>
  <c r="P34" i="12" s="1"/>
  <c r="R34" i="12" s="1"/>
  <c r="K35" i="12"/>
  <c r="L35" i="12" s="1"/>
  <c r="M35" i="12"/>
  <c r="N35" i="12" s="1"/>
  <c r="P35" i="12" s="1"/>
  <c r="R35" i="12" s="1"/>
  <c r="K36" i="12"/>
  <c r="L36" i="12" s="1"/>
  <c r="M36" i="12"/>
  <c r="N36" i="12" s="1"/>
  <c r="P36" i="12" s="1"/>
  <c r="R36" i="12" s="1"/>
  <c r="K37" i="12"/>
  <c r="L37" i="12" s="1"/>
  <c r="M37" i="12"/>
  <c r="N37" i="12" s="1"/>
  <c r="P37" i="12" s="1"/>
  <c r="R37" i="12" s="1"/>
  <c r="K38" i="12"/>
  <c r="L38" i="12" s="1"/>
  <c r="M38" i="12"/>
  <c r="N38" i="12" s="1"/>
  <c r="P38" i="12" s="1"/>
  <c r="R38" i="12" s="1"/>
  <c r="K39" i="12"/>
  <c r="L39" i="12" s="1"/>
  <c r="M39" i="12"/>
  <c r="N39" i="12" s="1"/>
  <c r="P39" i="12" s="1"/>
  <c r="R39" i="12" s="1"/>
  <c r="K40" i="12"/>
  <c r="L40" i="12" s="1"/>
  <c r="M40" i="12"/>
  <c r="N40" i="12" s="1"/>
  <c r="P40" i="12" s="1"/>
  <c r="R40" i="12" s="1"/>
  <c r="K41" i="12"/>
  <c r="L41" i="12" s="1"/>
  <c r="M41" i="12"/>
  <c r="N41" i="12" s="1"/>
  <c r="P41" i="12" s="1"/>
  <c r="R41" i="12" s="1"/>
  <c r="K42" i="12"/>
  <c r="L42" i="12" s="1"/>
  <c r="M42" i="12"/>
  <c r="N42" i="12" s="1"/>
  <c r="P42" i="12" s="1"/>
  <c r="R42" i="12" s="1"/>
  <c r="K43" i="12"/>
  <c r="L43" i="12" s="1"/>
  <c r="M43" i="12"/>
  <c r="N43" i="12" s="1"/>
  <c r="P43" i="12" s="1"/>
  <c r="R43" i="12" s="1"/>
  <c r="K44" i="12"/>
  <c r="L44" i="12" s="1"/>
  <c r="M44" i="12"/>
  <c r="N44" i="12" s="1"/>
  <c r="P44" i="12" s="1"/>
  <c r="R44" i="12" s="1"/>
  <c r="K45" i="12"/>
  <c r="L45" i="12" s="1"/>
  <c r="M45" i="12"/>
  <c r="N45" i="12" s="1"/>
  <c r="P45" i="12" s="1"/>
  <c r="R45" i="12" s="1"/>
  <c r="K46" i="12"/>
  <c r="L46" i="12" s="1"/>
  <c r="M46" i="12"/>
  <c r="N46" i="12" s="1"/>
  <c r="P46" i="12" s="1"/>
  <c r="R46" i="12" s="1"/>
  <c r="K47" i="12"/>
  <c r="L47" i="12" s="1"/>
  <c r="M47" i="12"/>
  <c r="N47" i="12" s="1"/>
  <c r="P47" i="12" s="1"/>
  <c r="R47" i="12" s="1"/>
  <c r="K48" i="12"/>
  <c r="L48" i="12" s="1"/>
  <c r="M48" i="12"/>
  <c r="N48" i="12" s="1"/>
  <c r="P48" i="12" s="1"/>
  <c r="R48" i="12" s="1"/>
  <c r="K49" i="12"/>
  <c r="L49" i="12" s="1"/>
  <c r="M49" i="12"/>
  <c r="N49" i="12" s="1"/>
  <c r="P49" i="12" s="1"/>
  <c r="R49" i="12" s="1"/>
  <c r="K50" i="12"/>
  <c r="L50" i="12" s="1"/>
  <c r="M50" i="12"/>
  <c r="N50" i="12" s="1"/>
  <c r="P50" i="12" s="1"/>
  <c r="R50" i="12" s="1"/>
  <c r="K51" i="12"/>
  <c r="L51" i="12" s="1"/>
  <c r="M51" i="12"/>
  <c r="N51" i="12" s="1"/>
  <c r="P51" i="12" s="1"/>
  <c r="R51" i="12" s="1"/>
  <c r="K52" i="12"/>
  <c r="L52" i="12" s="1"/>
  <c r="M52" i="12"/>
  <c r="N52" i="12" s="1"/>
  <c r="P52" i="12" s="1"/>
  <c r="R52" i="12" s="1"/>
  <c r="K53" i="12"/>
  <c r="L53" i="12" s="1"/>
  <c r="M53" i="12"/>
  <c r="N53" i="12" s="1"/>
  <c r="P53" i="12" s="1"/>
  <c r="R53" i="12" s="1"/>
  <c r="K54" i="12"/>
  <c r="L54" i="12" s="1"/>
  <c r="M54" i="12"/>
  <c r="N54" i="12" s="1"/>
  <c r="P54" i="12" s="1"/>
  <c r="R54" i="12" s="1"/>
  <c r="K55" i="12"/>
  <c r="L55" i="12" s="1"/>
  <c r="M55" i="12"/>
  <c r="N55" i="12" s="1"/>
  <c r="P55" i="12" s="1"/>
  <c r="R55" i="12" s="1"/>
  <c r="K56" i="12"/>
  <c r="L56" i="12" s="1"/>
  <c r="M56" i="12"/>
  <c r="N56" i="12" s="1"/>
  <c r="P56" i="12" s="1"/>
  <c r="R56" i="12" s="1"/>
  <c r="K57" i="12"/>
  <c r="L57" i="12" s="1"/>
  <c r="M57" i="12"/>
  <c r="N57" i="12" s="1"/>
  <c r="P57" i="12" s="1"/>
  <c r="R57" i="12" s="1"/>
  <c r="K58" i="12"/>
  <c r="L58" i="12" s="1"/>
  <c r="M58" i="12"/>
  <c r="N58" i="12" s="1"/>
  <c r="P58" i="12" s="1"/>
  <c r="R58" i="12" s="1"/>
  <c r="K59" i="12"/>
  <c r="L59" i="12" s="1"/>
  <c r="M59" i="12"/>
  <c r="N59" i="12" s="1"/>
  <c r="P59" i="12" s="1"/>
  <c r="R59" i="12" s="1"/>
  <c r="K60" i="12"/>
  <c r="L60" i="12" s="1"/>
  <c r="M60" i="12"/>
  <c r="N60" i="12" s="1"/>
  <c r="P60" i="12" s="1"/>
  <c r="R60" i="12" s="1"/>
  <c r="K61" i="12"/>
  <c r="L61" i="12" s="1"/>
  <c r="M61" i="12"/>
  <c r="N61" i="12" s="1"/>
  <c r="P61" i="12" s="1"/>
  <c r="R61" i="12" s="1"/>
  <c r="K62" i="12"/>
  <c r="L62" i="12" s="1"/>
  <c r="M62" i="12"/>
  <c r="N62" i="12" s="1"/>
  <c r="P62" i="12" s="1"/>
  <c r="R62" i="12" s="1"/>
  <c r="K63" i="12"/>
  <c r="L63" i="12" s="1"/>
  <c r="M63" i="12"/>
  <c r="N63" i="12" s="1"/>
  <c r="P63" i="12" s="1"/>
  <c r="R63" i="12" s="1"/>
  <c r="K64" i="12"/>
  <c r="L64" i="12" s="1"/>
  <c r="M64" i="12"/>
  <c r="N64" i="12" s="1"/>
  <c r="P64" i="12" s="1"/>
  <c r="R64" i="12" s="1"/>
  <c r="K65" i="12"/>
  <c r="L65" i="12" s="1"/>
  <c r="M65" i="12"/>
  <c r="N65" i="12" s="1"/>
  <c r="P65" i="12" s="1"/>
  <c r="R65" i="12" s="1"/>
  <c r="K66" i="12"/>
  <c r="L66" i="12" s="1"/>
  <c r="M66" i="12"/>
  <c r="N66" i="12" s="1"/>
  <c r="P66" i="12" s="1"/>
  <c r="R66" i="12" s="1"/>
  <c r="K67" i="12"/>
  <c r="L67" i="12" s="1"/>
  <c r="M67" i="12"/>
  <c r="N67" i="12" s="1"/>
  <c r="P67" i="12" s="1"/>
  <c r="R67" i="12" s="1"/>
  <c r="K68" i="12"/>
  <c r="L68" i="12" s="1"/>
  <c r="M68" i="12"/>
  <c r="N68" i="12" s="1"/>
  <c r="P68" i="12" s="1"/>
  <c r="R68" i="12" s="1"/>
  <c r="K69" i="12"/>
  <c r="L69" i="12" s="1"/>
  <c r="M69" i="12"/>
  <c r="N69" i="12" s="1"/>
  <c r="P69" i="12" s="1"/>
  <c r="R69" i="12" s="1"/>
  <c r="K70" i="12"/>
  <c r="L70" i="12" s="1"/>
  <c r="M70" i="12"/>
  <c r="N70" i="12" s="1"/>
  <c r="P70" i="12" s="1"/>
  <c r="R70" i="12" s="1"/>
  <c r="K71" i="12"/>
  <c r="L71" i="12" s="1"/>
  <c r="M71" i="12"/>
  <c r="N71" i="12" s="1"/>
  <c r="P71" i="12" s="1"/>
  <c r="R71" i="12" s="1"/>
  <c r="K72" i="12"/>
  <c r="L72" i="12" s="1"/>
  <c r="M72" i="12"/>
  <c r="N72" i="12" s="1"/>
  <c r="P72" i="12" s="1"/>
  <c r="R72" i="12" s="1"/>
  <c r="K73" i="12"/>
  <c r="L73" i="12" s="1"/>
  <c r="M73" i="12"/>
  <c r="N73" i="12" s="1"/>
  <c r="P73" i="12" s="1"/>
  <c r="R73" i="12" s="1"/>
  <c r="K74" i="12"/>
  <c r="L74" i="12" s="1"/>
  <c r="M74" i="12"/>
  <c r="N74" i="12" s="1"/>
  <c r="P74" i="12" s="1"/>
  <c r="R74" i="12" s="1"/>
  <c r="K75" i="12"/>
  <c r="L75" i="12" s="1"/>
  <c r="M75" i="12"/>
  <c r="N75" i="12" s="1"/>
  <c r="P75" i="12" s="1"/>
  <c r="R75" i="12" s="1"/>
  <c r="K76" i="12"/>
  <c r="L76" i="12" s="1"/>
  <c r="M76" i="12"/>
  <c r="N76" i="12" s="1"/>
  <c r="P76" i="12" s="1"/>
  <c r="R76" i="12" s="1"/>
  <c r="K77" i="12"/>
  <c r="L77" i="12" s="1"/>
  <c r="M77" i="12"/>
  <c r="N77" i="12" s="1"/>
  <c r="P77" i="12" s="1"/>
  <c r="R77" i="12" s="1"/>
  <c r="K78" i="12"/>
  <c r="L78" i="12" s="1"/>
  <c r="M78" i="12"/>
  <c r="N78" i="12" s="1"/>
  <c r="P78" i="12" s="1"/>
  <c r="R78" i="12" s="1"/>
  <c r="K79" i="12"/>
  <c r="L79" i="12" s="1"/>
  <c r="M79" i="12"/>
  <c r="N79" i="12" s="1"/>
  <c r="P79" i="12" s="1"/>
  <c r="R79" i="12" s="1"/>
  <c r="K80" i="12"/>
  <c r="L80" i="12" s="1"/>
  <c r="M80" i="12"/>
  <c r="N80" i="12" s="1"/>
  <c r="P80" i="12" s="1"/>
  <c r="R80" i="12" s="1"/>
  <c r="K81" i="12"/>
  <c r="L81" i="12" s="1"/>
  <c r="M81" i="12"/>
  <c r="N81" i="12" s="1"/>
  <c r="P81" i="12" s="1"/>
  <c r="R81" i="12" s="1"/>
  <c r="K82" i="12"/>
  <c r="L82" i="12" s="1"/>
  <c r="M82" i="12"/>
  <c r="N82" i="12" s="1"/>
  <c r="P82" i="12" s="1"/>
  <c r="R82" i="12" s="1"/>
  <c r="K83" i="12"/>
  <c r="L83" i="12" s="1"/>
  <c r="M83" i="12"/>
  <c r="N83" i="12" s="1"/>
  <c r="P83" i="12" s="1"/>
  <c r="R83" i="12" s="1"/>
  <c r="K84" i="12"/>
  <c r="L84" i="12" s="1"/>
  <c r="M84" i="12"/>
  <c r="N84" i="12" s="1"/>
  <c r="P84" i="12" s="1"/>
  <c r="R84" i="12" s="1"/>
  <c r="K85" i="12"/>
  <c r="L85" i="12" s="1"/>
  <c r="M85" i="12"/>
  <c r="N85" i="12" s="1"/>
  <c r="P85" i="12" s="1"/>
  <c r="R85" i="12" s="1"/>
  <c r="K86" i="12"/>
  <c r="L86" i="12" s="1"/>
  <c r="M86" i="12"/>
  <c r="N86" i="12" s="1"/>
  <c r="P86" i="12" s="1"/>
  <c r="R86" i="12" s="1"/>
  <c r="K87" i="12"/>
  <c r="L87" i="12" s="1"/>
  <c r="M87" i="12"/>
  <c r="N87" i="12" s="1"/>
  <c r="P87" i="12" s="1"/>
  <c r="R87" i="12" s="1"/>
  <c r="K88" i="12"/>
  <c r="L88" i="12" s="1"/>
  <c r="M88" i="12"/>
  <c r="N88" i="12" s="1"/>
  <c r="P88" i="12" s="1"/>
  <c r="R88" i="12" s="1"/>
  <c r="K89" i="12"/>
  <c r="L89" i="12" s="1"/>
  <c r="M89" i="12"/>
  <c r="N89" i="12" s="1"/>
  <c r="P89" i="12" s="1"/>
  <c r="R89" i="12" s="1"/>
  <c r="K90" i="12"/>
  <c r="L90" i="12" s="1"/>
  <c r="M90" i="12"/>
  <c r="N90" i="12" s="1"/>
  <c r="P90" i="12" s="1"/>
  <c r="R90" i="12" s="1"/>
  <c r="K91" i="12"/>
  <c r="L91" i="12" s="1"/>
  <c r="M91" i="12"/>
  <c r="N91" i="12" s="1"/>
  <c r="P91" i="12" s="1"/>
  <c r="R91" i="12" s="1"/>
  <c r="K92" i="12"/>
  <c r="L92" i="12" s="1"/>
  <c r="M92" i="12"/>
  <c r="N92" i="12" s="1"/>
  <c r="P92" i="12" s="1"/>
  <c r="R92" i="12" s="1"/>
  <c r="K93" i="12"/>
  <c r="L93" i="12" s="1"/>
  <c r="M93" i="12"/>
  <c r="N93" i="12" s="1"/>
  <c r="P93" i="12" s="1"/>
  <c r="R93" i="12" s="1"/>
  <c r="K94" i="12"/>
  <c r="L94" i="12" s="1"/>
  <c r="M94" i="12"/>
  <c r="N94" i="12" s="1"/>
  <c r="P94" i="12" s="1"/>
  <c r="R94" i="12" s="1"/>
  <c r="K95" i="12"/>
  <c r="L95" i="12" s="1"/>
  <c r="M95" i="12"/>
  <c r="N95" i="12" s="1"/>
  <c r="P95" i="12" s="1"/>
  <c r="R95" i="12" s="1"/>
  <c r="K96" i="12"/>
  <c r="L96" i="12" s="1"/>
  <c r="M96" i="12"/>
  <c r="N96" i="12" s="1"/>
  <c r="P96" i="12" s="1"/>
  <c r="R96" i="12" s="1"/>
  <c r="K97" i="12"/>
  <c r="L97" i="12" s="1"/>
  <c r="M97" i="12"/>
  <c r="N97" i="12" s="1"/>
  <c r="P97" i="12" s="1"/>
  <c r="R97" i="12" s="1"/>
  <c r="K98" i="12"/>
  <c r="L98" i="12" s="1"/>
  <c r="M98" i="12"/>
  <c r="N98" i="12" s="1"/>
  <c r="P98" i="12" s="1"/>
  <c r="R98" i="12" s="1"/>
  <c r="K99" i="12"/>
  <c r="L99" i="12" s="1"/>
  <c r="M99" i="12"/>
  <c r="N99" i="12" s="1"/>
  <c r="P99" i="12" s="1"/>
  <c r="R99" i="12" s="1"/>
  <c r="K100" i="12"/>
  <c r="L100" i="12" s="1"/>
  <c r="M100" i="12"/>
  <c r="N100" i="12" s="1"/>
  <c r="P100" i="12" s="1"/>
  <c r="R100" i="12" s="1"/>
  <c r="K101" i="12"/>
  <c r="L101" i="12" s="1"/>
  <c r="M101" i="12"/>
  <c r="N101" i="12" s="1"/>
  <c r="P101" i="12" s="1"/>
  <c r="R101" i="12" s="1"/>
  <c r="K102" i="12"/>
  <c r="L102" i="12" s="1"/>
  <c r="M102" i="12"/>
  <c r="N102" i="12" s="1"/>
  <c r="P102" i="12" s="1"/>
  <c r="R102" i="12" s="1"/>
  <c r="K103" i="12"/>
  <c r="L103" i="12" s="1"/>
  <c r="M103" i="12"/>
  <c r="N103" i="12" s="1"/>
  <c r="P103" i="12" s="1"/>
  <c r="R103" i="12" s="1"/>
  <c r="K104" i="12"/>
  <c r="L104" i="12" s="1"/>
  <c r="M104" i="12"/>
  <c r="N104" i="12" s="1"/>
  <c r="P104" i="12" s="1"/>
  <c r="R104" i="12" s="1"/>
  <c r="K105" i="12"/>
  <c r="L105" i="12" s="1"/>
  <c r="M105" i="12"/>
  <c r="N105" i="12" s="1"/>
  <c r="P105" i="12" s="1"/>
  <c r="R105" i="12" s="1"/>
  <c r="K106" i="12"/>
  <c r="L106" i="12" s="1"/>
  <c r="M106" i="12"/>
  <c r="N106" i="12" s="1"/>
  <c r="P106" i="12" s="1"/>
  <c r="R106" i="12" s="1"/>
  <c r="K107" i="12"/>
  <c r="L107" i="12" s="1"/>
  <c r="M107" i="12"/>
  <c r="N107" i="12" s="1"/>
  <c r="P107" i="12" s="1"/>
  <c r="R107" i="12" s="1"/>
  <c r="K108" i="12"/>
  <c r="L108" i="12" s="1"/>
  <c r="M108" i="12"/>
  <c r="N108" i="12" s="1"/>
  <c r="P108" i="12" s="1"/>
  <c r="R108" i="12" s="1"/>
  <c r="K109" i="12"/>
  <c r="L109" i="12" s="1"/>
  <c r="M109" i="12"/>
  <c r="N109" i="12" s="1"/>
  <c r="P109" i="12" s="1"/>
  <c r="R109" i="12" s="1"/>
  <c r="K110" i="12"/>
  <c r="L110" i="12" s="1"/>
  <c r="M110" i="12"/>
  <c r="N110" i="12" s="1"/>
  <c r="P110" i="12" s="1"/>
  <c r="R110" i="12" s="1"/>
  <c r="K111" i="12"/>
  <c r="L111" i="12" s="1"/>
  <c r="M111" i="12"/>
  <c r="N111" i="12" s="1"/>
  <c r="P111" i="12" s="1"/>
  <c r="R111" i="12" s="1"/>
  <c r="K112" i="12"/>
  <c r="L112" i="12" s="1"/>
  <c r="M112" i="12"/>
  <c r="N112" i="12" s="1"/>
  <c r="P112" i="12" s="1"/>
  <c r="R112" i="12" s="1"/>
  <c r="K113" i="12"/>
  <c r="L113" i="12" s="1"/>
  <c r="M113" i="12"/>
  <c r="N113" i="12" s="1"/>
  <c r="P113" i="12" s="1"/>
  <c r="R113" i="12" s="1"/>
  <c r="K114" i="12"/>
  <c r="L114" i="12" s="1"/>
  <c r="M114" i="12"/>
  <c r="N114" i="12" s="1"/>
  <c r="P114" i="12" s="1"/>
  <c r="R114" i="12" s="1"/>
  <c r="K115" i="12"/>
  <c r="L115" i="12" s="1"/>
  <c r="M115" i="12"/>
  <c r="N115" i="12" s="1"/>
  <c r="P115" i="12" s="1"/>
  <c r="R115" i="12" s="1"/>
  <c r="K116" i="12"/>
  <c r="L116" i="12" s="1"/>
  <c r="M116" i="12"/>
  <c r="N116" i="12" s="1"/>
  <c r="P116" i="12" s="1"/>
  <c r="R116" i="12" s="1"/>
  <c r="K117" i="12"/>
  <c r="L117" i="12" s="1"/>
  <c r="M117" i="12"/>
  <c r="N117" i="12" s="1"/>
  <c r="P117" i="12" s="1"/>
  <c r="R117" i="12" s="1"/>
  <c r="K118" i="12"/>
  <c r="L118" i="12" s="1"/>
  <c r="M118" i="12"/>
  <c r="N118" i="12" s="1"/>
  <c r="P118" i="12" s="1"/>
  <c r="R118" i="12" s="1"/>
  <c r="K119" i="12"/>
  <c r="L119" i="12" s="1"/>
  <c r="M119" i="12"/>
  <c r="N119" i="12" s="1"/>
  <c r="P119" i="12" s="1"/>
  <c r="R119" i="12" s="1"/>
  <c r="K120" i="12"/>
  <c r="L120" i="12" s="1"/>
  <c r="M120" i="12"/>
  <c r="N120" i="12" s="1"/>
  <c r="P120" i="12" s="1"/>
  <c r="R120" i="12" s="1"/>
  <c r="K121" i="12"/>
  <c r="L121" i="12" s="1"/>
  <c r="M121" i="12"/>
  <c r="N121" i="12" s="1"/>
  <c r="P121" i="12" s="1"/>
  <c r="R121" i="12" s="1"/>
  <c r="K122" i="12"/>
  <c r="L122" i="12" s="1"/>
  <c r="M122" i="12"/>
  <c r="N122" i="12" s="1"/>
  <c r="P122" i="12" s="1"/>
  <c r="R122" i="12" s="1"/>
  <c r="K123" i="12"/>
  <c r="L123" i="12" s="1"/>
  <c r="M123" i="12"/>
  <c r="N123" i="12" s="1"/>
  <c r="P123" i="12" s="1"/>
  <c r="R123" i="12" s="1"/>
  <c r="K124" i="12"/>
  <c r="L124" i="12" s="1"/>
  <c r="M124" i="12"/>
  <c r="N124" i="12" s="1"/>
  <c r="P124" i="12" s="1"/>
  <c r="R124" i="12" s="1"/>
  <c r="K125" i="12"/>
  <c r="L125" i="12" s="1"/>
  <c r="M125" i="12"/>
  <c r="N125" i="12" s="1"/>
  <c r="P125" i="12" s="1"/>
  <c r="R125" i="12" s="1"/>
  <c r="K126" i="12"/>
  <c r="L126" i="12" s="1"/>
  <c r="M126" i="12"/>
  <c r="N126" i="12" s="1"/>
  <c r="P126" i="12" s="1"/>
  <c r="R126" i="12" s="1"/>
  <c r="K127" i="12"/>
  <c r="L127" i="12" s="1"/>
  <c r="M127" i="12"/>
  <c r="N127" i="12" s="1"/>
  <c r="P127" i="12" s="1"/>
  <c r="R127" i="12" s="1"/>
  <c r="K128" i="12"/>
  <c r="L128" i="12" s="1"/>
  <c r="M128" i="12"/>
  <c r="N128" i="12" s="1"/>
  <c r="P128" i="12" s="1"/>
  <c r="R128" i="12" s="1"/>
  <c r="K129" i="12"/>
  <c r="L129" i="12" s="1"/>
  <c r="M129" i="12"/>
  <c r="N129" i="12" s="1"/>
  <c r="P129" i="12" s="1"/>
  <c r="R129" i="12" s="1"/>
  <c r="K130" i="12"/>
  <c r="L130" i="12" s="1"/>
  <c r="M130" i="12"/>
  <c r="N130" i="12" s="1"/>
  <c r="P130" i="12" s="1"/>
  <c r="R130" i="12" s="1"/>
  <c r="K131" i="12"/>
  <c r="L131" i="12" s="1"/>
  <c r="M131" i="12"/>
  <c r="N131" i="12" s="1"/>
  <c r="P131" i="12" s="1"/>
  <c r="R131" i="12" s="1"/>
  <c r="K132" i="12"/>
  <c r="L132" i="12" s="1"/>
  <c r="M132" i="12"/>
  <c r="N132" i="12" s="1"/>
  <c r="P132" i="12" s="1"/>
  <c r="R132" i="12" s="1"/>
  <c r="K133" i="12"/>
  <c r="L133" i="12" s="1"/>
  <c r="M133" i="12"/>
  <c r="N133" i="12" s="1"/>
  <c r="P133" i="12" s="1"/>
  <c r="R133" i="12" s="1"/>
  <c r="K134" i="12"/>
  <c r="L134" i="12" s="1"/>
  <c r="M134" i="12"/>
  <c r="N134" i="12" s="1"/>
  <c r="P134" i="12" s="1"/>
  <c r="R134" i="12" s="1"/>
  <c r="K135" i="12"/>
  <c r="L135" i="12" s="1"/>
  <c r="M135" i="12"/>
  <c r="N135" i="12" s="1"/>
  <c r="P135" i="12" s="1"/>
  <c r="R135" i="12" s="1"/>
  <c r="K136" i="12"/>
  <c r="L136" i="12" s="1"/>
  <c r="M136" i="12"/>
  <c r="N136" i="12" s="1"/>
  <c r="P136" i="12" s="1"/>
  <c r="R136" i="12" s="1"/>
  <c r="K137" i="12"/>
  <c r="L137" i="12" s="1"/>
  <c r="M137" i="12"/>
  <c r="N137" i="12" s="1"/>
  <c r="P137" i="12" s="1"/>
  <c r="R137" i="12" s="1"/>
  <c r="K138" i="12"/>
  <c r="L138" i="12" s="1"/>
  <c r="M138" i="12"/>
  <c r="N138" i="12" s="1"/>
  <c r="P138" i="12" s="1"/>
  <c r="R138" i="12" s="1"/>
  <c r="K139" i="12"/>
  <c r="L139" i="12" s="1"/>
  <c r="M139" i="12"/>
  <c r="N139" i="12" s="1"/>
  <c r="P139" i="12" s="1"/>
  <c r="R139" i="12" s="1"/>
  <c r="K140" i="12"/>
  <c r="L140" i="12" s="1"/>
  <c r="M140" i="12"/>
  <c r="N140" i="12" s="1"/>
  <c r="P140" i="12" s="1"/>
  <c r="R140" i="12" s="1"/>
  <c r="K141" i="12"/>
  <c r="L141" i="12" s="1"/>
  <c r="M141" i="12"/>
  <c r="N141" i="12" s="1"/>
  <c r="P141" i="12" s="1"/>
  <c r="R141" i="12" s="1"/>
  <c r="K142" i="12"/>
  <c r="L142" i="12" s="1"/>
  <c r="M142" i="12"/>
  <c r="N142" i="12" s="1"/>
  <c r="P142" i="12" s="1"/>
  <c r="R142" i="12" s="1"/>
  <c r="K143" i="12"/>
  <c r="L143" i="12" s="1"/>
  <c r="M143" i="12"/>
  <c r="N143" i="12" s="1"/>
  <c r="P143" i="12" s="1"/>
  <c r="R143" i="12" s="1"/>
  <c r="N68" i="3"/>
  <c r="N67" i="3"/>
  <c r="N66" i="3"/>
  <c r="N65" i="3"/>
  <c r="N64" i="3"/>
  <c r="N63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1" i="3"/>
  <c r="N20" i="3"/>
  <c r="N19" i="3"/>
  <c r="N18" i="3"/>
  <c r="N17" i="3"/>
  <c r="N16" i="3"/>
  <c r="N15" i="3"/>
  <c r="N14" i="3"/>
  <c r="N13" i="3"/>
  <c r="N12" i="3"/>
  <c r="N11" i="3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B7" i="6"/>
  <c r="F23" i="25"/>
  <c r="F21" i="25"/>
  <c r="F19" i="25"/>
  <c r="F17" i="25"/>
  <c r="C23" i="25"/>
  <c r="C21" i="25"/>
  <c r="C19" i="25"/>
  <c r="E23" i="25"/>
  <c r="E21" i="25"/>
  <c r="E19" i="25"/>
  <c r="E17" i="25"/>
  <c r="C17" i="25"/>
  <c r="B23" i="25"/>
  <c r="B21" i="25"/>
  <c r="B19" i="25"/>
  <c r="B17" i="25"/>
  <c r="R14" i="16" l="1"/>
  <c r="T71" i="12"/>
  <c r="T128" i="12"/>
  <c r="T88" i="12"/>
  <c r="T125" i="12"/>
  <c r="X33" i="14"/>
  <c r="T14" i="12"/>
  <c r="X63" i="14"/>
  <c r="X55" i="14"/>
  <c r="X39" i="14"/>
  <c r="X45" i="14"/>
  <c r="T139" i="12"/>
  <c r="T135" i="12"/>
  <c r="T120" i="12"/>
  <c r="T112" i="12"/>
  <c r="T89" i="12"/>
  <c r="T134" i="12"/>
  <c r="T123" i="12"/>
  <c r="T111" i="12"/>
  <c r="T40" i="12"/>
  <c r="X46" i="14"/>
  <c r="T110" i="12"/>
  <c r="T87" i="12"/>
  <c r="T72" i="12"/>
  <c r="T132" i="12"/>
  <c r="T117" i="12"/>
  <c r="X44" i="14"/>
  <c r="T56" i="12"/>
  <c r="T124" i="12"/>
  <c r="T97" i="12"/>
  <c r="T90" i="12"/>
  <c r="T104" i="12"/>
  <c r="T73" i="12"/>
  <c r="T55" i="12"/>
  <c r="T30" i="12"/>
  <c r="T103" i="12"/>
  <c r="T96" i="12"/>
  <c r="T64" i="12"/>
  <c r="T47" i="12"/>
  <c r="T81" i="12"/>
  <c r="T57" i="12"/>
  <c r="T32" i="12"/>
  <c r="X53" i="14"/>
  <c r="X52" i="14"/>
  <c r="X21" i="14"/>
  <c r="R23" i="16"/>
  <c r="R24" i="16"/>
  <c r="T127" i="12"/>
  <c r="T79" i="12"/>
  <c r="T58" i="12"/>
  <c r="T49" i="12"/>
  <c r="T78" i="12"/>
  <c r="T42" i="12"/>
  <c r="T33" i="12"/>
  <c r="T140" i="12"/>
  <c r="T136" i="12"/>
  <c r="T133" i="12"/>
  <c r="T129" i="12"/>
  <c r="T95" i="12"/>
  <c r="T63" i="12"/>
  <c r="T48" i="12"/>
  <c r="T23" i="12"/>
  <c r="T19" i="12"/>
  <c r="T15" i="12"/>
  <c r="T94" i="12"/>
  <c r="T106" i="12"/>
  <c r="T74" i="12"/>
  <c r="T65" i="12"/>
  <c r="T41" i="12"/>
  <c r="T142" i="12"/>
  <c r="T131" i="12"/>
  <c r="T119" i="12"/>
  <c r="T31" i="12"/>
  <c r="X47" i="14"/>
  <c r="X66" i="14"/>
  <c r="X38" i="14"/>
  <c r="X49" i="14"/>
  <c r="X30" i="14"/>
  <c r="R15" i="16"/>
  <c r="R17" i="16"/>
  <c r="R33" i="16"/>
  <c r="R16" i="16"/>
  <c r="R19" i="16"/>
  <c r="T113" i="12"/>
  <c r="T62" i="12"/>
  <c r="T22" i="12"/>
  <c r="T46" i="12"/>
  <c r="T105" i="12"/>
  <c r="T138" i="12"/>
  <c r="T122" i="12"/>
  <c r="T80" i="12"/>
  <c r="X28" i="14"/>
  <c r="T126" i="12"/>
  <c r="T114" i="12"/>
  <c r="T98" i="12"/>
  <c r="T82" i="12"/>
  <c r="T66" i="12"/>
  <c r="T50" i="12"/>
  <c r="T34" i="12"/>
  <c r="T12" i="12"/>
  <c r="T130" i="12"/>
  <c r="T121" i="12"/>
  <c r="T118" i="12"/>
  <c r="T102" i="12"/>
  <c r="T86" i="12"/>
  <c r="T70" i="12"/>
  <c r="T54" i="12"/>
  <c r="T38" i="12"/>
  <c r="T21" i="12"/>
  <c r="T11" i="12"/>
  <c r="X60" i="14"/>
  <c r="T143" i="12"/>
  <c r="T141" i="12"/>
  <c r="T17" i="12"/>
  <c r="T13" i="12"/>
  <c r="X42" i="14"/>
  <c r="X64" i="14"/>
  <c r="X13" i="14"/>
  <c r="X51" i="14"/>
  <c r="X37" i="14"/>
  <c r="X29" i="14"/>
  <c r="X26" i="14"/>
  <c r="X31" i="14"/>
  <c r="X18" i="14"/>
  <c r="X12" i="14"/>
  <c r="X61" i="14"/>
  <c r="X36" i="14"/>
  <c r="X25" i="14"/>
  <c r="X20" i="14"/>
  <c r="X43" i="14"/>
  <c r="X40" i="14"/>
  <c r="X54" i="14"/>
  <c r="X14" i="14"/>
  <c r="R31" i="16"/>
  <c r="R25" i="16"/>
  <c r="R20" i="16"/>
  <c r="R12" i="16"/>
  <c r="R21" i="16"/>
  <c r="R13" i="16"/>
  <c r="R29" i="16"/>
  <c r="R32" i="16"/>
  <c r="R30" i="16"/>
  <c r="R27" i="16"/>
  <c r="R22" i="16"/>
  <c r="R26" i="16"/>
  <c r="R11" i="16"/>
  <c r="R18" i="16"/>
  <c r="R28" i="16"/>
  <c r="X65" i="14"/>
  <c r="X59" i="14"/>
  <c r="X22" i="14"/>
  <c r="X50" i="14"/>
  <c r="X48" i="14"/>
  <c r="X35" i="14"/>
  <c r="X32" i="14"/>
  <c r="X58" i="14"/>
  <c r="X41" i="14"/>
  <c r="X27" i="14"/>
  <c r="X11" i="14"/>
  <c r="X34" i="14"/>
  <c r="X19" i="14"/>
  <c r="X62" i="14"/>
  <c r="T137" i="12"/>
  <c r="T108" i="12"/>
  <c r="T92" i="12"/>
  <c r="T76" i="12"/>
  <c r="T60" i="12"/>
  <c r="T44" i="12"/>
  <c r="T28" i="12"/>
  <c r="T26" i="12"/>
  <c r="T16" i="12"/>
  <c r="T115" i="12"/>
  <c r="T99" i="12"/>
  <c r="T83" i="12"/>
  <c r="T67" i="12"/>
  <c r="T51" i="12"/>
  <c r="T35" i="12"/>
  <c r="T101" i="12"/>
  <c r="T85" i="12"/>
  <c r="T69" i="12"/>
  <c r="T53" i="12"/>
  <c r="T37" i="12"/>
  <c r="T18" i="12"/>
  <c r="T39" i="12"/>
  <c r="T116" i="12"/>
  <c r="T100" i="12"/>
  <c r="T84" i="12"/>
  <c r="T68" i="12"/>
  <c r="T52" i="12"/>
  <c r="T36" i="12"/>
  <c r="T20" i="12"/>
  <c r="T107" i="12"/>
  <c r="T91" i="12"/>
  <c r="T75" i="12"/>
  <c r="T59" i="12"/>
  <c r="T43" i="12"/>
  <c r="T27" i="12"/>
  <c r="T109" i="12"/>
  <c r="T93" i="12"/>
  <c r="T77" i="12"/>
  <c r="T61" i="12"/>
  <c r="T45" i="12"/>
  <c r="T29" i="12"/>
  <c r="C12" i="4"/>
  <c r="D104" i="8" l="1"/>
  <c r="D103" i="8"/>
  <c r="D102" i="8"/>
  <c r="D101" i="8"/>
  <c r="D100" i="8"/>
  <c r="C100" i="8"/>
  <c r="D99" i="8"/>
  <c r="D98" i="8"/>
  <c r="D97" i="8"/>
  <c r="D96" i="8"/>
  <c r="D95" i="8"/>
  <c r="C95" i="8"/>
  <c r="D94" i="8"/>
  <c r="D93" i="8"/>
  <c r="D92" i="8"/>
  <c r="D91" i="8"/>
  <c r="D90" i="8"/>
  <c r="C90" i="8"/>
  <c r="D89" i="8"/>
  <c r="D88" i="8"/>
  <c r="D87" i="8"/>
  <c r="D86" i="8"/>
  <c r="D85" i="8"/>
  <c r="C85" i="8"/>
  <c r="D84" i="8"/>
  <c r="D83" i="8"/>
  <c r="D82" i="8"/>
  <c r="D81" i="8"/>
  <c r="D80" i="8"/>
  <c r="C80" i="8"/>
  <c r="D72" i="7"/>
  <c r="D71" i="7"/>
  <c r="D70" i="7"/>
  <c r="C70" i="7"/>
  <c r="D69" i="7"/>
  <c r="D68" i="7"/>
  <c r="D67" i="7"/>
  <c r="C67" i="7"/>
  <c r="D66" i="7"/>
  <c r="D65" i="7"/>
  <c r="D64" i="7"/>
  <c r="C64" i="7"/>
  <c r="D63" i="7"/>
  <c r="D62" i="7"/>
  <c r="D61" i="7"/>
  <c r="C61" i="7"/>
  <c r="D60" i="7"/>
  <c r="D59" i="7"/>
  <c r="D58" i="7"/>
  <c r="C58" i="7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2" i="4"/>
  <c r="AC5" i="20" l="1"/>
  <c r="T5" i="20"/>
  <c r="K5" i="20"/>
  <c r="AG7" i="20"/>
  <c r="X7" i="20"/>
  <c r="O7" i="20"/>
  <c r="B5" i="20"/>
  <c r="B2" i="20"/>
  <c r="B1" i="20"/>
  <c r="F7" i="20"/>
  <c r="D11" i="1"/>
  <c r="D41" i="4"/>
  <c r="C41" i="4"/>
  <c r="D40" i="4"/>
  <c r="C40" i="4"/>
  <c r="D39" i="4"/>
  <c r="C39" i="4"/>
  <c r="H5" i="1" l="1"/>
  <c r="G5" i="1"/>
  <c r="F5" i="1"/>
  <c r="E5" i="1"/>
  <c r="H10" i="1" l="1"/>
  <c r="G10" i="1"/>
  <c r="F10" i="1"/>
  <c r="E10" i="1" l="1"/>
  <c r="D5" i="9" l="1"/>
  <c r="E6" i="8"/>
  <c r="F6" i="8" s="1"/>
  <c r="G6" i="8" s="1"/>
  <c r="H6" i="8" s="1"/>
  <c r="I6" i="8" s="1"/>
  <c r="E6" i="7"/>
  <c r="F6" i="7" s="1"/>
  <c r="G6" i="7" s="1"/>
  <c r="H6" i="7" s="1"/>
  <c r="I6" i="7" s="1"/>
  <c r="I33" i="6"/>
  <c r="I23" i="6"/>
  <c r="I14" i="6"/>
  <c r="I5" i="6"/>
  <c r="C33" i="6"/>
  <c r="C23" i="6"/>
  <c r="C14" i="6"/>
  <c r="C5" i="6"/>
  <c r="AO7" i="15"/>
  <c r="AN7" i="15"/>
  <c r="AM7" i="15"/>
  <c r="AJ7" i="15"/>
  <c r="AI7" i="15"/>
  <c r="AH7" i="15"/>
  <c r="AF7" i="15"/>
  <c r="AE7" i="15"/>
  <c r="AD7" i="15"/>
  <c r="AK7" i="14"/>
  <c r="AJ7" i="14"/>
  <c r="AI7" i="14"/>
  <c r="AF7" i="14"/>
  <c r="AE7" i="14"/>
  <c r="AD7" i="14"/>
  <c r="AB7" i="14"/>
  <c r="AA7" i="14"/>
  <c r="Z7" i="14"/>
  <c r="AH7" i="13"/>
  <c r="AG7" i="13"/>
  <c r="AD7" i="13"/>
  <c r="AC7" i="13"/>
  <c r="AA7" i="13"/>
  <c r="Z7" i="13"/>
  <c r="AD7" i="12"/>
  <c r="AC7" i="12"/>
  <c r="Z7" i="12"/>
  <c r="Y7" i="12"/>
  <c r="W7" i="12"/>
  <c r="V7" i="12"/>
  <c r="B8" i="6"/>
  <c r="E5" i="9" l="1"/>
  <c r="B27" i="6"/>
  <c r="B26" i="6"/>
  <c r="B25" i="6"/>
  <c r="B17" i="6"/>
  <c r="B16" i="6"/>
  <c r="B32" i="6"/>
  <c r="B22" i="6"/>
  <c r="F5" i="9" l="1"/>
  <c r="B3" i="17"/>
  <c r="B3" i="15"/>
  <c r="B3" i="13"/>
  <c r="S14" i="15"/>
  <c r="Q14" i="15"/>
  <c r="AJ13" i="15"/>
  <c r="AI13" i="15"/>
  <c r="AH13" i="15"/>
  <c r="U11" i="15"/>
  <c r="W11" i="15" s="1"/>
  <c r="AA11" i="15" s="1"/>
  <c r="AJ10" i="15"/>
  <c r="AI10" i="15"/>
  <c r="AH10" i="15"/>
  <c r="B2" i="15"/>
  <c r="B1" i="15"/>
  <c r="O20" i="17"/>
  <c r="M20" i="17"/>
  <c r="AF19" i="17"/>
  <c r="AE19" i="17"/>
  <c r="AD19" i="17"/>
  <c r="Q18" i="17"/>
  <c r="S18" i="17" s="1"/>
  <c r="W18" i="17" s="1"/>
  <c r="Q17" i="17"/>
  <c r="S17" i="17" s="1"/>
  <c r="W17" i="17" s="1"/>
  <c r="Q16" i="17"/>
  <c r="S16" i="17" s="1"/>
  <c r="W16" i="17" s="1"/>
  <c r="Q15" i="17"/>
  <c r="S15" i="17" s="1"/>
  <c r="W15" i="17" s="1"/>
  <c r="Q14" i="17"/>
  <c r="S14" i="17" s="1"/>
  <c r="W14" i="17" s="1"/>
  <c r="Q13" i="17"/>
  <c r="S13" i="17" s="1"/>
  <c r="W13" i="17" s="1"/>
  <c r="AF10" i="17"/>
  <c r="AE10" i="17"/>
  <c r="AD10" i="17"/>
  <c r="B2" i="17"/>
  <c r="B1" i="17"/>
  <c r="O11" i="13"/>
  <c r="M11" i="13"/>
  <c r="AD10" i="13"/>
  <c r="AC10" i="13"/>
  <c r="Q10" i="13"/>
  <c r="S10" i="13" s="1"/>
  <c r="W10" i="13" s="1"/>
  <c r="Q9" i="13"/>
  <c r="S9" i="13" s="1"/>
  <c r="W9" i="13" s="1"/>
  <c r="B2" i="13"/>
  <c r="B1" i="13"/>
  <c r="B3" i="16"/>
  <c r="B3" i="14"/>
  <c r="B3" i="12"/>
  <c r="R67" i="14"/>
  <c r="P67" i="14"/>
  <c r="AF57" i="14"/>
  <c r="AE57" i="14"/>
  <c r="AD57" i="14"/>
  <c r="AF56" i="14"/>
  <c r="AE56" i="14"/>
  <c r="AD56" i="14"/>
  <c r="AF24" i="14"/>
  <c r="AE24" i="14"/>
  <c r="AD24" i="14"/>
  <c r="AF23" i="14"/>
  <c r="AE23" i="14"/>
  <c r="AD23" i="14"/>
  <c r="AF17" i="14"/>
  <c r="AE17" i="14"/>
  <c r="AD17" i="14"/>
  <c r="AF16" i="14"/>
  <c r="AE16" i="14"/>
  <c r="AD16" i="14"/>
  <c r="AF10" i="14"/>
  <c r="AE10" i="14"/>
  <c r="AD10" i="14"/>
  <c r="B2" i="14"/>
  <c r="B1" i="14"/>
  <c r="L35" i="16"/>
  <c r="J35" i="16"/>
  <c r="Z34" i="16"/>
  <c r="Y34" i="16"/>
  <c r="X34" i="16"/>
  <c r="Z10" i="16"/>
  <c r="Y10" i="16"/>
  <c r="X10" i="16"/>
  <c r="B2" i="16"/>
  <c r="B1" i="16"/>
  <c r="N145" i="12"/>
  <c r="L145" i="12"/>
  <c r="Z144" i="12"/>
  <c r="Y144" i="12"/>
  <c r="Z25" i="12"/>
  <c r="Y25" i="12"/>
  <c r="Z24" i="12"/>
  <c r="Y24" i="12"/>
  <c r="Z15" i="12"/>
  <c r="Z12" i="12"/>
  <c r="Z10" i="12"/>
  <c r="Y10" i="12"/>
  <c r="B2" i="12"/>
  <c r="B1" i="12"/>
  <c r="X13" i="17" l="1"/>
  <c r="V13" i="17"/>
  <c r="V14" i="17"/>
  <c r="X14" i="17"/>
  <c r="X15" i="17"/>
  <c r="V15" i="17"/>
  <c r="X16" i="17"/>
  <c r="V16" i="17"/>
  <c r="X17" i="17"/>
  <c r="V17" i="17"/>
  <c r="X18" i="17"/>
  <c r="V18" i="17"/>
  <c r="AB11" i="15"/>
  <c r="Z11" i="15"/>
  <c r="V10" i="13"/>
  <c r="X10" i="13"/>
  <c r="V9" i="13"/>
  <c r="X9" i="13"/>
  <c r="N35" i="16"/>
  <c r="G5" i="9"/>
  <c r="P145" i="12"/>
  <c r="D7" i="9"/>
  <c r="D8" i="9"/>
  <c r="AG10" i="14"/>
  <c r="AL10" i="14"/>
  <c r="AG23" i="14"/>
  <c r="AL23" i="14"/>
  <c r="AG24" i="14"/>
  <c r="AL24" i="14"/>
  <c r="AG56" i="14"/>
  <c r="AL56" i="14"/>
  <c r="AE10" i="13"/>
  <c r="AI10" i="13"/>
  <c r="AA25" i="12"/>
  <c r="AE25" i="12"/>
  <c r="AA144" i="12"/>
  <c r="AE144" i="12"/>
  <c r="AA24" i="12"/>
  <c r="AE24" i="12"/>
  <c r="AA10" i="12"/>
  <c r="AE10" i="12"/>
  <c r="AA10" i="16"/>
  <c r="AF10" i="16"/>
  <c r="AA34" i="16"/>
  <c r="AG57" i="14"/>
  <c r="AL57" i="14"/>
  <c r="AG16" i="14"/>
  <c r="AL16" i="14"/>
  <c r="AG17" i="14"/>
  <c r="AL17" i="14"/>
  <c r="AG19" i="17"/>
  <c r="AL19" i="17"/>
  <c r="AG10" i="17"/>
  <c r="AL10" i="17"/>
  <c r="AK10" i="15"/>
  <c r="AP10" i="15"/>
  <c r="AK13" i="15"/>
  <c r="AP13" i="15"/>
  <c r="Q11" i="13"/>
  <c r="S11" i="13"/>
  <c r="Q20" i="17"/>
  <c r="W14" i="15"/>
  <c r="U14" i="15"/>
  <c r="P35" i="16"/>
  <c r="R35" i="16"/>
  <c r="AF37" i="16" s="1"/>
  <c r="T67" i="14"/>
  <c r="AF34" i="16"/>
  <c r="H5" i="9" l="1"/>
  <c r="D9" i="9"/>
  <c r="V11" i="13"/>
  <c r="Z14" i="15"/>
  <c r="X11" i="13"/>
  <c r="AI13" i="13" s="1"/>
  <c r="AA14" i="15"/>
  <c r="AB14" i="15"/>
  <c r="AP16" i="15" s="1"/>
  <c r="S20" i="17"/>
  <c r="V20" i="17"/>
  <c r="W11" i="13"/>
  <c r="V67" i="14"/>
  <c r="X67" i="14"/>
  <c r="AL69" i="14" s="1"/>
  <c r="R145" i="12"/>
  <c r="T145" i="12"/>
  <c r="AE147" i="12" s="1"/>
  <c r="I5" i="9" l="1"/>
  <c r="W20" i="17"/>
  <c r="X20" i="17"/>
  <c r="AL22" i="17" s="1"/>
  <c r="J5" i="9" l="1"/>
  <c r="M13" i="2"/>
  <c r="O13" i="2"/>
  <c r="M70" i="3"/>
  <c r="K5" i="9" l="1"/>
  <c r="L5" i="9" l="1"/>
  <c r="I10" i="7"/>
  <c r="M5" i="9" l="1"/>
  <c r="C46" i="4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C31" i="4"/>
  <c r="D31" i="4" s="1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C17" i="6" s="1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41" i="4"/>
  <c r="B40" i="4"/>
  <c r="B39" i="4"/>
  <c r="B52" i="4"/>
  <c r="B37" i="4"/>
  <c r="B23" i="4"/>
  <c r="B26" i="4"/>
  <c r="B25" i="4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C38" i="4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B45" i="4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B30" i="4"/>
  <c r="N5" i="9" l="1"/>
  <c r="X26" i="4"/>
  <c r="Y26" i="4" s="1"/>
  <c r="X40" i="4"/>
  <c r="Y40" i="4" s="1"/>
  <c r="X55" i="4"/>
  <c r="Y55" i="4" s="1"/>
  <c r="X54" i="4"/>
  <c r="X56" i="4"/>
  <c r="X39" i="4"/>
  <c r="X41" i="4"/>
  <c r="X25" i="4"/>
  <c r="C35" i="6"/>
  <c r="C37" i="6"/>
  <c r="C36" i="6"/>
  <c r="C25" i="6"/>
  <c r="C27" i="6"/>
  <c r="C26" i="6"/>
  <c r="C16" i="6"/>
  <c r="D14" i="9"/>
  <c r="D6" i="9"/>
  <c r="B2" i="9"/>
  <c r="B1" i="9"/>
  <c r="C9" i="9"/>
  <c r="C8" i="9"/>
  <c r="C7" i="9"/>
  <c r="C6" i="9"/>
  <c r="Z40" i="4"/>
  <c r="AE8" i="14" l="1"/>
  <c r="AE15" i="14" s="1"/>
  <c r="AI8" i="15"/>
  <c r="AI11" i="15" s="1"/>
  <c r="O5" i="9"/>
  <c r="Y54" i="4"/>
  <c r="Y9" i="16"/>
  <c r="Y56" i="4"/>
  <c r="D26" i="6"/>
  <c r="E26" i="6" s="1"/>
  <c r="Y41" i="4"/>
  <c r="AE9" i="14"/>
  <c r="AI9" i="15"/>
  <c r="Y25" i="4"/>
  <c r="Y39" i="4"/>
  <c r="E9" i="9"/>
  <c r="E8" i="9"/>
  <c r="E7" i="9"/>
  <c r="E6" i="9"/>
  <c r="Z9" i="12"/>
  <c r="C38" i="6"/>
  <c r="AE9" i="17"/>
  <c r="C28" i="6"/>
  <c r="D15" i="9"/>
  <c r="D10" i="9"/>
  <c r="B71" i="8"/>
  <c r="B70" i="8"/>
  <c r="B66" i="8"/>
  <c r="B65" i="8"/>
  <c r="B61" i="8"/>
  <c r="B60" i="8"/>
  <c r="B56" i="8"/>
  <c r="B55" i="8"/>
  <c r="B51" i="8"/>
  <c r="B50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19" i="8"/>
  <c r="D20" i="8"/>
  <c r="D21" i="8"/>
  <c r="D22" i="8"/>
  <c r="D23" i="8"/>
  <c r="D25" i="8"/>
  <c r="D26" i="8"/>
  <c r="D27" i="8"/>
  <c r="D28" i="8"/>
  <c r="D29" i="8"/>
  <c r="D31" i="8"/>
  <c r="D32" i="8"/>
  <c r="D33" i="8"/>
  <c r="D34" i="8"/>
  <c r="D35" i="8"/>
  <c r="D37" i="8"/>
  <c r="D38" i="8"/>
  <c r="D39" i="8"/>
  <c r="D40" i="8"/>
  <c r="D41" i="8"/>
  <c r="D17" i="8"/>
  <c r="D16" i="8"/>
  <c r="D15" i="8"/>
  <c r="D14" i="8"/>
  <c r="B33" i="8"/>
  <c r="B32" i="8"/>
  <c r="B27" i="8"/>
  <c r="B26" i="8"/>
  <c r="B21" i="8"/>
  <c r="B20" i="8"/>
  <c r="B15" i="8"/>
  <c r="B14" i="8"/>
  <c r="B9" i="8"/>
  <c r="B8" i="8"/>
  <c r="E79" i="8"/>
  <c r="B73" i="8"/>
  <c r="B72" i="8"/>
  <c r="C69" i="8"/>
  <c r="B69" i="8"/>
  <c r="B68" i="8"/>
  <c r="B67" i="8"/>
  <c r="C64" i="8"/>
  <c r="B64" i="8"/>
  <c r="B63" i="8"/>
  <c r="B62" i="8"/>
  <c r="C59" i="8"/>
  <c r="B59" i="8"/>
  <c r="B58" i="8"/>
  <c r="B57" i="8"/>
  <c r="C54" i="8"/>
  <c r="B54" i="8"/>
  <c r="B53" i="8"/>
  <c r="B52" i="8"/>
  <c r="C49" i="8"/>
  <c r="B49" i="8"/>
  <c r="E78" i="8"/>
  <c r="E47" i="8"/>
  <c r="F47" i="8" s="1"/>
  <c r="G47" i="8" s="1"/>
  <c r="H47" i="8" s="1"/>
  <c r="I47" i="8" s="1"/>
  <c r="J47" i="8" s="1"/>
  <c r="K47" i="8" s="1"/>
  <c r="L47" i="8" s="1"/>
  <c r="M47" i="8" s="1"/>
  <c r="N47" i="8" s="1"/>
  <c r="O47" i="8" s="1"/>
  <c r="P47" i="8" s="1"/>
  <c r="Q47" i="8" s="1"/>
  <c r="R47" i="8" s="1"/>
  <c r="S47" i="8" s="1"/>
  <c r="T47" i="8" s="1"/>
  <c r="U47" i="8" s="1"/>
  <c r="V47" i="8" s="1"/>
  <c r="W47" i="8" s="1"/>
  <c r="X47" i="8" s="1"/>
  <c r="Y47" i="8" s="1"/>
  <c r="C37" i="8"/>
  <c r="I36" i="8"/>
  <c r="H36" i="8"/>
  <c r="G36" i="8"/>
  <c r="F36" i="8"/>
  <c r="E36" i="8"/>
  <c r="B36" i="8"/>
  <c r="B35" i="8"/>
  <c r="B34" i="8"/>
  <c r="B31" i="8"/>
  <c r="I30" i="8"/>
  <c r="H30" i="8"/>
  <c r="G30" i="8"/>
  <c r="F30" i="8"/>
  <c r="E30" i="8"/>
  <c r="B30" i="8"/>
  <c r="B29" i="8"/>
  <c r="B28" i="8"/>
  <c r="B25" i="8"/>
  <c r="I24" i="8"/>
  <c r="H24" i="8"/>
  <c r="G24" i="8"/>
  <c r="F24" i="8"/>
  <c r="E24" i="8"/>
  <c r="B24" i="8"/>
  <c r="B23" i="8"/>
  <c r="B22" i="8"/>
  <c r="B19" i="8"/>
  <c r="I18" i="8"/>
  <c r="H18" i="8"/>
  <c r="G18" i="8"/>
  <c r="F18" i="8"/>
  <c r="E18" i="8"/>
  <c r="B18" i="8"/>
  <c r="B17" i="8"/>
  <c r="B16" i="8"/>
  <c r="D13" i="8"/>
  <c r="B13" i="8"/>
  <c r="I12" i="8"/>
  <c r="H12" i="8"/>
  <c r="G12" i="8"/>
  <c r="F12" i="8"/>
  <c r="E12" i="8"/>
  <c r="B12" i="8"/>
  <c r="B11" i="8"/>
  <c r="B10" i="8"/>
  <c r="B7" i="8"/>
  <c r="C2" i="8"/>
  <c r="C1" i="8"/>
  <c r="E57" i="7"/>
  <c r="E56" i="7"/>
  <c r="E35" i="7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C49" i="7"/>
  <c r="C46" i="7"/>
  <c r="C43" i="7"/>
  <c r="C40" i="7"/>
  <c r="C37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24" i="7"/>
  <c r="B25" i="7"/>
  <c r="B26" i="7"/>
  <c r="B23" i="7"/>
  <c r="B20" i="7"/>
  <c r="B21" i="7"/>
  <c r="B22" i="7"/>
  <c r="B19" i="7"/>
  <c r="B18" i="7"/>
  <c r="B16" i="7"/>
  <c r="B17" i="7"/>
  <c r="B15" i="7"/>
  <c r="B12" i="7"/>
  <c r="B13" i="7"/>
  <c r="B14" i="7"/>
  <c r="B11" i="7"/>
  <c r="B8" i="7"/>
  <c r="B9" i="7"/>
  <c r="B10" i="7"/>
  <c r="B7" i="7"/>
  <c r="I14" i="7"/>
  <c r="I18" i="7"/>
  <c r="I22" i="7"/>
  <c r="I26" i="7"/>
  <c r="D29" i="7"/>
  <c r="D28" i="7"/>
  <c r="D27" i="7"/>
  <c r="D25" i="7"/>
  <c r="D24" i="7"/>
  <c r="D23" i="7"/>
  <c r="D21" i="7"/>
  <c r="D20" i="7"/>
  <c r="D19" i="7"/>
  <c r="D17" i="7"/>
  <c r="D16" i="7"/>
  <c r="D15" i="7"/>
  <c r="D13" i="7"/>
  <c r="D12" i="7"/>
  <c r="D11" i="7"/>
  <c r="C27" i="7"/>
  <c r="H26" i="7"/>
  <c r="G26" i="7"/>
  <c r="F26" i="7"/>
  <c r="E26" i="7"/>
  <c r="H22" i="7"/>
  <c r="G22" i="7"/>
  <c r="F22" i="7"/>
  <c r="E22" i="7"/>
  <c r="H18" i="7"/>
  <c r="G18" i="7"/>
  <c r="F18" i="7"/>
  <c r="E18" i="7"/>
  <c r="H14" i="7"/>
  <c r="G14" i="7"/>
  <c r="F14" i="7"/>
  <c r="E14" i="7"/>
  <c r="Z54" i="4"/>
  <c r="Z26" i="4"/>
  <c r="Z39" i="4"/>
  <c r="Z55" i="4"/>
  <c r="Z25" i="4"/>
  <c r="Z56" i="4"/>
  <c r="Z41" i="4"/>
  <c r="AD8" i="13" l="1"/>
  <c r="AD9" i="13" s="1"/>
  <c r="D17" i="6"/>
  <c r="Z8" i="12"/>
  <c r="Z141" i="12" s="1"/>
  <c r="AE8" i="17"/>
  <c r="AE16" i="17" s="1"/>
  <c r="D36" i="6"/>
  <c r="E36" i="6" s="1"/>
  <c r="Y8" i="16"/>
  <c r="Y24" i="16" s="1"/>
  <c r="E49" i="8"/>
  <c r="J49" i="8" s="1"/>
  <c r="O49" i="8" s="1"/>
  <c r="T49" i="8" s="1"/>
  <c r="Y49" i="8" s="1"/>
  <c r="E50" i="8"/>
  <c r="J50" i="8" s="1"/>
  <c r="F50" i="8" s="1"/>
  <c r="G50" i="8" s="1"/>
  <c r="H50" i="8" s="1"/>
  <c r="I50" i="8" s="1"/>
  <c r="E51" i="8"/>
  <c r="J51" i="8" s="1"/>
  <c r="E52" i="8"/>
  <c r="J52" i="8" s="1"/>
  <c r="F52" i="8" s="1"/>
  <c r="G52" i="8" s="1"/>
  <c r="H52" i="8" s="1"/>
  <c r="I52" i="8" s="1"/>
  <c r="E53" i="8"/>
  <c r="J53" i="8" s="1"/>
  <c r="O53" i="8" s="1"/>
  <c r="E71" i="8"/>
  <c r="J71" i="8" s="1"/>
  <c r="E55" i="8"/>
  <c r="J55" i="8" s="1"/>
  <c r="E70" i="8"/>
  <c r="J70" i="8" s="1"/>
  <c r="E68" i="8"/>
  <c r="J68" i="8" s="1"/>
  <c r="E58" i="8"/>
  <c r="J58" i="8" s="1"/>
  <c r="E69" i="8"/>
  <c r="J69" i="8" s="1"/>
  <c r="E62" i="8"/>
  <c r="J62" i="8" s="1"/>
  <c r="E57" i="8"/>
  <c r="J57" i="8" s="1"/>
  <c r="E72" i="8"/>
  <c r="J72" i="8" s="1"/>
  <c r="E66" i="8"/>
  <c r="J66" i="8" s="1"/>
  <c r="E56" i="8"/>
  <c r="J56" i="8" s="1"/>
  <c r="E54" i="8"/>
  <c r="J54" i="8" s="1"/>
  <c r="E65" i="8"/>
  <c r="J65" i="8" s="1"/>
  <c r="E61" i="8"/>
  <c r="J61" i="8" s="1"/>
  <c r="E64" i="8"/>
  <c r="J64" i="8" s="1"/>
  <c r="E60" i="8"/>
  <c r="J60" i="8" s="1"/>
  <c r="E67" i="8"/>
  <c r="J67" i="8" s="1"/>
  <c r="E73" i="8"/>
  <c r="J73" i="8" s="1"/>
  <c r="E63" i="8"/>
  <c r="J63" i="8" s="1"/>
  <c r="E59" i="8"/>
  <c r="J59" i="8" s="1"/>
  <c r="E37" i="7"/>
  <c r="J37" i="7" s="1"/>
  <c r="O37" i="7" s="1"/>
  <c r="T37" i="7" s="1"/>
  <c r="Y37" i="7" s="1"/>
  <c r="E47" i="7"/>
  <c r="J47" i="7" s="1"/>
  <c r="E40" i="7"/>
  <c r="J40" i="7" s="1"/>
  <c r="E51" i="7"/>
  <c r="J51" i="7" s="1"/>
  <c r="E46" i="7"/>
  <c r="J46" i="7" s="1"/>
  <c r="E50" i="7"/>
  <c r="J50" i="7" s="1"/>
  <c r="E45" i="7"/>
  <c r="J45" i="7" s="1"/>
  <c r="E43" i="7"/>
  <c r="J43" i="7" s="1"/>
  <c r="E49" i="7"/>
  <c r="J49" i="7" s="1"/>
  <c r="E44" i="7"/>
  <c r="J44" i="7" s="1"/>
  <c r="E41" i="7"/>
  <c r="J41" i="7" s="1"/>
  <c r="E42" i="7"/>
  <c r="J42" i="7" s="1"/>
  <c r="E48" i="7"/>
  <c r="J48" i="7" s="1"/>
  <c r="E38" i="7"/>
  <c r="J38" i="7" s="1"/>
  <c r="E39" i="7"/>
  <c r="J39" i="7" s="1"/>
  <c r="F39" i="7" s="1"/>
  <c r="G39" i="7" s="1"/>
  <c r="H39" i="7" s="1"/>
  <c r="I39" i="7" s="1"/>
  <c r="AE18" i="17"/>
  <c r="AE17" i="17"/>
  <c r="AE13" i="17"/>
  <c r="Y11" i="16"/>
  <c r="Y32" i="16"/>
  <c r="Y30" i="16"/>
  <c r="Y28" i="16"/>
  <c r="Y26" i="16"/>
  <c r="Y22" i="16"/>
  <c r="Y20" i="16"/>
  <c r="Y14" i="16"/>
  <c r="Y12" i="16"/>
  <c r="Y29" i="16"/>
  <c r="Y27" i="16"/>
  <c r="Y23" i="16"/>
  <c r="Y21" i="16"/>
  <c r="Y19" i="16"/>
  <c r="Y17" i="16"/>
  <c r="Y15" i="16"/>
  <c r="Y13" i="16"/>
  <c r="AE65" i="14"/>
  <c r="AE63" i="14"/>
  <c r="AE61" i="14"/>
  <c r="AE59" i="14"/>
  <c r="AE66" i="14"/>
  <c r="AE64" i="14"/>
  <c r="AE62" i="14"/>
  <c r="AE60" i="14"/>
  <c r="AE58" i="14"/>
  <c r="AE55" i="14"/>
  <c r="AE53" i="14"/>
  <c r="AE51" i="14"/>
  <c r="AE49" i="14"/>
  <c r="AE47" i="14"/>
  <c r="AE45" i="14"/>
  <c r="AE43" i="14"/>
  <c r="AE41" i="14"/>
  <c r="AE39" i="14"/>
  <c r="AE37" i="14"/>
  <c r="AE35" i="14"/>
  <c r="AE33" i="14"/>
  <c r="AE31" i="14"/>
  <c r="AE29" i="14"/>
  <c r="AE27" i="14"/>
  <c r="AE25" i="14"/>
  <c r="AE54" i="14"/>
  <c r="AE52" i="14"/>
  <c r="AE50" i="14"/>
  <c r="AE48" i="14"/>
  <c r="AE46" i="14"/>
  <c r="AE44" i="14"/>
  <c r="AE42" i="14"/>
  <c r="AE40" i="14"/>
  <c r="AE38" i="14"/>
  <c r="AE36" i="14"/>
  <c r="AE34" i="14"/>
  <c r="AE32" i="14"/>
  <c r="AE30" i="14"/>
  <c r="AE28" i="14"/>
  <c r="AE26" i="14"/>
  <c r="AE21" i="14"/>
  <c r="AE19" i="14"/>
  <c r="AE22" i="14"/>
  <c r="AE20" i="14"/>
  <c r="AE18" i="14"/>
  <c r="AE12" i="14"/>
  <c r="AE14" i="14"/>
  <c r="AE11" i="14"/>
  <c r="AE13" i="14"/>
  <c r="Z139" i="12"/>
  <c r="Z137" i="12"/>
  <c r="Z135" i="12"/>
  <c r="Z133" i="12"/>
  <c r="Z131" i="12"/>
  <c r="Z140" i="12"/>
  <c r="Z138" i="12"/>
  <c r="Z136" i="12"/>
  <c r="Z134" i="12"/>
  <c r="Z132" i="12"/>
  <c r="Z22" i="12"/>
  <c r="Z58" i="12"/>
  <c r="Z44" i="12"/>
  <c r="Z42" i="12"/>
  <c r="Z36" i="12"/>
  <c r="Z62" i="12"/>
  <c r="Z60" i="12"/>
  <c r="Z48" i="12"/>
  <c r="Z40" i="12"/>
  <c r="Z32" i="12"/>
  <c r="Z118" i="12"/>
  <c r="Z116" i="12"/>
  <c r="Z114" i="12"/>
  <c r="Z112" i="12"/>
  <c r="Z110" i="12"/>
  <c r="Z108" i="12"/>
  <c r="Z106" i="12"/>
  <c r="Z104" i="12"/>
  <c r="Z102" i="12"/>
  <c r="Z100" i="12"/>
  <c r="Z98" i="12"/>
  <c r="Z96" i="12"/>
  <c r="Z94" i="12"/>
  <c r="Z92" i="12"/>
  <c r="Z90" i="12"/>
  <c r="Z88" i="12"/>
  <c r="Z86" i="12"/>
  <c r="Z84" i="12"/>
  <c r="Z82" i="12"/>
  <c r="Z80" i="12"/>
  <c r="Z78" i="12"/>
  <c r="Z76" i="12"/>
  <c r="Z74" i="12"/>
  <c r="Z72" i="12"/>
  <c r="Z70" i="12"/>
  <c r="Z68" i="12"/>
  <c r="Z66" i="12"/>
  <c r="Z64" i="12"/>
  <c r="Z56" i="12"/>
  <c r="Z54" i="12"/>
  <c r="Z52" i="12"/>
  <c r="Z50" i="12"/>
  <c r="Z46" i="12"/>
  <c r="Z38" i="12"/>
  <c r="Z34" i="12"/>
  <c r="Z61" i="12"/>
  <c r="Z41" i="12"/>
  <c r="Z33" i="12"/>
  <c r="Z59" i="12"/>
  <c r="Z39" i="12"/>
  <c r="Z31" i="12"/>
  <c r="Z57" i="12"/>
  <c r="Z43" i="12"/>
  <c r="Z37" i="12"/>
  <c r="Z117" i="12"/>
  <c r="Z115" i="12"/>
  <c r="Z113" i="12"/>
  <c r="Z111" i="12"/>
  <c r="Z109" i="12"/>
  <c r="Z107" i="12"/>
  <c r="Z105" i="12"/>
  <c r="Z103" i="12"/>
  <c r="Z101" i="12"/>
  <c r="Z99" i="12"/>
  <c r="Z97" i="12"/>
  <c r="Z95" i="12"/>
  <c r="Z93" i="12"/>
  <c r="Z91" i="12"/>
  <c r="Z89" i="12"/>
  <c r="Z87" i="12"/>
  <c r="Z85" i="12"/>
  <c r="Z83" i="12"/>
  <c r="Z81" i="12"/>
  <c r="Z79" i="12"/>
  <c r="Z77" i="12"/>
  <c r="Z75" i="12"/>
  <c r="Z73" i="12"/>
  <c r="Z71" i="12"/>
  <c r="Z69" i="12"/>
  <c r="Z67" i="12"/>
  <c r="Z65" i="12"/>
  <c r="Z63" i="12"/>
  <c r="Z55" i="12"/>
  <c r="Z53" i="12"/>
  <c r="Z51" i="12"/>
  <c r="Z49" i="12"/>
  <c r="Z47" i="12"/>
  <c r="Z45" i="12"/>
  <c r="Z35" i="12"/>
  <c r="Z19" i="12"/>
  <c r="Z21" i="12"/>
  <c r="Z20" i="12"/>
  <c r="Z17" i="12"/>
  <c r="Z18" i="12"/>
  <c r="Z16" i="12"/>
  <c r="D11" i="9"/>
  <c r="Y8" i="12"/>
  <c r="AC8" i="13"/>
  <c r="AF8" i="14"/>
  <c r="AF15" i="14" s="1"/>
  <c r="AJ8" i="15"/>
  <c r="X8" i="16"/>
  <c r="AD8" i="17"/>
  <c r="AD8" i="14"/>
  <c r="AD15" i="14" s="1"/>
  <c r="AH8" i="15"/>
  <c r="Z8" i="16"/>
  <c r="AF8" i="17"/>
  <c r="F78" i="8"/>
  <c r="G78" i="8" s="1"/>
  <c r="H78" i="8" s="1"/>
  <c r="I78" i="8" s="1"/>
  <c r="J78" i="8" s="1"/>
  <c r="K78" i="8" s="1"/>
  <c r="L78" i="8" s="1"/>
  <c r="M78" i="8" s="1"/>
  <c r="N78" i="8" s="1"/>
  <c r="O78" i="8" s="1"/>
  <c r="P78" i="8" s="1"/>
  <c r="Q78" i="8" s="1"/>
  <c r="R78" i="8" s="1"/>
  <c r="S78" i="8" s="1"/>
  <c r="T78" i="8" s="1"/>
  <c r="U78" i="8" s="1"/>
  <c r="V78" i="8" s="1"/>
  <c r="W78" i="8" s="1"/>
  <c r="X78" i="8" s="1"/>
  <c r="Y78" i="8" s="1"/>
  <c r="P5" i="9"/>
  <c r="D35" i="6"/>
  <c r="E35" i="6" s="1"/>
  <c r="D37" i="6"/>
  <c r="E37" i="6" s="1"/>
  <c r="X9" i="16"/>
  <c r="Z9" i="16"/>
  <c r="D27" i="6"/>
  <c r="E27" i="6" s="1"/>
  <c r="D25" i="6"/>
  <c r="D16" i="6"/>
  <c r="AD9" i="14"/>
  <c r="AF9" i="14"/>
  <c r="AC9" i="13"/>
  <c r="Y9" i="12"/>
  <c r="E10" i="9"/>
  <c r="G7" i="9"/>
  <c r="G8" i="9"/>
  <c r="G6" i="9"/>
  <c r="G9" i="9"/>
  <c r="F8" i="9"/>
  <c r="F7" i="9"/>
  <c r="F6" i="9"/>
  <c r="F9" i="9"/>
  <c r="D16" i="9"/>
  <c r="I37" i="8"/>
  <c r="F56" i="7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I39" i="8"/>
  <c r="E39" i="8"/>
  <c r="H39" i="8"/>
  <c r="G39" i="8"/>
  <c r="F39" i="8"/>
  <c r="G38" i="8"/>
  <c r="F38" i="8"/>
  <c r="I38" i="8"/>
  <c r="E38" i="8"/>
  <c r="H38" i="8"/>
  <c r="I41" i="8"/>
  <c r="E41" i="8"/>
  <c r="H41" i="8"/>
  <c r="G41" i="8"/>
  <c r="F41" i="8"/>
  <c r="G40" i="8"/>
  <c r="F40" i="8"/>
  <c r="I40" i="8"/>
  <c r="E40" i="8"/>
  <c r="H40" i="8"/>
  <c r="F37" i="8"/>
  <c r="G37" i="8"/>
  <c r="H37" i="8"/>
  <c r="E37" i="8"/>
  <c r="G28" i="7"/>
  <c r="I29" i="7"/>
  <c r="G27" i="7"/>
  <c r="F28" i="7"/>
  <c r="I28" i="7"/>
  <c r="H27" i="7"/>
  <c r="I27" i="7"/>
  <c r="F29" i="7"/>
  <c r="E27" i="7"/>
  <c r="H28" i="7"/>
  <c r="G29" i="7"/>
  <c r="F27" i="7"/>
  <c r="E28" i="7"/>
  <c r="H29" i="7"/>
  <c r="E29" i="7"/>
  <c r="Z143" i="12" l="1"/>
  <c r="Z142" i="12"/>
  <c r="AE14" i="17"/>
  <c r="AH11" i="15"/>
  <c r="AH12" i="15"/>
  <c r="AK12" i="15" s="1"/>
  <c r="AM12" i="15" s="1"/>
  <c r="AP12" i="15" s="1"/>
  <c r="AF11" i="17"/>
  <c r="AG11" i="17" s="1"/>
  <c r="AK11" i="17" s="1"/>
  <c r="AL11" i="17" s="1"/>
  <c r="AF12" i="17"/>
  <c r="AG12" i="17" s="1"/>
  <c r="AK12" i="17" s="1"/>
  <c r="AL12" i="17" s="1"/>
  <c r="Z26" i="12"/>
  <c r="Z27" i="12"/>
  <c r="Z128" i="12"/>
  <c r="Z11" i="12"/>
  <c r="Z121" i="12"/>
  <c r="Z13" i="12"/>
  <c r="Z126" i="12"/>
  <c r="Z122" i="12"/>
  <c r="AE15" i="17"/>
  <c r="Z29" i="12"/>
  <c r="Z119" i="12"/>
  <c r="Z130" i="12"/>
  <c r="Z30" i="12"/>
  <c r="Z23" i="12"/>
  <c r="Z127" i="12"/>
  <c r="Z129" i="12"/>
  <c r="Z123" i="12"/>
  <c r="Z14" i="12"/>
  <c r="Z28" i="12"/>
  <c r="Z125" i="12"/>
  <c r="Z120" i="12"/>
  <c r="Z124" i="12"/>
  <c r="Y25" i="16"/>
  <c r="Y18" i="16"/>
  <c r="Y33" i="16"/>
  <c r="Y31" i="16"/>
  <c r="Y16" i="16"/>
  <c r="AJ9" i="15"/>
  <c r="AJ11" i="15"/>
  <c r="AK11" i="15" s="1"/>
  <c r="Y139" i="12"/>
  <c r="AA139" i="12" s="1"/>
  <c r="Y131" i="12"/>
  <c r="AA131" i="12" s="1"/>
  <c r="Y138" i="12"/>
  <c r="AA138" i="12" s="1"/>
  <c r="Y137" i="12"/>
  <c r="AA137" i="12" s="1"/>
  <c r="Y140" i="12"/>
  <c r="AA140" i="12" s="1"/>
  <c r="Y136" i="12"/>
  <c r="AA136" i="12" s="1"/>
  <c r="Y135" i="12"/>
  <c r="AA135" i="12" s="1"/>
  <c r="Y134" i="12"/>
  <c r="AA134" i="12" s="1"/>
  <c r="Y133" i="12"/>
  <c r="AA133" i="12" s="1"/>
  <c r="Y132" i="12"/>
  <c r="AA132" i="12" s="1"/>
  <c r="Y115" i="12"/>
  <c r="AA115" i="12" s="1"/>
  <c r="Y107" i="12"/>
  <c r="AA107" i="12" s="1"/>
  <c r="Y99" i="12"/>
  <c r="AA99" i="12" s="1"/>
  <c r="Y91" i="12"/>
  <c r="AA91" i="12" s="1"/>
  <c r="Y83" i="12"/>
  <c r="AA83" i="12" s="1"/>
  <c r="Y75" i="12"/>
  <c r="AA75" i="12" s="1"/>
  <c r="Y67" i="12"/>
  <c r="AA67" i="12" s="1"/>
  <c r="Y59" i="12"/>
  <c r="AA59" i="12" s="1"/>
  <c r="Y51" i="12"/>
  <c r="AA51" i="12" s="1"/>
  <c r="Y43" i="12"/>
  <c r="AA43" i="12" s="1"/>
  <c r="Y35" i="12"/>
  <c r="AA35" i="12" s="1"/>
  <c r="Y108" i="12"/>
  <c r="AA108" i="12" s="1"/>
  <c r="Y52" i="12"/>
  <c r="AA52" i="12" s="1"/>
  <c r="Y114" i="12"/>
  <c r="AA114" i="12" s="1"/>
  <c r="Y106" i="12"/>
  <c r="AA106" i="12" s="1"/>
  <c r="Y98" i="12"/>
  <c r="AA98" i="12" s="1"/>
  <c r="Y90" i="12"/>
  <c r="AA90" i="12" s="1"/>
  <c r="Y82" i="12"/>
  <c r="AA82" i="12" s="1"/>
  <c r="Y74" i="12"/>
  <c r="AA74" i="12" s="1"/>
  <c r="Y66" i="12"/>
  <c r="AA66" i="12" s="1"/>
  <c r="Y58" i="12"/>
  <c r="AA58" i="12" s="1"/>
  <c r="Y50" i="12"/>
  <c r="AA50" i="12" s="1"/>
  <c r="Y42" i="12"/>
  <c r="AA42" i="12" s="1"/>
  <c r="Y34" i="12"/>
  <c r="AA34" i="12" s="1"/>
  <c r="Y39" i="12"/>
  <c r="AA39" i="12" s="1"/>
  <c r="Y76" i="12"/>
  <c r="AA76" i="12" s="1"/>
  <c r="Y113" i="12"/>
  <c r="AA113" i="12" s="1"/>
  <c r="Y105" i="12"/>
  <c r="AA105" i="12" s="1"/>
  <c r="Y97" i="12"/>
  <c r="AA97" i="12" s="1"/>
  <c r="Y89" i="12"/>
  <c r="AA89" i="12" s="1"/>
  <c r="Y81" i="12"/>
  <c r="AA81" i="12" s="1"/>
  <c r="Y73" i="12"/>
  <c r="AA73" i="12" s="1"/>
  <c r="Y65" i="12"/>
  <c r="AA65" i="12" s="1"/>
  <c r="Y57" i="12"/>
  <c r="AA57" i="12" s="1"/>
  <c r="Y49" i="12"/>
  <c r="AA49" i="12" s="1"/>
  <c r="Y41" i="12"/>
  <c r="AA41" i="12" s="1"/>
  <c r="Y33" i="12"/>
  <c r="AA33" i="12" s="1"/>
  <c r="Y31" i="12"/>
  <c r="AA31" i="12" s="1"/>
  <c r="Y84" i="12"/>
  <c r="AA84" i="12" s="1"/>
  <c r="Y44" i="12"/>
  <c r="AA44" i="12" s="1"/>
  <c r="Y112" i="12"/>
  <c r="AA112" i="12" s="1"/>
  <c r="Y104" i="12"/>
  <c r="AA104" i="12" s="1"/>
  <c r="Y96" i="12"/>
  <c r="AA96" i="12" s="1"/>
  <c r="Y88" i="12"/>
  <c r="AA88" i="12" s="1"/>
  <c r="Y80" i="12"/>
  <c r="AA80" i="12" s="1"/>
  <c r="Y72" i="12"/>
  <c r="AA72" i="12" s="1"/>
  <c r="Y64" i="12"/>
  <c r="AA64" i="12" s="1"/>
  <c r="Y56" i="12"/>
  <c r="AA56" i="12" s="1"/>
  <c r="Y48" i="12"/>
  <c r="AA48" i="12" s="1"/>
  <c r="Y40" i="12"/>
  <c r="AA40" i="12" s="1"/>
  <c r="Y32" i="12"/>
  <c r="AA32" i="12" s="1"/>
  <c r="Y47" i="12"/>
  <c r="AA47" i="12" s="1"/>
  <c r="Y68" i="12"/>
  <c r="AA68" i="12" s="1"/>
  <c r="Y111" i="12"/>
  <c r="AA111" i="12" s="1"/>
  <c r="Y103" i="12"/>
  <c r="AA103" i="12" s="1"/>
  <c r="Y95" i="12"/>
  <c r="AA95" i="12" s="1"/>
  <c r="Y87" i="12"/>
  <c r="AA87" i="12" s="1"/>
  <c r="Y79" i="12"/>
  <c r="AA79" i="12" s="1"/>
  <c r="Y71" i="12"/>
  <c r="AA71" i="12" s="1"/>
  <c r="Y63" i="12"/>
  <c r="AA63" i="12" s="1"/>
  <c r="Y55" i="12"/>
  <c r="AA55" i="12" s="1"/>
  <c r="Y116" i="12"/>
  <c r="AA116" i="12" s="1"/>
  <c r="Y118" i="12"/>
  <c r="AA118" i="12" s="1"/>
  <c r="Y110" i="12"/>
  <c r="AA110" i="12" s="1"/>
  <c r="Y102" i="12"/>
  <c r="AA102" i="12" s="1"/>
  <c r="Y94" i="12"/>
  <c r="AA94" i="12" s="1"/>
  <c r="Y86" i="12"/>
  <c r="AA86" i="12" s="1"/>
  <c r="Y78" i="12"/>
  <c r="AA78" i="12" s="1"/>
  <c r="Y70" i="12"/>
  <c r="AA70" i="12" s="1"/>
  <c r="Y62" i="12"/>
  <c r="AA62" i="12" s="1"/>
  <c r="Y54" i="12"/>
  <c r="AA54" i="12" s="1"/>
  <c r="Y46" i="12"/>
  <c r="AA46" i="12" s="1"/>
  <c r="Y38" i="12"/>
  <c r="AA38" i="12" s="1"/>
  <c r="Y100" i="12"/>
  <c r="AA100" i="12" s="1"/>
  <c r="Y60" i="12"/>
  <c r="AA60" i="12" s="1"/>
  <c r="Y117" i="12"/>
  <c r="AA117" i="12" s="1"/>
  <c r="Y109" i="12"/>
  <c r="AA109" i="12" s="1"/>
  <c r="Y101" i="12"/>
  <c r="AA101" i="12" s="1"/>
  <c r="Y93" i="12"/>
  <c r="AA93" i="12" s="1"/>
  <c r="Y85" i="12"/>
  <c r="AA85" i="12" s="1"/>
  <c r="Y77" i="12"/>
  <c r="AA77" i="12" s="1"/>
  <c r="Y69" i="12"/>
  <c r="AA69" i="12" s="1"/>
  <c r="Y61" i="12"/>
  <c r="AA61" i="12" s="1"/>
  <c r="Y53" i="12"/>
  <c r="AA53" i="12" s="1"/>
  <c r="Y45" i="12"/>
  <c r="AA45" i="12" s="1"/>
  <c r="Y37" i="12"/>
  <c r="AA37" i="12" s="1"/>
  <c r="Y92" i="12"/>
  <c r="AA92" i="12" s="1"/>
  <c r="Y36" i="12"/>
  <c r="AA36" i="12" s="1"/>
  <c r="Y21" i="12"/>
  <c r="AA21" i="12" s="1"/>
  <c r="Y20" i="12"/>
  <c r="AA20" i="12" s="1"/>
  <c r="Y22" i="12"/>
  <c r="AA22" i="12" s="1"/>
  <c r="Y19" i="12"/>
  <c r="AA19" i="12" s="1"/>
  <c r="Y18" i="12"/>
  <c r="AA18" i="12" s="1"/>
  <c r="Y17" i="12"/>
  <c r="AA17" i="12" s="1"/>
  <c r="Y16" i="12"/>
  <c r="AA16" i="12" s="1"/>
  <c r="K53" i="8"/>
  <c r="L53" i="8" s="1"/>
  <c r="M53" i="8" s="1"/>
  <c r="N53" i="8" s="1"/>
  <c r="T53" i="8"/>
  <c r="F51" i="8"/>
  <c r="G51" i="8" s="1"/>
  <c r="H51" i="8" s="1"/>
  <c r="I51" i="8" s="1"/>
  <c r="O51" i="8"/>
  <c r="O58" i="8"/>
  <c r="F58" i="8"/>
  <c r="G58" i="8" s="1"/>
  <c r="H58" i="8" s="1"/>
  <c r="I58" i="8" s="1"/>
  <c r="F60" i="8"/>
  <c r="G60" i="8" s="1"/>
  <c r="H60" i="8" s="1"/>
  <c r="I60" i="8" s="1"/>
  <c r="O60" i="8"/>
  <c r="O72" i="8"/>
  <c r="F72" i="8"/>
  <c r="G72" i="8" s="1"/>
  <c r="H72" i="8" s="1"/>
  <c r="I72" i="8" s="1"/>
  <c r="F68" i="8"/>
  <c r="G68" i="8" s="1"/>
  <c r="H68" i="8" s="1"/>
  <c r="I68" i="8" s="1"/>
  <c r="O68" i="8"/>
  <c r="O52" i="8"/>
  <c r="O54" i="8"/>
  <c r="F54" i="8"/>
  <c r="G54" i="8" s="1"/>
  <c r="H54" i="8" s="1"/>
  <c r="I54" i="8" s="1"/>
  <c r="O59" i="8"/>
  <c r="F59" i="8"/>
  <c r="G59" i="8" s="1"/>
  <c r="H59" i="8" s="1"/>
  <c r="I59" i="8" s="1"/>
  <c r="O64" i="8"/>
  <c r="F64" i="8"/>
  <c r="G64" i="8" s="1"/>
  <c r="H64" i="8" s="1"/>
  <c r="I64" i="8" s="1"/>
  <c r="O56" i="8"/>
  <c r="F56" i="8"/>
  <c r="G56" i="8" s="1"/>
  <c r="H56" i="8" s="1"/>
  <c r="I56" i="8" s="1"/>
  <c r="F57" i="8"/>
  <c r="G57" i="8" s="1"/>
  <c r="H57" i="8" s="1"/>
  <c r="I57" i="8" s="1"/>
  <c r="O57" i="8"/>
  <c r="O55" i="8"/>
  <c r="F55" i="8"/>
  <c r="G55" i="8" s="1"/>
  <c r="H55" i="8" s="1"/>
  <c r="I55" i="8" s="1"/>
  <c r="O66" i="8"/>
  <c r="F66" i="8"/>
  <c r="G66" i="8" s="1"/>
  <c r="H66" i="8" s="1"/>
  <c r="I66" i="8" s="1"/>
  <c r="O62" i="8"/>
  <c r="F62" i="8"/>
  <c r="G62" i="8" s="1"/>
  <c r="H62" i="8" s="1"/>
  <c r="I62" i="8" s="1"/>
  <c r="O63" i="8"/>
  <c r="F63" i="8"/>
  <c r="G63" i="8" s="1"/>
  <c r="H63" i="8" s="1"/>
  <c r="I63" i="8" s="1"/>
  <c r="F61" i="8"/>
  <c r="G61" i="8" s="1"/>
  <c r="H61" i="8" s="1"/>
  <c r="I61" i="8" s="1"/>
  <c r="O61" i="8"/>
  <c r="F71" i="8"/>
  <c r="G71" i="8" s="1"/>
  <c r="H71" i="8" s="1"/>
  <c r="I71" i="8" s="1"/>
  <c r="O71" i="8"/>
  <c r="O73" i="8"/>
  <c r="F73" i="8"/>
  <c r="G73" i="8" s="1"/>
  <c r="H73" i="8" s="1"/>
  <c r="I73" i="8" s="1"/>
  <c r="O65" i="8"/>
  <c r="F65" i="8"/>
  <c r="G65" i="8" s="1"/>
  <c r="H65" i="8" s="1"/>
  <c r="I65" i="8" s="1"/>
  <c r="O69" i="8"/>
  <c r="F69" i="8"/>
  <c r="G69" i="8" s="1"/>
  <c r="H69" i="8" s="1"/>
  <c r="I69" i="8" s="1"/>
  <c r="O50" i="8"/>
  <c r="O67" i="8"/>
  <c r="F67" i="8"/>
  <c r="G67" i="8" s="1"/>
  <c r="H67" i="8" s="1"/>
  <c r="I67" i="8" s="1"/>
  <c r="F70" i="8"/>
  <c r="G70" i="8" s="1"/>
  <c r="H70" i="8" s="1"/>
  <c r="I70" i="8" s="1"/>
  <c r="O70" i="8"/>
  <c r="F53" i="8"/>
  <c r="G53" i="8" s="1"/>
  <c r="H53" i="8" s="1"/>
  <c r="I53" i="8" s="1"/>
  <c r="O39" i="7"/>
  <c r="K39" i="7" s="1"/>
  <c r="L39" i="7" s="1"/>
  <c r="M39" i="7" s="1"/>
  <c r="N39" i="7" s="1"/>
  <c r="O38" i="7"/>
  <c r="F38" i="7"/>
  <c r="G38" i="7" s="1"/>
  <c r="H38" i="7" s="1"/>
  <c r="I38" i="7" s="1"/>
  <c r="F47" i="7"/>
  <c r="G47" i="7" s="1"/>
  <c r="H47" i="7" s="1"/>
  <c r="I47" i="7" s="1"/>
  <c r="O47" i="7"/>
  <c r="O40" i="7"/>
  <c r="F40" i="7"/>
  <c r="G40" i="7" s="1"/>
  <c r="H40" i="7" s="1"/>
  <c r="I40" i="7" s="1"/>
  <c r="F48" i="7"/>
  <c r="G48" i="7" s="1"/>
  <c r="H48" i="7" s="1"/>
  <c r="I48" i="7" s="1"/>
  <c r="O48" i="7"/>
  <c r="F41" i="7"/>
  <c r="G41" i="7" s="1"/>
  <c r="H41" i="7" s="1"/>
  <c r="I41" i="7" s="1"/>
  <c r="O41" i="7"/>
  <c r="F49" i="7"/>
  <c r="G49" i="7" s="1"/>
  <c r="H49" i="7" s="1"/>
  <c r="I49" i="7" s="1"/>
  <c r="O49" i="7"/>
  <c r="F42" i="7"/>
  <c r="G42" i="7" s="1"/>
  <c r="H42" i="7" s="1"/>
  <c r="I42" i="7" s="1"/>
  <c r="O42" i="7"/>
  <c r="F44" i="7"/>
  <c r="G44" i="7" s="1"/>
  <c r="H44" i="7" s="1"/>
  <c r="I44" i="7" s="1"/>
  <c r="O44" i="7"/>
  <c r="O50" i="7"/>
  <c r="F50" i="7"/>
  <c r="G50" i="7" s="1"/>
  <c r="H50" i="7" s="1"/>
  <c r="I50" i="7" s="1"/>
  <c r="O43" i="7"/>
  <c r="F43" i="7"/>
  <c r="G43" i="7" s="1"/>
  <c r="H43" i="7" s="1"/>
  <c r="I43" i="7" s="1"/>
  <c r="F51" i="7"/>
  <c r="G51" i="7" s="1"/>
  <c r="H51" i="7" s="1"/>
  <c r="I51" i="7" s="1"/>
  <c r="O51" i="7"/>
  <c r="O45" i="7"/>
  <c r="F45" i="7"/>
  <c r="G45" i="7" s="1"/>
  <c r="H45" i="7" s="1"/>
  <c r="I45" i="7" s="1"/>
  <c r="F46" i="7"/>
  <c r="G46" i="7" s="1"/>
  <c r="H46" i="7" s="1"/>
  <c r="I46" i="7" s="1"/>
  <c r="O46" i="7"/>
  <c r="AF16" i="17"/>
  <c r="AF18" i="17"/>
  <c r="AF14" i="17"/>
  <c r="AF17" i="17"/>
  <c r="AF13" i="17"/>
  <c r="AD16" i="17"/>
  <c r="AD13" i="17"/>
  <c r="AD18" i="17"/>
  <c r="AD14" i="17"/>
  <c r="AD17" i="17"/>
  <c r="AF9" i="17"/>
  <c r="AF15" i="17"/>
  <c r="AD9" i="17"/>
  <c r="AD15" i="17"/>
  <c r="Z11" i="16"/>
  <c r="Z32" i="16"/>
  <c r="Z30" i="16"/>
  <c r="Z28" i="16"/>
  <c r="Z26" i="16"/>
  <c r="Z24" i="16"/>
  <c r="Z22" i="16"/>
  <c r="Z20" i="16"/>
  <c r="Z18" i="16"/>
  <c r="Z16" i="16"/>
  <c r="Z14" i="16"/>
  <c r="Z12" i="16"/>
  <c r="Z33" i="16"/>
  <c r="Z31" i="16"/>
  <c r="Z29" i="16"/>
  <c r="Z27" i="16"/>
  <c r="Z25" i="16"/>
  <c r="Z23" i="16"/>
  <c r="Z21" i="16"/>
  <c r="Z19" i="16"/>
  <c r="Z17" i="16"/>
  <c r="Z15" i="16"/>
  <c r="Z13" i="16"/>
  <c r="X11" i="16"/>
  <c r="X32" i="16"/>
  <c r="X30" i="16"/>
  <c r="X28" i="16"/>
  <c r="X26" i="16"/>
  <c r="X24" i="16"/>
  <c r="X22" i="16"/>
  <c r="X20" i="16"/>
  <c r="X18" i="16"/>
  <c r="X16" i="16"/>
  <c r="X14" i="16"/>
  <c r="X12" i="16"/>
  <c r="X33" i="16"/>
  <c r="X31" i="16"/>
  <c r="X29" i="16"/>
  <c r="X27" i="16"/>
  <c r="X25" i="16"/>
  <c r="X23" i="16"/>
  <c r="X21" i="16"/>
  <c r="X19" i="16"/>
  <c r="X17" i="16"/>
  <c r="X15" i="16"/>
  <c r="X13" i="16"/>
  <c r="AH9" i="15"/>
  <c r="AG15" i="14"/>
  <c r="AK15" i="14" s="1"/>
  <c r="AF65" i="14"/>
  <c r="AF63" i="14"/>
  <c r="AF61" i="14"/>
  <c r="AF59" i="14"/>
  <c r="AF66" i="14"/>
  <c r="AF64" i="14"/>
  <c r="AF62" i="14"/>
  <c r="AF60" i="14"/>
  <c r="AF58" i="14"/>
  <c r="AD65" i="14"/>
  <c r="AD63" i="14"/>
  <c r="AD61" i="14"/>
  <c r="AD59" i="14"/>
  <c r="AD66" i="14"/>
  <c r="AD64" i="14"/>
  <c r="AD62" i="14"/>
  <c r="AD60" i="14"/>
  <c r="AD58" i="14"/>
  <c r="AD55" i="14"/>
  <c r="AD53" i="14"/>
  <c r="AD51" i="14"/>
  <c r="AD49" i="14"/>
  <c r="AD47" i="14"/>
  <c r="AD45" i="14"/>
  <c r="AD43" i="14"/>
  <c r="AD41" i="14"/>
  <c r="AD39" i="14"/>
  <c r="AD37" i="14"/>
  <c r="AD35" i="14"/>
  <c r="AD33" i="14"/>
  <c r="AD31" i="14"/>
  <c r="AD29" i="14"/>
  <c r="AD27" i="14"/>
  <c r="AD25" i="14"/>
  <c r="AD54" i="14"/>
  <c r="AD52" i="14"/>
  <c r="AD50" i="14"/>
  <c r="AD48" i="14"/>
  <c r="AD46" i="14"/>
  <c r="AD44" i="14"/>
  <c r="AD42" i="14"/>
  <c r="AD40" i="14"/>
  <c r="AD38" i="14"/>
  <c r="AD36" i="14"/>
  <c r="AD34" i="14"/>
  <c r="AD32" i="14"/>
  <c r="AD30" i="14"/>
  <c r="AD28" i="14"/>
  <c r="AD26" i="14"/>
  <c r="AF42" i="14"/>
  <c r="AF28" i="14"/>
  <c r="AF55" i="14"/>
  <c r="AF53" i="14"/>
  <c r="AF51" i="14"/>
  <c r="AF49" i="14"/>
  <c r="AF47" i="14"/>
  <c r="AF45" i="14"/>
  <c r="AF43" i="14"/>
  <c r="AF41" i="14"/>
  <c r="AF39" i="14"/>
  <c r="AF37" i="14"/>
  <c r="AF35" i="14"/>
  <c r="AF33" i="14"/>
  <c r="AF31" i="14"/>
  <c r="AF29" i="14"/>
  <c r="AF27" i="14"/>
  <c r="AF25" i="14"/>
  <c r="AF40" i="14"/>
  <c r="AF26" i="14"/>
  <c r="AF46" i="14"/>
  <c r="AF38" i="14"/>
  <c r="AF50" i="14"/>
  <c r="AF30" i="14"/>
  <c r="AF54" i="14"/>
  <c r="AF48" i="14"/>
  <c r="AF34" i="14"/>
  <c r="AF52" i="14"/>
  <c r="AF32" i="14"/>
  <c r="AF44" i="14"/>
  <c r="AF36" i="14"/>
  <c r="AF21" i="14"/>
  <c r="AF19" i="14"/>
  <c r="AF22" i="14"/>
  <c r="AF20" i="14"/>
  <c r="AF18" i="14"/>
  <c r="AD18" i="14"/>
  <c r="AD21" i="14"/>
  <c r="AD19" i="14"/>
  <c r="AD20" i="14"/>
  <c r="AD22" i="14"/>
  <c r="AF12" i="14"/>
  <c r="AF14" i="14"/>
  <c r="AF11" i="14"/>
  <c r="AF13" i="14"/>
  <c r="AD13" i="14"/>
  <c r="AD14" i="14"/>
  <c r="AD11" i="14"/>
  <c r="AD12" i="14"/>
  <c r="Y26" i="12"/>
  <c r="AA26" i="12" s="1"/>
  <c r="Y30" i="12"/>
  <c r="Y28" i="12"/>
  <c r="Y142" i="12"/>
  <c r="Y130" i="12"/>
  <c r="Y128" i="12"/>
  <c r="AA128" i="12" s="1"/>
  <c r="Y126" i="12"/>
  <c r="Y124" i="12"/>
  <c r="Y122" i="12"/>
  <c r="Y120" i="12"/>
  <c r="Y143" i="12"/>
  <c r="AA143" i="12" s="1"/>
  <c r="Y141" i="12"/>
  <c r="AA141" i="12" s="1"/>
  <c r="Y129" i="12"/>
  <c r="Y127" i="12"/>
  <c r="Y125" i="12"/>
  <c r="Y123" i="12"/>
  <c r="Y121" i="12"/>
  <c r="Y119" i="12"/>
  <c r="AA119" i="12" s="1"/>
  <c r="Y29" i="12"/>
  <c r="Y27" i="12"/>
  <c r="Y15" i="12"/>
  <c r="AA15" i="12" s="1"/>
  <c r="AC15" i="12" s="1"/>
  <c r="AE15" i="12" s="1"/>
  <c r="Y23" i="12"/>
  <c r="Y13" i="12"/>
  <c r="Y14" i="12"/>
  <c r="Y11" i="12"/>
  <c r="Y12" i="12"/>
  <c r="AA12" i="12" s="1"/>
  <c r="AC12" i="12" s="1"/>
  <c r="AE12" i="12" s="1"/>
  <c r="E11" i="9"/>
  <c r="Q5" i="9"/>
  <c r="AA9" i="12"/>
  <c r="AG9" i="14"/>
  <c r="AA9" i="16"/>
  <c r="AE9" i="13"/>
  <c r="D38" i="6"/>
  <c r="D28" i="6"/>
  <c r="E25" i="6"/>
  <c r="E28" i="6" s="1"/>
  <c r="E38" i="6"/>
  <c r="F10" i="9"/>
  <c r="G10" i="9"/>
  <c r="H6" i="9"/>
  <c r="H7" i="9"/>
  <c r="H9" i="9"/>
  <c r="H8" i="9"/>
  <c r="D17" i="9"/>
  <c r="E42" i="8"/>
  <c r="I42" i="8"/>
  <c r="H42" i="8"/>
  <c r="F30" i="7"/>
  <c r="F83" i="8"/>
  <c r="F81" i="8"/>
  <c r="F88" i="8"/>
  <c r="E30" i="7"/>
  <c r="I30" i="7"/>
  <c r="H30" i="7"/>
  <c r="G30" i="7"/>
  <c r="G42" i="8"/>
  <c r="F42" i="8"/>
  <c r="AA127" i="12" l="1"/>
  <c r="AA142" i="12"/>
  <c r="AD142" i="12" s="1"/>
  <c r="AG9" i="17"/>
  <c r="AA14" i="12"/>
  <c r="AD14" i="12" s="1"/>
  <c r="AA27" i="12"/>
  <c r="AD27" i="12" s="1"/>
  <c r="AA124" i="12"/>
  <c r="AD124" i="12" s="1"/>
  <c r="AK9" i="15"/>
  <c r="AA11" i="12"/>
  <c r="AD11" i="12" s="1"/>
  <c r="AA126" i="12"/>
  <c r="AD126" i="12" s="1"/>
  <c r="AA28" i="12"/>
  <c r="AD28" i="12" s="1"/>
  <c r="AA13" i="12"/>
  <c r="AD13" i="12" s="1"/>
  <c r="AA23" i="12"/>
  <c r="AD23" i="12" s="1"/>
  <c r="AA29" i="12"/>
  <c r="AD29" i="12" s="1"/>
  <c r="AA121" i="12"/>
  <c r="AD121" i="12" s="1"/>
  <c r="AA120" i="12"/>
  <c r="AD120" i="12" s="1"/>
  <c r="AA122" i="12"/>
  <c r="AD122" i="12" s="1"/>
  <c r="AA130" i="12"/>
  <c r="AD130" i="12" s="1"/>
  <c r="AA30" i="12"/>
  <c r="AD30" i="12" s="1"/>
  <c r="AA123" i="12"/>
  <c r="AD123" i="12" s="1"/>
  <c r="F100" i="8"/>
  <c r="AA129" i="12"/>
  <c r="AD129" i="12" s="1"/>
  <c r="K84" i="8"/>
  <c r="AA125" i="12"/>
  <c r="AD125" i="12" s="1"/>
  <c r="F99" i="8"/>
  <c r="F85" i="8"/>
  <c r="F97" i="8"/>
  <c r="AO11" i="15"/>
  <c r="AO14" i="15" s="1"/>
  <c r="G27" i="6" s="1"/>
  <c r="AN11" i="15"/>
  <c r="AN14" i="15" s="1"/>
  <c r="G26" i="6" s="1"/>
  <c r="AM11" i="15"/>
  <c r="AM14" i="15" s="1"/>
  <c r="G25" i="6" s="1"/>
  <c r="AC141" i="12"/>
  <c r="AD141" i="12"/>
  <c r="AC142" i="12"/>
  <c r="AC143" i="12"/>
  <c r="AD143" i="12"/>
  <c r="AD135" i="12"/>
  <c r="AC135" i="12"/>
  <c r="AD140" i="12"/>
  <c r="AC140" i="12"/>
  <c r="AD137" i="12"/>
  <c r="AC137" i="12"/>
  <c r="AD138" i="12"/>
  <c r="AC138" i="12"/>
  <c r="AD132" i="12"/>
  <c r="AC132" i="12"/>
  <c r="AD131" i="12"/>
  <c r="AC131" i="12"/>
  <c r="AD133" i="12"/>
  <c r="AC133" i="12"/>
  <c r="AD136" i="12"/>
  <c r="AC136" i="12"/>
  <c r="AD139" i="12"/>
  <c r="AC139" i="12"/>
  <c r="AD134" i="12"/>
  <c r="AC134" i="12"/>
  <c r="AC121" i="12"/>
  <c r="AC123" i="12"/>
  <c r="AC124" i="12"/>
  <c r="AC125" i="12"/>
  <c r="AC126" i="12"/>
  <c r="AC127" i="12"/>
  <c r="AD127" i="12"/>
  <c r="AC129" i="12"/>
  <c r="AC130" i="12"/>
  <c r="AC122" i="12"/>
  <c r="AC128" i="12"/>
  <c r="AD128" i="12"/>
  <c r="AC119" i="12"/>
  <c r="AD119" i="12"/>
  <c r="AC120" i="12"/>
  <c r="AD86" i="12"/>
  <c r="AC86" i="12"/>
  <c r="AD96" i="12"/>
  <c r="AC96" i="12"/>
  <c r="AD100" i="12"/>
  <c r="AC100" i="12"/>
  <c r="AD57" i="12"/>
  <c r="AC57" i="12"/>
  <c r="AD82" i="12"/>
  <c r="AC82" i="12"/>
  <c r="AD43" i="12"/>
  <c r="AC43" i="12"/>
  <c r="AD107" i="12"/>
  <c r="AC107" i="12"/>
  <c r="AD35" i="12"/>
  <c r="AC35" i="12"/>
  <c r="AD77" i="12"/>
  <c r="AC77" i="12"/>
  <c r="AD38" i="12"/>
  <c r="AC38" i="12"/>
  <c r="AD102" i="12"/>
  <c r="AC102" i="12"/>
  <c r="AD51" i="12"/>
  <c r="AC51" i="12"/>
  <c r="AD32" i="12"/>
  <c r="AC32" i="12"/>
  <c r="AD36" i="12"/>
  <c r="AC36" i="12"/>
  <c r="AD44" i="12"/>
  <c r="AC44" i="12"/>
  <c r="AD73" i="12"/>
  <c r="AC73" i="12"/>
  <c r="AD98" i="12"/>
  <c r="AC98" i="12"/>
  <c r="AD71" i="12"/>
  <c r="AC71" i="12"/>
  <c r="AD93" i="12"/>
  <c r="AC93" i="12"/>
  <c r="AD118" i="12"/>
  <c r="AC118" i="12"/>
  <c r="AD64" i="12"/>
  <c r="AC64" i="12"/>
  <c r="AD84" i="12"/>
  <c r="AC84" i="12"/>
  <c r="AD49" i="12"/>
  <c r="AC49" i="12"/>
  <c r="AD116" i="12"/>
  <c r="AC116" i="12"/>
  <c r="AD31" i="12"/>
  <c r="AC31" i="12"/>
  <c r="AD89" i="12"/>
  <c r="AC89" i="12"/>
  <c r="AD114" i="12"/>
  <c r="AC114" i="12"/>
  <c r="AD99" i="12"/>
  <c r="AC99" i="12"/>
  <c r="AD109" i="12"/>
  <c r="AC109" i="12"/>
  <c r="AD70" i="12"/>
  <c r="AC70" i="12"/>
  <c r="AD55" i="12"/>
  <c r="AC55" i="12"/>
  <c r="AD68" i="12"/>
  <c r="AC68" i="12"/>
  <c r="AD80" i="12"/>
  <c r="AC80" i="12"/>
  <c r="AD61" i="12"/>
  <c r="AC61" i="12"/>
  <c r="AD74" i="12"/>
  <c r="AC74" i="12"/>
  <c r="AD105" i="12"/>
  <c r="AC105" i="12"/>
  <c r="AD66" i="12"/>
  <c r="AC66" i="12"/>
  <c r="AD110" i="12"/>
  <c r="AC110" i="12"/>
  <c r="AD69" i="12"/>
  <c r="AC69" i="12"/>
  <c r="AD54" i="12"/>
  <c r="AC54" i="12"/>
  <c r="AD103" i="12"/>
  <c r="AC103" i="12"/>
  <c r="AD97" i="12"/>
  <c r="AC97" i="12"/>
  <c r="AD79" i="12"/>
  <c r="AC79" i="12"/>
  <c r="AD75" i="12"/>
  <c r="AC75" i="12"/>
  <c r="AD85" i="12"/>
  <c r="AC85" i="12"/>
  <c r="AD42" i="12"/>
  <c r="AC42" i="12"/>
  <c r="AD94" i="12"/>
  <c r="AC94" i="12"/>
  <c r="AD47" i="12"/>
  <c r="AC47" i="12"/>
  <c r="AD33" i="12"/>
  <c r="AC33" i="12"/>
  <c r="AD40" i="12"/>
  <c r="AC40" i="12"/>
  <c r="AD81" i="12"/>
  <c r="AC81" i="12"/>
  <c r="AD104" i="12"/>
  <c r="AC104" i="12"/>
  <c r="AD63" i="12"/>
  <c r="AC63" i="12"/>
  <c r="AD112" i="12"/>
  <c r="AC112" i="12"/>
  <c r="AD91" i="12"/>
  <c r="AC91" i="12"/>
  <c r="AD78" i="12"/>
  <c r="AC78" i="12"/>
  <c r="AD62" i="12"/>
  <c r="AC62" i="12"/>
  <c r="AD115" i="12"/>
  <c r="AC115" i="12"/>
  <c r="AD106" i="12"/>
  <c r="AC106" i="12"/>
  <c r="AD65" i="12"/>
  <c r="AC65" i="12"/>
  <c r="AD88" i="12"/>
  <c r="AC88" i="12"/>
  <c r="AD76" i="12"/>
  <c r="AC76" i="12"/>
  <c r="AD46" i="12"/>
  <c r="AC46" i="12"/>
  <c r="AD56" i="12"/>
  <c r="AC56" i="12"/>
  <c r="AD37" i="12"/>
  <c r="AC37" i="12"/>
  <c r="AD90" i="12"/>
  <c r="AC90" i="12"/>
  <c r="AD72" i="12"/>
  <c r="AC72" i="12"/>
  <c r="AD113" i="12"/>
  <c r="AC113" i="12"/>
  <c r="AD34" i="12"/>
  <c r="AC34" i="12"/>
  <c r="AD41" i="12"/>
  <c r="AC41" i="12"/>
  <c r="AD48" i="12"/>
  <c r="AC48" i="12"/>
  <c r="AD83" i="12"/>
  <c r="AC83" i="12"/>
  <c r="AD53" i="12"/>
  <c r="AC53" i="12"/>
  <c r="AD50" i="12"/>
  <c r="AC50" i="12"/>
  <c r="AD60" i="12"/>
  <c r="AC60" i="12"/>
  <c r="AD58" i="12"/>
  <c r="AC58" i="12"/>
  <c r="AD117" i="12"/>
  <c r="AC117" i="12"/>
  <c r="AD108" i="12"/>
  <c r="AC108" i="12"/>
  <c r="AD67" i="12"/>
  <c r="AC67" i="12"/>
  <c r="AD52" i="12"/>
  <c r="AC52" i="12"/>
  <c r="AD39" i="12"/>
  <c r="AC39" i="12"/>
  <c r="AD95" i="12"/>
  <c r="AC95" i="12"/>
  <c r="AD101" i="12"/>
  <c r="AC101" i="12"/>
  <c r="AD92" i="12"/>
  <c r="AC92" i="12"/>
  <c r="AD45" i="12"/>
  <c r="AC45" i="12"/>
  <c r="AD59" i="12"/>
  <c r="AC59" i="12"/>
  <c r="AD87" i="12"/>
  <c r="AC87" i="12"/>
  <c r="AD111" i="12"/>
  <c r="AC111" i="12"/>
  <c r="AC26" i="12"/>
  <c r="AD26" i="12"/>
  <c r="AC27" i="12"/>
  <c r="AC29" i="12"/>
  <c r="AC28" i="12"/>
  <c r="AC30" i="12"/>
  <c r="AC23" i="12"/>
  <c r="AD16" i="12"/>
  <c r="AC16" i="12"/>
  <c r="AD19" i="12"/>
  <c r="AC19" i="12"/>
  <c r="AD22" i="12"/>
  <c r="AC22" i="12"/>
  <c r="AD21" i="12"/>
  <c r="AC21" i="12"/>
  <c r="AD17" i="12"/>
  <c r="AC17" i="12"/>
  <c r="AD18" i="12"/>
  <c r="AC18" i="12"/>
  <c r="AD20" i="12"/>
  <c r="AC20" i="12"/>
  <c r="AC14" i="12"/>
  <c r="AC13" i="12"/>
  <c r="T39" i="7"/>
  <c r="P39" i="7" s="1"/>
  <c r="F98" i="8"/>
  <c r="F89" i="8"/>
  <c r="F104" i="8"/>
  <c r="F102" i="8"/>
  <c r="K71" i="8"/>
  <c r="L71" i="8" s="1"/>
  <c r="M71" i="8" s="1"/>
  <c r="N71" i="8" s="1"/>
  <c r="T71" i="8"/>
  <c r="T68" i="8"/>
  <c r="K68" i="8"/>
  <c r="L68" i="8" s="1"/>
  <c r="M68" i="8" s="1"/>
  <c r="N68" i="8" s="1"/>
  <c r="T69" i="8"/>
  <c r="K69" i="8"/>
  <c r="T61" i="8"/>
  <c r="K61" i="8"/>
  <c r="L61" i="8" s="1"/>
  <c r="M61" i="8" s="1"/>
  <c r="N61" i="8" s="1"/>
  <c r="K62" i="8"/>
  <c r="L62" i="8" s="1"/>
  <c r="M62" i="8" s="1"/>
  <c r="N62" i="8" s="1"/>
  <c r="T62" i="8"/>
  <c r="T66" i="8"/>
  <c r="K66" i="8"/>
  <c r="L66" i="8" s="1"/>
  <c r="M66" i="8" s="1"/>
  <c r="N66" i="8" s="1"/>
  <c r="K51" i="8"/>
  <c r="L51" i="8" s="1"/>
  <c r="M51" i="8" s="1"/>
  <c r="N51" i="8" s="1"/>
  <c r="T51" i="8"/>
  <c r="T65" i="8"/>
  <c r="K65" i="8"/>
  <c r="L65" i="8" s="1"/>
  <c r="M65" i="8" s="1"/>
  <c r="N65" i="8" s="1"/>
  <c r="K59" i="8"/>
  <c r="L59" i="8" s="1"/>
  <c r="M59" i="8" s="1"/>
  <c r="N59" i="8" s="1"/>
  <c r="T59" i="8"/>
  <c r="P53" i="8"/>
  <c r="Q53" i="8" s="1"/>
  <c r="R53" i="8" s="1"/>
  <c r="S53" i="8" s="1"/>
  <c r="Y53" i="8"/>
  <c r="T56" i="8"/>
  <c r="K56" i="8"/>
  <c r="L56" i="8" s="1"/>
  <c r="M56" i="8" s="1"/>
  <c r="N56" i="8" s="1"/>
  <c r="K64" i="8"/>
  <c r="L64" i="8" s="1"/>
  <c r="M64" i="8" s="1"/>
  <c r="N64" i="8" s="1"/>
  <c r="T64" i="8"/>
  <c r="K58" i="8"/>
  <c r="L58" i="8" s="1"/>
  <c r="M58" i="8" s="1"/>
  <c r="N58" i="8" s="1"/>
  <c r="T58" i="8"/>
  <c r="T70" i="8"/>
  <c r="K70" i="8"/>
  <c r="L70" i="8" s="1"/>
  <c r="M70" i="8" s="1"/>
  <c r="N70" i="8" s="1"/>
  <c r="K63" i="8"/>
  <c r="L63" i="8" s="1"/>
  <c r="M63" i="8" s="1"/>
  <c r="N63" i="8" s="1"/>
  <c r="T63" i="8"/>
  <c r="T54" i="8"/>
  <c r="K54" i="8"/>
  <c r="K60" i="8"/>
  <c r="L60" i="8" s="1"/>
  <c r="M60" i="8" s="1"/>
  <c r="N60" i="8" s="1"/>
  <c r="T60" i="8"/>
  <c r="T67" i="8"/>
  <c r="K67" i="8"/>
  <c r="L67" i="8" s="1"/>
  <c r="M67" i="8" s="1"/>
  <c r="N67" i="8" s="1"/>
  <c r="K50" i="8"/>
  <c r="T50" i="8"/>
  <c r="T73" i="8"/>
  <c r="K73" i="8"/>
  <c r="L73" i="8" s="1"/>
  <c r="M73" i="8" s="1"/>
  <c r="N73" i="8" s="1"/>
  <c r="K55" i="8"/>
  <c r="L55" i="8" s="1"/>
  <c r="M55" i="8" s="1"/>
  <c r="N55" i="8" s="1"/>
  <c r="T55" i="8"/>
  <c r="T57" i="8"/>
  <c r="K57" i="8"/>
  <c r="L57" i="8" s="1"/>
  <c r="M57" i="8" s="1"/>
  <c r="N57" i="8" s="1"/>
  <c r="K52" i="8"/>
  <c r="L52" i="8" s="1"/>
  <c r="M52" i="8" s="1"/>
  <c r="N52" i="8" s="1"/>
  <c r="T52" i="8"/>
  <c r="K72" i="8"/>
  <c r="L72" i="8" s="1"/>
  <c r="M72" i="8" s="1"/>
  <c r="N72" i="8" s="1"/>
  <c r="T72" i="8"/>
  <c r="T46" i="7"/>
  <c r="K46" i="7"/>
  <c r="L46" i="7" s="1"/>
  <c r="M46" i="7" s="1"/>
  <c r="N46" i="7" s="1"/>
  <c r="K49" i="7"/>
  <c r="L49" i="7" s="1"/>
  <c r="M49" i="7" s="1"/>
  <c r="N49" i="7" s="1"/>
  <c r="T49" i="7"/>
  <c r="T48" i="7"/>
  <c r="K48" i="7"/>
  <c r="L48" i="7" s="1"/>
  <c r="M48" i="7" s="1"/>
  <c r="N48" i="7" s="1"/>
  <c r="T45" i="7"/>
  <c r="K45" i="7"/>
  <c r="L45" i="7" s="1"/>
  <c r="M45" i="7" s="1"/>
  <c r="N45" i="7" s="1"/>
  <c r="K42" i="7"/>
  <c r="L42" i="7" s="1"/>
  <c r="M42" i="7" s="1"/>
  <c r="N42" i="7" s="1"/>
  <c r="T42" i="7"/>
  <c r="Y39" i="7"/>
  <c r="T50" i="7"/>
  <c r="K50" i="7"/>
  <c r="L50" i="7" s="1"/>
  <c r="M50" i="7" s="1"/>
  <c r="N50" i="7" s="1"/>
  <c r="T41" i="7"/>
  <c r="K41" i="7"/>
  <c r="L41" i="7" s="1"/>
  <c r="M41" i="7" s="1"/>
  <c r="N41" i="7" s="1"/>
  <c r="T43" i="7"/>
  <c r="K43" i="7"/>
  <c r="L43" i="7" s="1"/>
  <c r="M43" i="7" s="1"/>
  <c r="N43" i="7" s="1"/>
  <c r="K47" i="7"/>
  <c r="L47" i="7" s="1"/>
  <c r="M47" i="7" s="1"/>
  <c r="N47" i="7" s="1"/>
  <c r="T47" i="7"/>
  <c r="K40" i="7"/>
  <c r="L40" i="7" s="1"/>
  <c r="M40" i="7" s="1"/>
  <c r="N40" i="7" s="1"/>
  <c r="T40" i="7"/>
  <c r="T51" i="7"/>
  <c r="K51" i="7"/>
  <c r="L51" i="7" s="1"/>
  <c r="M51" i="7" s="1"/>
  <c r="N51" i="7" s="1"/>
  <c r="K44" i="7"/>
  <c r="L44" i="7" s="1"/>
  <c r="M44" i="7" s="1"/>
  <c r="N44" i="7" s="1"/>
  <c r="T44" i="7"/>
  <c r="K38" i="7"/>
  <c r="L38" i="7" s="1"/>
  <c r="M38" i="7" s="1"/>
  <c r="N38" i="7" s="1"/>
  <c r="T38" i="7"/>
  <c r="AG18" i="17"/>
  <c r="AJ18" i="17" s="1"/>
  <c r="AG17" i="17"/>
  <c r="AG15" i="17"/>
  <c r="AK15" i="17" s="1"/>
  <c r="AG14" i="17"/>
  <c r="AG13" i="17"/>
  <c r="AG16" i="17"/>
  <c r="AA13" i="16"/>
  <c r="AD13" i="16" s="1"/>
  <c r="AA29" i="16"/>
  <c r="AE29" i="16" s="1"/>
  <c r="AA22" i="16"/>
  <c r="AC22" i="16" s="1"/>
  <c r="AA25" i="16"/>
  <c r="AC25" i="16" s="1"/>
  <c r="AA18" i="16"/>
  <c r="AC18" i="16" s="1"/>
  <c r="AA11" i="16"/>
  <c r="AE11" i="16" s="1"/>
  <c r="AA17" i="16"/>
  <c r="AC17" i="16" s="1"/>
  <c r="AA33" i="16"/>
  <c r="AD33" i="16" s="1"/>
  <c r="AA26" i="16"/>
  <c r="AE26" i="16" s="1"/>
  <c r="AA21" i="16"/>
  <c r="AD21" i="16" s="1"/>
  <c r="AA14" i="16"/>
  <c r="AC14" i="16" s="1"/>
  <c r="AA30" i="16"/>
  <c r="AD30" i="16" s="1"/>
  <c r="AA27" i="16"/>
  <c r="AE27" i="16" s="1"/>
  <c r="AA20" i="16"/>
  <c r="AD20" i="16" s="1"/>
  <c r="AA19" i="16"/>
  <c r="AE19" i="16" s="1"/>
  <c r="AA12" i="16"/>
  <c r="AE12" i="16" s="1"/>
  <c r="AA28" i="16"/>
  <c r="AE28" i="16" s="1"/>
  <c r="AA15" i="16"/>
  <c r="AA31" i="16"/>
  <c r="AA24" i="16"/>
  <c r="AA23" i="16"/>
  <c r="AA16" i="16"/>
  <c r="AA32" i="16"/>
  <c r="AJ15" i="14"/>
  <c r="AI15" i="14"/>
  <c r="AG62" i="14"/>
  <c r="AJ62" i="14" s="1"/>
  <c r="AG61" i="14"/>
  <c r="AJ61" i="14" s="1"/>
  <c r="AG64" i="14"/>
  <c r="AJ64" i="14" s="1"/>
  <c r="AG59" i="14"/>
  <c r="AK59" i="14" s="1"/>
  <c r="AG58" i="14"/>
  <c r="AJ58" i="14" s="1"/>
  <c r="AG65" i="14"/>
  <c r="AK65" i="14" s="1"/>
  <c r="AG66" i="14"/>
  <c r="AI66" i="14" s="1"/>
  <c r="AG63" i="14"/>
  <c r="AJ63" i="14" s="1"/>
  <c r="AJ65" i="14"/>
  <c r="AG60" i="14"/>
  <c r="AG18" i="14"/>
  <c r="AK18" i="14" s="1"/>
  <c r="AG28" i="14"/>
  <c r="AK28" i="14" s="1"/>
  <c r="AG19" i="14"/>
  <c r="AJ19" i="14" s="1"/>
  <c r="AG40" i="14"/>
  <c r="AG25" i="14"/>
  <c r="AG41" i="14"/>
  <c r="AG26" i="14"/>
  <c r="AG42" i="14"/>
  <c r="AG27" i="14"/>
  <c r="AG43" i="14"/>
  <c r="AG44" i="14"/>
  <c r="AG29" i="14"/>
  <c r="AG45" i="14"/>
  <c r="AG30" i="14"/>
  <c r="AG46" i="14"/>
  <c r="AG31" i="14"/>
  <c r="AG47" i="14"/>
  <c r="AG32" i="14"/>
  <c r="AG48" i="14"/>
  <c r="AG33" i="14"/>
  <c r="AG49" i="14"/>
  <c r="AG34" i="14"/>
  <c r="AG50" i="14"/>
  <c r="AG35" i="14"/>
  <c r="AG51" i="14"/>
  <c r="AG36" i="14"/>
  <c r="AG52" i="14"/>
  <c r="AG37" i="14"/>
  <c r="AG53" i="14"/>
  <c r="AG38" i="14"/>
  <c r="AG54" i="14"/>
  <c r="AG39" i="14"/>
  <c r="AG55" i="14"/>
  <c r="AG21" i="14"/>
  <c r="AK21" i="14" s="1"/>
  <c r="AG20" i="14"/>
  <c r="AI20" i="14" s="1"/>
  <c r="AG22" i="14"/>
  <c r="AK22" i="14" s="1"/>
  <c r="AG12" i="14"/>
  <c r="AI12" i="14" s="1"/>
  <c r="AG11" i="14"/>
  <c r="AK11" i="14" s="1"/>
  <c r="AG14" i="14"/>
  <c r="AK14" i="14" s="1"/>
  <c r="AG13" i="14"/>
  <c r="AI13" i="14" s="1"/>
  <c r="AC11" i="12"/>
  <c r="G11" i="9"/>
  <c r="F11" i="9"/>
  <c r="F94" i="8"/>
  <c r="AG11" i="13"/>
  <c r="G16" i="6" s="1"/>
  <c r="AH11" i="13"/>
  <c r="G17" i="6" s="1"/>
  <c r="F91" i="8"/>
  <c r="F90" i="8"/>
  <c r="F93" i="8"/>
  <c r="F103" i="8"/>
  <c r="P84" i="8"/>
  <c r="AP9" i="15"/>
  <c r="R5" i="9"/>
  <c r="H10" i="9"/>
  <c r="I9" i="9"/>
  <c r="I8" i="9"/>
  <c r="I6" i="9"/>
  <c r="I7" i="9"/>
  <c r="F67" i="7"/>
  <c r="G97" i="8"/>
  <c r="F92" i="8"/>
  <c r="F70" i="7"/>
  <c r="G104" i="8"/>
  <c r="G91" i="8"/>
  <c r="F95" i="8"/>
  <c r="F87" i="8"/>
  <c r="F101" i="8"/>
  <c r="G103" i="8"/>
  <c r="G94" i="8"/>
  <c r="G93" i="8"/>
  <c r="G98" i="8"/>
  <c r="G88" i="8"/>
  <c r="G95" i="8"/>
  <c r="H93" i="8"/>
  <c r="K103" i="8"/>
  <c r="F86" i="8"/>
  <c r="F84" i="8"/>
  <c r="K99" i="8"/>
  <c r="G101" i="8"/>
  <c r="G92" i="8"/>
  <c r="F82" i="8"/>
  <c r="G87" i="8"/>
  <c r="F96" i="8"/>
  <c r="G81" i="8"/>
  <c r="F62" i="7"/>
  <c r="F68" i="7"/>
  <c r="F61" i="7"/>
  <c r="F66" i="7"/>
  <c r="F69" i="7"/>
  <c r="F63" i="7"/>
  <c r="F59" i="7"/>
  <c r="F64" i="7"/>
  <c r="G70" i="7"/>
  <c r="F65" i="7"/>
  <c r="F71" i="7"/>
  <c r="F72" i="7"/>
  <c r="K60" i="7"/>
  <c r="K71" i="7"/>
  <c r="K70" i="7"/>
  <c r="G67" i="7"/>
  <c r="F60" i="7"/>
  <c r="K67" i="7" l="1"/>
  <c r="K69" i="7"/>
  <c r="K64" i="7"/>
  <c r="K63" i="7"/>
  <c r="L94" i="8"/>
  <c r="K89" i="8"/>
  <c r="K93" i="8"/>
  <c r="K82" i="8"/>
  <c r="Q39" i="7"/>
  <c r="R39" i="7" s="1"/>
  <c r="S39" i="7" s="1"/>
  <c r="P60" i="7"/>
  <c r="K104" i="8"/>
  <c r="K92" i="8"/>
  <c r="K62" i="7"/>
  <c r="K88" i="8"/>
  <c r="K66" i="7"/>
  <c r="K95" i="8"/>
  <c r="K101" i="8"/>
  <c r="K97" i="8"/>
  <c r="G28" i="6"/>
  <c r="AP17" i="15" s="1"/>
  <c r="AP11" i="15"/>
  <c r="AP14" i="15" s="1"/>
  <c r="AE143" i="12"/>
  <c r="AE142" i="12"/>
  <c r="AE141" i="12"/>
  <c r="AE133" i="12"/>
  <c r="AE137" i="12"/>
  <c r="AE134" i="12"/>
  <c r="AE131" i="12"/>
  <c r="AE136" i="12"/>
  <c r="AE138" i="12"/>
  <c r="AE140" i="12"/>
  <c r="AE139" i="12"/>
  <c r="AE132" i="12"/>
  <c r="AE135" i="12"/>
  <c r="AE119" i="12"/>
  <c r="AE129" i="12"/>
  <c r="AE124" i="12"/>
  <c r="AE128" i="12"/>
  <c r="AE127" i="12"/>
  <c r="AE123" i="12"/>
  <c r="AE120" i="12"/>
  <c r="AE130" i="12"/>
  <c r="AE125" i="12"/>
  <c r="AE45" i="12"/>
  <c r="AE39" i="12"/>
  <c r="AE117" i="12"/>
  <c r="AE53" i="12"/>
  <c r="AE34" i="12"/>
  <c r="AE37" i="12"/>
  <c r="AE88" i="12"/>
  <c r="AE122" i="12"/>
  <c r="AE126" i="12"/>
  <c r="AE121" i="12"/>
  <c r="AE87" i="12"/>
  <c r="AE101" i="12"/>
  <c r="AE67" i="12"/>
  <c r="AE60" i="12"/>
  <c r="AE48" i="12"/>
  <c r="AE72" i="12"/>
  <c r="AE46" i="12"/>
  <c r="AE106" i="12"/>
  <c r="AE91" i="12"/>
  <c r="AE81" i="12"/>
  <c r="AE94" i="12"/>
  <c r="AE79" i="12"/>
  <c r="AE69" i="12"/>
  <c r="AE74" i="12"/>
  <c r="AE55" i="12"/>
  <c r="AE114" i="12"/>
  <c r="AE49" i="12"/>
  <c r="AE93" i="12"/>
  <c r="AE44" i="12"/>
  <c r="AE102" i="12"/>
  <c r="AE107" i="12"/>
  <c r="AE100" i="12"/>
  <c r="AE59" i="12"/>
  <c r="AE95" i="12"/>
  <c r="AE108" i="12"/>
  <c r="AE50" i="12"/>
  <c r="AE41" i="12"/>
  <c r="AE90" i="12"/>
  <c r="AE76" i="12"/>
  <c r="AE115" i="12"/>
  <c r="AE112" i="12"/>
  <c r="AE40" i="12"/>
  <c r="AE42" i="12"/>
  <c r="AE97" i="12"/>
  <c r="AE110" i="12"/>
  <c r="AE61" i="12"/>
  <c r="AE70" i="12"/>
  <c r="AE89" i="12"/>
  <c r="AE84" i="12"/>
  <c r="AE71" i="12"/>
  <c r="AE36" i="12"/>
  <c r="AE62" i="12"/>
  <c r="AE63" i="12"/>
  <c r="AE33" i="12"/>
  <c r="AE85" i="12"/>
  <c r="AE103" i="12"/>
  <c r="AE66" i="12"/>
  <c r="AE80" i="12"/>
  <c r="AE109" i="12"/>
  <c r="AE31" i="12"/>
  <c r="AE111" i="12"/>
  <c r="AE92" i="12"/>
  <c r="AE52" i="12"/>
  <c r="AE58" i="12"/>
  <c r="AE83" i="12"/>
  <c r="AE113" i="12"/>
  <c r="AE56" i="12"/>
  <c r="AE65" i="12"/>
  <c r="AE78" i="12"/>
  <c r="AE104" i="12"/>
  <c r="AE47" i="12"/>
  <c r="AE75" i="12"/>
  <c r="AE54" i="12"/>
  <c r="AE105" i="12"/>
  <c r="AE68" i="12"/>
  <c r="AE99" i="12"/>
  <c r="AE116" i="12"/>
  <c r="AE118" i="12"/>
  <c r="AE73" i="12"/>
  <c r="AE51" i="12"/>
  <c r="AE35" i="12"/>
  <c r="AE57" i="12"/>
  <c r="AE38" i="12"/>
  <c r="AE43" i="12"/>
  <c r="AE96" i="12"/>
  <c r="AE64" i="12"/>
  <c r="AE98" i="12"/>
  <c r="AE32" i="12"/>
  <c r="AE77" i="12"/>
  <c r="AE82" i="12"/>
  <c r="AE86" i="12"/>
  <c r="AE30" i="12"/>
  <c r="AE26" i="12"/>
  <c r="AE28" i="12"/>
  <c r="AE29" i="12"/>
  <c r="AE27" i="12"/>
  <c r="AC145" i="12"/>
  <c r="F16" i="6" s="1"/>
  <c r="H16" i="6" s="1"/>
  <c r="AE23" i="12"/>
  <c r="AE20" i="12"/>
  <c r="AE22" i="12"/>
  <c r="AE18" i="12"/>
  <c r="AE19" i="12"/>
  <c r="AD145" i="12"/>
  <c r="F17" i="6" s="1"/>
  <c r="H17" i="6" s="1"/>
  <c r="AE21" i="12"/>
  <c r="AE17" i="12"/>
  <c r="AE16" i="12"/>
  <c r="AE14" i="12"/>
  <c r="AE13" i="12"/>
  <c r="L83" i="8"/>
  <c r="K94" i="8"/>
  <c r="K102" i="8"/>
  <c r="K91" i="8"/>
  <c r="K96" i="8"/>
  <c r="K98" i="8"/>
  <c r="K87" i="8"/>
  <c r="K90" i="8"/>
  <c r="K83" i="8"/>
  <c r="P73" i="8"/>
  <c r="Y73" i="8"/>
  <c r="P51" i="8"/>
  <c r="P82" i="8" s="1"/>
  <c r="Y51" i="8"/>
  <c r="P61" i="8"/>
  <c r="P92" i="8" s="1"/>
  <c r="Y61" i="8"/>
  <c r="P72" i="8"/>
  <c r="P103" i="8" s="1"/>
  <c r="Y72" i="8"/>
  <c r="Y67" i="8"/>
  <c r="P67" i="8"/>
  <c r="Y64" i="8"/>
  <c r="P64" i="8"/>
  <c r="P95" i="8" s="1"/>
  <c r="Y59" i="8"/>
  <c r="P59" i="8"/>
  <c r="P90" i="8" s="1"/>
  <c r="L69" i="8"/>
  <c r="M69" i="8" s="1"/>
  <c r="N69" i="8" s="1"/>
  <c r="K100" i="8"/>
  <c r="Y71" i="8"/>
  <c r="P71" i="8"/>
  <c r="Y57" i="8"/>
  <c r="P57" i="8"/>
  <c r="Y69" i="8"/>
  <c r="P69" i="8"/>
  <c r="P100" i="8" s="1"/>
  <c r="K86" i="8"/>
  <c r="P55" i="8"/>
  <c r="Y55" i="8"/>
  <c r="P50" i="8"/>
  <c r="Y50" i="8"/>
  <c r="L54" i="8"/>
  <c r="M54" i="8" s="1"/>
  <c r="N54" i="8" s="1"/>
  <c r="K85" i="8"/>
  <c r="P65" i="8"/>
  <c r="Y65" i="8"/>
  <c r="Y66" i="8"/>
  <c r="P66" i="8"/>
  <c r="P97" i="8" s="1"/>
  <c r="P68" i="8"/>
  <c r="Y68" i="8"/>
  <c r="L50" i="8"/>
  <c r="M50" i="8" s="1"/>
  <c r="N50" i="8" s="1"/>
  <c r="K81" i="8"/>
  <c r="P54" i="8"/>
  <c r="Y54" i="8"/>
  <c r="P56" i="8"/>
  <c r="P87" i="8" s="1"/>
  <c r="Y56" i="8"/>
  <c r="P63" i="8"/>
  <c r="Y63" i="8"/>
  <c r="Y70" i="8"/>
  <c r="P70" i="8"/>
  <c r="U53" i="8"/>
  <c r="P62" i="8"/>
  <c r="Y62" i="8"/>
  <c r="P58" i="8"/>
  <c r="P89" i="8" s="1"/>
  <c r="Y58" i="8"/>
  <c r="P52" i="8"/>
  <c r="Y52" i="8"/>
  <c r="Y60" i="8"/>
  <c r="P60" i="8"/>
  <c r="P91" i="8" s="1"/>
  <c r="K65" i="7"/>
  <c r="K59" i="7"/>
  <c r="AI18" i="17"/>
  <c r="K72" i="7"/>
  <c r="AK18" i="17"/>
  <c r="Y43" i="7"/>
  <c r="P43" i="7"/>
  <c r="Y48" i="7"/>
  <c r="P48" i="7"/>
  <c r="P38" i="7"/>
  <c r="Y38" i="7"/>
  <c r="P44" i="7"/>
  <c r="Y44" i="7"/>
  <c r="Y41" i="7"/>
  <c r="P41" i="7"/>
  <c r="U39" i="7"/>
  <c r="U60" i="7" s="1"/>
  <c r="K61" i="7"/>
  <c r="Y42" i="7"/>
  <c r="P42" i="7"/>
  <c r="Y51" i="7"/>
  <c r="P51" i="7"/>
  <c r="Y47" i="7"/>
  <c r="P47" i="7"/>
  <c r="Y45" i="7"/>
  <c r="P45" i="7"/>
  <c r="Y49" i="7"/>
  <c r="P49" i="7"/>
  <c r="K68" i="7"/>
  <c r="Y40" i="7"/>
  <c r="P40" i="7"/>
  <c r="P50" i="7"/>
  <c r="Y50" i="7"/>
  <c r="Y46" i="7"/>
  <c r="P46" i="7"/>
  <c r="AI15" i="17"/>
  <c r="AJ15" i="17"/>
  <c r="AI16" i="17"/>
  <c r="AK16" i="17"/>
  <c r="AJ16" i="17"/>
  <c r="AJ14" i="17"/>
  <c r="AI14" i="17"/>
  <c r="AK14" i="17"/>
  <c r="AK13" i="17"/>
  <c r="AJ13" i="17"/>
  <c r="AI13" i="17"/>
  <c r="AK17" i="17"/>
  <c r="AJ17" i="17"/>
  <c r="AI17" i="17"/>
  <c r="AE17" i="16"/>
  <c r="AE22" i="16"/>
  <c r="AD17" i="16"/>
  <c r="AC30" i="16"/>
  <c r="AD22" i="16"/>
  <c r="AP15" i="15"/>
  <c r="AE30" i="16"/>
  <c r="AE25" i="16"/>
  <c r="AE14" i="16"/>
  <c r="AC20" i="16"/>
  <c r="AE33" i="16"/>
  <c r="AD27" i="16"/>
  <c r="AD18" i="16"/>
  <c r="AD29" i="16"/>
  <c r="AE18" i="16"/>
  <c r="AE13" i="16"/>
  <c r="AC13" i="16"/>
  <c r="AD26" i="16"/>
  <c r="AD11" i="16"/>
  <c r="AE21" i="16"/>
  <c r="AC29" i="16"/>
  <c r="AD19" i="16"/>
  <c r="AC26" i="16"/>
  <c r="AD25" i="16"/>
  <c r="AC11" i="16"/>
  <c r="AC33" i="16"/>
  <c r="AD14" i="16"/>
  <c r="AC21" i="16"/>
  <c r="AC19" i="16"/>
  <c r="AE20" i="16"/>
  <c r="AD28" i="16"/>
  <c r="AD12" i="16"/>
  <c r="AC28" i="16"/>
  <c r="AC27" i="16"/>
  <c r="AC12" i="16"/>
  <c r="AE32" i="16"/>
  <c r="AD32" i="16"/>
  <c r="AC32" i="16"/>
  <c r="AE31" i="16"/>
  <c r="AD31" i="16"/>
  <c r="AC31" i="16"/>
  <c r="AE16" i="16"/>
  <c r="AD16" i="16"/>
  <c r="AC16" i="16"/>
  <c r="AE15" i="16"/>
  <c r="AD15" i="16"/>
  <c r="AC15" i="16"/>
  <c r="AE23" i="16"/>
  <c r="AD23" i="16"/>
  <c r="AC23" i="16"/>
  <c r="AE24" i="16"/>
  <c r="AD24" i="16"/>
  <c r="AC24" i="16"/>
  <c r="AL15" i="14"/>
  <c r="AI58" i="14"/>
  <c r="AK64" i="14"/>
  <c r="AI64" i="14"/>
  <c r="AK58" i="14"/>
  <c r="AI65" i="14"/>
  <c r="AL65" i="14" s="1"/>
  <c r="AK62" i="14"/>
  <c r="AI59" i="14"/>
  <c r="AI62" i="14"/>
  <c r="AK66" i="14"/>
  <c r="AJ59" i="14"/>
  <c r="AI61" i="14"/>
  <c r="AK61" i="14"/>
  <c r="AJ66" i="14"/>
  <c r="AK63" i="14"/>
  <c r="AI63" i="14"/>
  <c r="AK60" i="14"/>
  <c r="AJ60" i="14"/>
  <c r="AI60" i="14"/>
  <c r="AI22" i="14"/>
  <c r="AI19" i="14"/>
  <c r="AK19" i="14"/>
  <c r="AJ18" i="14"/>
  <c r="AK20" i="14"/>
  <c r="AI18" i="14"/>
  <c r="AJ28" i="14"/>
  <c r="AI28" i="14"/>
  <c r="AJ20" i="14"/>
  <c r="AJ22" i="14"/>
  <c r="AI14" i="14"/>
  <c r="AI21" i="14"/>
  <c r="AI11" i="14"/>
  <c r="AK39" i="14"/>
  <c r="AJ39" i="14"/>
  <c r="AI39" i="14"/>
  <c r="AK35" i="14"/>
  <c r="AJ35" i="14"/>
  <c r="AI35" i="14"/>
  <c r="AK31" i="14"/>
  <c r="AJ31" i="14"/>
  <c r="AI31" i="14"/>
  <c r="AK54" i="14"/>
  <c r="AJ54" i="14"/>
  <c r="AI54" i="14"/>
  <c r="AK50" i="14"/>
  <c r="AJ50" i="14"/>
  <c r="AI50" i="14"/>
  <c r="AK46" i="14"/>
  <c r="AJ46" i="14"/>
  <c r="AI46" i="14"/>
  <c r="AK43" i="14"/>
  <c r="AJ43" i="14"/>
  <c r="AI43" i="14"/>
  <c r="AK38" i="14"/>
  <c r="AJ38" i="14"/>
  <c r="AI38" i="14"/>
  <c r="AK34" i="14"/>
  <c r="AJ34" i="14"/>
  <c r="AI34" i="14"/>
  <c r="AK30" i="14"/>
  <c r="AJ30" i="14"/>
  <c r="AI30" i="14"/>
  <c r="AK27" i="14"/>
  <c r="AJ27" i="14"/>
  <c r="AI27" i="14"/>
  <c r="AK53" i="14"/>
  <c r="AJ53" i="14"/>
  <c r="AI53" i="14"/>
  <c r="AK49" i="14"/>
  <c r="AJ49" i="14"/>
  <c r="AI49" i="14"/>
  <c r="AK45" i="14"/>
  <c r="AJ45" i="14"/>
  <c r="AI45" i="14"/>
  <c r="AK42" i="14"/>
  <c r="AJ42" i="14"/>
  <c r="AI42" i="14"/>
  <c r="AK37" i="14"/>
  <c r="AJ37" i="14"/>
  <c r="AI37" i="14"/>
  <c r="AK33" i="14"/>
  <c r="AJ33" i="14"/>
  <c r="AI33" i="14"/>
  <c r="AK29" i="14"/>
  <c r="AJ29" i="14"/>
  <c r="AI29" i="14"/>
  <c r="AK26" i="14"/>
  <c r="AJ26" i="14"/>
  <c r="AI26" i="14"/>
  <c r="AK52" i="14"/>
  <c r="AJ52" i="14"/>
  <c r="AI52" i="14"/>
  <c r="AK48" i="14"/>
  <c r="AJ48" i="14"/>
  <c r="AI48" i="14"/>
  <c r="AK44" i="14"/>
  <c r="AJ44" i="14"/>
  <c r="AI44" i="14"/>
  <c r="AK41" i="14"/>
  <c r="AJ41" i="14"/>
  <c r="AI41" i="14"/>
  <c r="AK36" i="14"/>
  <c r="AJ36" i="14"/>
  <c r="AI36" i="14"/>
  <c r="AK32" i="14"/>
  <c r="AJ32" i="14"/>
  <c r="AI32" i="14"/>
  <c r="AK25" i="14"/>
  <c r="AJ25" i="14"/>
  <c r="AI25" i="14"/>
  <c r="AK55" i="14"/>
  <c r="AJ55" i="14"/>
  <c r="AI55" i="14"/>
  <c r="AK51" i="14"/>
  <c r="AJ51" i="14"/>
  <c r="AI51" i="14"/>
  <c r="AK47" i="14"/>
  <c r="AJ47" i="14"/>
  <c r="AI47" i="14"/>
  <c r="AK40" i="14"/>
  <c r="AJ40" i="14"/>
  <c r="AI40" i="14"/>
  <c r="AJ21" i="14"/>
  <c r="AJ12" i="14"/>
  <c r="AK12" i="14"/>
  <c r="AK13" i="14"/>
  <c r="AJ11" i="14"/>
  <c r="AJ14" i="14"/>
  <c r="AJ13" i="14"/>
  <c r="AE11" i="12"/>
  <c r="H11" i="9"/>
  <c r="AF9" i="16"/>
  <c r="AL9" i="14"/>
  <c r="AE9" i="12"/>
  <c r="AI9" i="13"/>
  <c r="AI11" i="13" s="1"/>
  <c r="AI12" i="13"/>
  <c r="AL9" i="17"/>
  <c r="Q84" i="8"/>
  <c r="S5" i="9"/>
  <c r="G99" i="8"/>
  <c r="K7" i="9"/>
  <c r="K6" i="9"/>
  <c r="K8" i="9"/>
  <c r="K9" i="9"/>
  <c r="J8" i="9"/>
  <c r="J9" i="9"/>
  <c r="J7" i="9"/>
  <c r="J6" i="9"/>
  <c r="L86" i="8"/>
  <c r="I104" i="8"/>
  <c r="I97" i="8"/>
  <c r="R84" i="8"/>
  <c r="L84" i="8"/>
  <c r="G85" i="8"/>
  <c r="H91" i="8"/>
  <c r="G89" i="8"/>
  <c r="G102" i="8"/>
  <c r="H98" i="8"/>
  <c r="L82" i="8"/>
  <c r="H81" i="8"/>
  <c r="H87" i="8"/>
  <c r="G83" i="8"/>
  <c r="H92" i="8"/>
  <c r="L92" i="8"/>
  <c r="L90" i="8"/>
  <c r="L99" i="8"/>
  <c r="G86" i="8"/>
  <c r="L103" i="8"/>
  <c r="L88" i="8"/>
  <c r="L98" i="8"/>
  <c r="L104" i="8"/>
  <c r="G84" i="8"/>
  <c r="S84" i="8"/>
  <c r="T84" i="8"/>
  <c r="M86" i="8"/>
  <c r="G90" i="8"/>
  <c r="L91" i="8"/>
  <c r="I93" i="8"/>
  <c r="J93" i="8"/>
  <c r="L102" i="8"/>
  <c r="L101" i="8"/>
  <c r="H102" i="8"/>
  <c r="H101" i="8"/>
  <c r="L97" i="8"/>
  <c r="M84" i="8"/>
  <c r="L96" i="8"/>
  <c r="L89" i="8"/>
  <c r="G96" i="8"/>
  <c r="H88" i="8"/>
  <c r="G82" i="8"/>
  <c r="H99" i="8"/>
  <c r="L95" i="8"/>
  <c r="H85" i="8"/>
  <c r="L87" i="8"/>
  <c r="M94" i="8"/>
  <c r="G100" i="8"/>
  <c r="L93" i="8"/>
  <c r="H95" i="8"/>
  <c r="G72" i="7"/>
  <c r="G71" i="7"/>
  <c r="G63" i="7"/>
  <c r="G69" i="7"/>
  <c r="L72" i="7"/>
  <c r="L64" i="7"/>
  <c r="G68" i="7"/>
  <c r="L69" i="7"/>
  <c r="G62" i="7"/>
  <c r="G60" i="7"/>
  <c r="L70" i="7"/>
  <c r="L68" i="7"/>
  <c r="H70" i="7"/>
  <c r="H67" i="7"/>
  <c r="L71" i="7"/>
  <c r="L60" i="7"/>
  <c r="Q60" i="7"/>
  <c r="L66" i="7"/>
  <c r="G65" i="7"/>
  <c r="L61" i="7"/>
  <c r="L65" i="7"/>
  <c r="L59" i="7"/>
  <c r="L63" i="7"/>
  <c r="G64" i="7"/>
  <c r="G59" i="7"/>
  <c r="L62" i="7"/>
  <c r="L67" i="7"/>
  <c r="G66" i="7"/>
  <c r="G61" i="7"/>
  <c r="L85" i="8" l="1"/>
  <c r="AE146" i="12"/>
  <c r="L100" i="8"/>
  <c r="L81" i="8"/>
  <c r="M81" i="8"/>
  <c r="Q60" i="8"/>
  <c r="Q64" i="8"/>
  <c r="AL18" i="17"/>
  <c r="Q59" i="8"/>
  <c r="Q90" i="8" s="1"/>
  <c r="U58" i="8"/>
  <c r="U65" i="8"/>
  <c r="U69" i="8"/>
  <c r="U72" i="8"/>
  <c r="Q61" i="8"/>
  <c r="Q51" i="8"/>
  <c r="V53" i="8"/>
  <c r="U84" i="8"/>
  <c r="U56" i="8"/>
  <c r="Q65" i="8"/>
  <c r="P96" i="8"/>
  <c r="Q69" i="8"/>
  <c r="Q57" i="8"/>
  <c r="P88" i="8"/>
  <c r="U61" i="8"/>
  <c r="U92" i="8" s="1"/>
  <c r="U73" i="8"/>
  <c r="U55" i="8"/>
  <c r="U86" i="8" s="1"/>
  <c r="U57" i="8"/>
  <c r="U88" i="8" s="1"/>
  <c r="U64" i="8"/>
  <c r="Q67" i="8"/>
  <c r="P98" i="8"/>
  <c r="Q72" i="8"/>
  <c r="Q73" i="8"/>
  <c r="P104" i="8"/>
  <c r="Q56" i="8"/>
  <c r="U68" i="8"/>
  <c r="Q55" i="8"/>
  <c r="P86" i="8"/>
  <c r="U67" i="8"/>
  <c r="Q70" i="8"/>
  <c r="P101" i="8"/>
  <c r="Q68" i="8"/>
  <c r="P99" i="8"/>
  <c r="Q71" i="8"/>
  <c r="P102" i="8"/>
  <c r="U60" i="8"/>
  <c r="U70" i="8"/>
  <c r="U101" i="8" s="1"/>
  <c r="U54" i="8"/>
  <c r="U71" i="8"/>
  <c r="U52" i="8"/>
  <c r="U62" i="8"/>
  <c r="U93" i="8" s="1"/>
  <c r="U63" i="8"/>
  <c r="Q54" i="8"/>
  <c r="P85" i="8"/>
  <c r="Q66" i="8"/>
  <c r="U50" i="8"/>
  <c r="U81" i="8" s="1"/>
  <c r="U59" i="8"/>
  <c r="U51" i="8"/>
  <c r="Q52" i="8"/>
  <c r="P83" i="8"/>
  <c r="Q58" i="8"/>
  <c r="Q62" i="8"/>
  <c r="P93" i="8"/>
  <c r="Q63" i="8"/>
  <c r="P94" i="8"/>
  <c r="U66" i="8"/>
  <c r="Q50" i="8"/>
  <c r="P81" i="8"/>
  <c r="R59" i="8"/>
  <c r="S59" i="8" s="1"/>
  <c r="T90" i="8" s="1"/>
  <c r="V39" i="7"/>
  <c r="AL15" i="17"/>
  <c r="Q47" i="7"/>
  <c r="P68" i="7"/>
  <c r="U44" i="7"/>
  <c r="Q48" i="7"/>
  <c r="P69" i="7"/>
  <c r="Q46" i="7"/>
  <c r="P67" i="7"/>
  <c r="U47" i="7"/>
  <c r="Q42" i="7"/>
  <c r="P63" i="7"/>
  <c r="Q44" i="7"/>
  <c r="P65" i="7"/>
  <c r="U48" i="7"/>
  <c r="U46" i="7"/>
  <c r="Q49" i="7"/>
  <c r="P70" i="7"/>
  <c r="U42" i="7"/>
  <c r="U38" i="7"/>
  <c r="Q40" i="7"/>
  <c r="P61" i="7"/>
  <c r="U49" i="7"/>
  <c r="Q38" i="7"/>
  <c r="P59" i="7"/>
  <c r="Q43" i="7"/>
  <c r="P64" i="7"/>
  <c r="U40" i="7"/>
  <c r="Q45" i="7"/>
  <c r="P66" i="7"/>
  <c r="Q51" i="7"/>
  <c r="P72" i="7"/>
  <c r="U43" i="7"/>
  <c r="U50" i="7"/>
  <c r="U45" i="7"/>
  <c r="U51" i="7"/>
  <c r="Q50" i="7"/>
  <c r="P71" i="7"/>
  <c r="Q41" i="7"/>
  <c r="P62" i="7"/>
  <c r="U41" i="7"/>
  <c r="AL17" i="17"/>
  <c r="AK20" i="17"/>
  <c r="G37" i="6" s="1"/>
  <c r="AJ20" i="17"/>
  <c r="G36" i="6" s="1"/>
  <c r="AL14" i="17"/>
  <c r="AL13" i="17"/>
  <c r="AI20" i="17"/>
  <c r="AL16" i="17"/>
  <c r="AF25" i="16"/>
  <c r="AF17" i="16"/>
  <c r="AF22" i="16"/>
  <c r="AF14" i="16"/>
  <c r="AF30" i="16"/>
  <c r="AF21" i="16"/>
  <c r="AF20" i="16"/>
  <c r="AF18" i="16"/>
  <c r="AF27" i="16"/>
  <c r="AF33" i="16"/>
  <c r="AF13" i="16"/>
  <c r="AF19" i="16"/>
  <c r="AF29" i="16"/>
  <c r="AF12" i="16"/>
  <c r="AF26" i="16"/>
  <c r="AF11" i="16"/>
  <c r="AF28" i="16"/>
  <c r="AE35" i="16"/>
  <c r="F37" i="6" s="1"/>
  <c r="AF15" i="16"/>
  <c r="AC35" i="16"/>
  <c r="AF31" i="16"/>
  <c r="AF24" i="16"/>
  <c r="AD35" i="16"/>
  <c r="F36" i="6" s="1"/>
  <c r="AF23" i="16"/>
  <c r="AF16" i="16"/>
  <c r="AF32" i="16"/>
  <c r="AL58" i="14"/>
  <c r="AL59" i="14"/>
  <c r="AL64" i="14"/>
  <c r="AL62" i="14"/>
  <c r="AL66" i="14"/>
  <c r="AL61" i="14"/>
  <c r="AL63" i="14"/>
  <c r="AL60" i="14"/>
  <c r="AL22" i="14"/>
  <c r="AL18" i="14"/>
  <c r="AL19" i="14"/>
  <c r="AL20" i="14"/>
  <c r="AL28" i="14"/>
  <c r="AL11" i="14"/>
  <c r="AL14" i="14"/>
  <c r="AL21" i="14"/>
  <c r="AI67" i="14"/>
  <c r="F25" i="6" s="1"/>
  <c r="H25" i="6" s="1"/>
  <c r="AL29" i="14"/>
  <c r="AL30" i="14"/>
  <c r="AL35" i="14"/>
  <c r="AL42" i="14"/>
  <c r="AL40" i="14"/>
  <c r="AL32" i="14"/>
  <c r="AL33" i="14"/>
  <c r="AL34" i="14"/>
  <c r="AL39" i="14"/>
  <c r="AL47" i="14"/>
  <c r="AL48" i="14"/>
  <c r="AL49" i="14"/>
  <c r="AL50" i="14"/>
  <c r="AL41" i="14"/>
  <c r="AL51" i="14"/>
  <c r="AL52" i="14"/>
  <c r="AL44" i="14"/>
  <c r="AL45" i="14"/>
  <c r="AL12" i="14"/>
  <c r="AL36" i="14"/>
  <c r="AL37" i="14"/>
  <c r="AL38" i="14"/>
  <c r="AL25" i="14"/>
  <c r="AL43" i="14"/>
  <c r="AL53" i="14"/>
  <c r="AL54" i="14"/>
  <c r="AL46" i="14"/>
  <c r="AL55" i="14"/>
  <c r="AL26" i="14"/>
  <c r="AL27" i="14"/>
  <c r="AL31" i="14"/>
  <c r="AK67" i="14"/>
  <c r="F27" i="6" s="1"/>
  <c r="H27" i="6" s="1"/>
  <c r="I27" i="6" s="1"/>
  <c r="AJ67" i="14"/>
  <c r="F26" i="6" s="1"/>
  <c r="H26" i="6" s="1"/>
  <c r="I26" i="6" s="1"/>
  <c r="AL13" i="14"/>
  <c r="AE145" i="12"/>
  <c r="T5" i="9"/>
  <c r="J97" i="8"/>
  <c r="J104" i="8"/>
  <c r="H104" i="8"/>
  <c r="H97" i="8"/>
  <c r="K10" i="9"/>
  <c r="J10" i="9"/>
  <c r="L6" i="9"/>
  <c r="L9" i="9"/>
  <c r="L7" i="9"/>
  <c r="L8" i="9"/>
  <c r="J98" i="8"/>
  <c r="I91" i="8"/>
  <c r="H94" i="8"/>
  <c r="H89" i="8"/>
  <c r="H103" i="8"/>
  <c r="M83" i="8"/>
  <c r="M82" i="8"/>
  <c r="M85" i="8"/>
  <c r="H84" i="8"/>
  <c r="M98" i="8"/>
  <c r="H86" i="8"/>
  <c r="I88" i="8"/>
  <c r="J88" i="8"/>
  <c r="H96" i="8"/>
  <c r="M96" i="8"/>
  <c r="M97" i="8"/>
  <c r="I101" i="8"/>
  <c r="J101" i="8"/>
  <c r="I102" i="8"/>
  <c r="J102" i="8"/>
  <c r="M102" i="8"/>
  <c r="M91" i="8"/>
  <c r="N86" i="8"/>
  <c r="O86" i="8"/>
  <c r="I94" i="8"/>
  <c r="J94" i="8"/>
  <c r="M103" i="8"/>
  <c r="M99" i="8"/>
  <c r="M90" i="8"/>
  <c r="I92" i="8"/>
  <c r="J92" i="8"/>
  <c r="I87" i="8"/>
  <c r="J87" i="8"/>
  <c r="H100" i="8"/>
  <c r="M89" i="8"/>
  <c r="M101" i="8"/>
  <c r="H90" i="8"/>
  <c r="M104" i="8"/>
  <c r="M87" i="8"/>
  <c r="M95" i="8"/>
  <c r="H82" i="8"/>
  <c r="M100" i="8"/>
  <c r="I95" i="8"/>
  <c r="J95" i="8"/>
  <c r="M93" i="8"/>
  <c r="N94" i="8"/>
  <c r="O94" i="8"/>
  <c r="I85" i="8"/>
  <c r="J85" i="8"/>
  <c r="I99" i="8"/>
  <c r="J99" i="8"/>
  <c r="N84" i="8"/>
  <c r="O84" i="8"/>
  <c r="N81" i="8"/>
  <c r="O81" i="8"/>
  <c r="M88" i="8"/>
  <c r="M92" i="8"/>
  <c r="H83" i="8"/>
  <c r="I81" i="8"/>
  <c r="J81" i="8"/>
  <c r="I103" i="8"/>
  <c r="J103" i="8"/>
  <c r="H61" i="7"/>
  <c r="H64" i="7"/>
  <c r="M63" i="7"/>
  <c r="M65" i="7"/>
  <c r="M61" i="7"/>
  <c r="H65" i="7"/>
  <c r="R60" i="7"/>
  <c r="M71" i="7"/>
  <c r="H62" i="7"/>
  <c r="M64" i="7"/>
  <c r="M72" i="7"/>
  <c r="H63" i="7"/>
  <c r="M67" i="7"/>
  <c r="H60" i="7"/>
  <c r="M62" i="7"/>
  <c r="H59" i="7"/>
  <c r="M59" i="7"/>
  <c r="I70" i="7"/>
  <c r="J70" i="7"/>
  <c r="M68" i="7"/>
  <c r="M70" i="7"/>
  <c r="H72" i="7"/>
  <c r="H66" i="7"/>
  <c r="H71" i="7"/>
  <c r="M66" i="7"/>
  <c r="M60" i="7"/>
  <c r="I67" i="7"/>
  <c r="J67" i="7"/>
  <c r="M69" i="7"/>
  <c r="H68" i="7"/>
  <c r="H69" i="7"/>
  <c r="V55" i="8" l="1"/>
  <c r="W55" i="8" s="1"/>
  <c r="R60" i="8"/>
  <c r="Q91" i="8"/>
  <c r="S90" i="8"/>
  <c r="R64" i="8"/>
  <c r="Q95" i="8"/>
  <c r="V70" i="8"/>
  <c r="W70" i="8" s="1"/>
  <c r="V57" i="8"/>
  <c r="W57" i="8" s="1"/>
  <c r="R90" i="8"/>
  <c r="V50" i="8"/>
  <c r="V62" i="8"/>
  <c r="R68" i="8"/>
  <c r="Q99" i="8"/>
  <c r="R56" i="8"/>
  <c r="Q87" i="8"/>
  <c r="R73" i="8"/>
  <c r="Q104" i="8"/>
  <c r="V72" i="8"/>
  <c r="U103" i="8"/>
  <c r="V51" i="8"/>
  <c r="U82" i="8"/>
  <c r="V54" i="8"/>
  <c r="U85" i="8"/>
  <c r="V66" i="8"/>
  <c r="U97" i="8"/>
  <c r="R62" i="8"/>
  <c r="Q93" i="8"/>
  <c r="V86" i="8"/>
  <c r="R57" i="8"/>
  <c r="Q88" i="8"/>
  <c r="R65" i="8"/>
  <c r="Q96" i="8"/>
  <c r="V56" i="8"/>
  <c r="U87" i="8"/>
  <c r="V69" i="8"/>
  <c r="U100" i="8"/>
  <c r="R52" i="8"/>
  <c r="Q83" i="8"/>
  <c r="V63" i="8"/>
  <c r="U94" i="8"/>
  <c r="V52" i="8"/>
  <c r="U83" i="8"/>
  <c r="R55" i="8"/>
  <c r="Q86" i="8"/>
  <c r="R72" i="8"/>
  <c r="Q103" i="8"/>
  <c r="R69" i="8"/>
  <c r="Q100" i="8"/>
  <c r="W53" i="8"/>
  <c r="V84" i="8"/>
  <c r="V58" i="8"/>
  <c r="U89" i="8"/>
  <c r="R50" i="8"/>
  <c r="Q81" i="8"/>
  <c r="V59" i="8"/>
  <c r="U90" i="8"/>
  <c r="Q89" i="8"/>
  <c r="R58" i="8"/>
  <c r="R66" i="8"/>
  <c r="Q97" i="8"/>
  <c r="V67" i="8"/>
  <c r="U98" i="8"/>
  <c r="R67" i="8"/>
  <c r="Q98" i="8"/>
  <c r="R51" i="8"/>
  <c r="Q82" i="8"/>
  <c r="R63" i="8"/>
  <c r="Q94" i="8"/>
  <c r="V71" i="8"/>
  <c r="U102" i="8"/>
  <c r="V64" i="8"/>
  <c r="U95" i="8"/>
  <c r="V73" i="8"/>
  <c r="U104" i="8"/>
  <c r="V61" i="8"/>
  <c r="Q92" i="8"/>
  <c r="R61" i="8"/>
  <c r="R54" i="8"/>
  <c r="Q85" i="8"/>
  <c r="V60" i="8"/>
  <c r="U91" i="8"/>
  <c r="R71" i="8"/>
  <c r="Q102" i="8"/>
  <c r="R70" i="8"/>
  <c r="Q101" i="8"/>
  <c r="V68" i="8"/>
  <c r="U99" i="8"/>
  <c r="V65" i="8"/>
  <c r="U96" i="8"/>
  <c r="W39" i="7"/>
  <c r="V60" i="7"/>
  <c r="R40" i="7"/>
  <c r="Q61" i="7"/>
  <c r="V48" i="7"/>
  <c r="U69" i="7"/>
  <c r="R47" i="7"/>
  <c r="Q68" i="7"/>
  <c r="V51" i="7"/>
  <c r="U72" i="7"/>
  <c r="V41" i="7"/>
  <c r="U62" i="7"/>
  <c r="R51" i="7"/>
  <c r="Q72" i="7"/>
  <c r="R38" i="7"/>
  <c r="Q59" i="7"/>
  <c r="V38" i="7"/>
  <c r="U59" i="7"/>
  <c r="R48" i="7"/>
  <c r="Q69" i="7"/>
  <c r="V45" i="7"/>
  <c r="U66" i="7"/>
  <c r="V42" i="7"/>
  <c r="U63" i="7"/>
  <c r="H37" i="6"/>
  <c r="I37" i="6" s="1"/>
  <c r="V43" i="7"/>
  <c r="U64" i="7"/>
  <c r="R45" i="7"/>
  <c r="Q66" i="7"/>
  <c r="R43" i="7"/>
  <c r="Q64" i="7"/>
  <c r="V46" i="7"/>
  <c r="U67" i="7"/>
  <c r="R42" i="7"/>
  <c r="Q63" i="7"/>
  <c r="R50" i="7"/>
  <c r="Q71" i="7"/>
  <c r="V47" i="7"/>
  <c r="U68" i="7"/>
  <c r="V40" i="7"/>
  <c r="U61" i="7"/>
  <c r="V49" i="7"/>
  <c r="U70" i="7"/>
  <c r="R44" i="7"/>
  <c r="Q65" i="7"/>
  <c r="R46" i="7"/>
  <c r="Q67" i="7"/>
  <c r="V44" i="7"/>
  <c r="U65" i="7"/>
  <c r="R41" i="7"/>
  <c r="Q62" i="7"/>
  <c r="V50" i="7"/>
  <c r="U71" i="7"/>
  <c r="R49" i="7"/>
  <c r="Q70" i="7"/>
  <c r="AL20" i="17"/>
  <c r="H36" i="6"/>
  <c r="I36" i="6" s="1"/>
  <c r="G35" i="6"/>
  <c r="G38" i="6" s="1"/>
  <c r="AL23" i="17" s="1"/>
  <c r="AL21" i="17"/>
  <c r="AF35" i="16"/>
  <c r="F35" i="6"/>
  <c r="AF36" i="16"/>
  <c r="AL67" i="14"/>
  <c r="F28" i="6"/>
  <c r="AL70" i="14" s="1"/>
  <c r="AL68" i="14"/>
  <c r="U5" i="9"/>
  <c r="I98" i="8"/>
  <c r="L10" i="9"/>
  <c r="M9" i="9"/>
  <c r="M8" i="9"/>
  <c r="M7" i="9"/>
  <c r="H28" i="6"/>
  <c r="I25" i="6"/>
  <c r="J91" i="8"/>
  <c r="J89" i="8"/>
  <c r="I89" i="8"/>
  <c r="O83" i="8"/>
  <c r="N83" i="8"/>
  <c r="N82" i="8"/>
  <c r="O82" i="8"/>
  <c r="N85" i="8"/>
  <c r="O85" i="8"/>
  <c r="N98" i="8"/>
  <c r="O98" i="8"/>
  <c r="I84" i="8"/>
  <c r="J84" i="8"/>
  <c r="N92" i="8"/>
  <c r="O92" i="8"/>
  <c r="N104" i="8"/>
  <c r="O104" i="8"/>
  <c r="N101" i="8"/>
  <c r="O101" i="8"/>
  <c r="N93" i="8"/>
  <c r="O93" i="8"/>
  <c r="N95" i="8"/>
  <c r="O95" i="8"/>
  <c r="N87" i="8"/>
  <c r="O87" i="8"/>
  <c r="N89" i="8"/>
  <c r="O89" i="8"/>
  <c r="N99" i="8"/>
  <c r="O99" i="8"/>
  <c r="N91" i="8"/>
  <c r="O91" i="8"/>
  <c r="N97" i="8"/>
  <c r="O97" i="8"/>
  <c r="I90" i="8"/>
  <c r="J90" i="8"/>
  <c r="I83" i="8"/>
  <c r="J83" i="8"/>
  <c r="N100" i="8"/>
  <c r="O100" i="8"/>
  <c r="I82" i="8"/>
  <c r="J82" i="8"/>
  <c r="N90" i="8"/>
  <c r="O90" i="8"/>
  <c r="N88" i="8"/>
  <c r="O88" i="8"/>
  <c r="I100" i="8"/>
  <c r="J100" i="8"/>
  <c r="N103" i="8"/>
  <c r="O103" i="8"/>
  <c r="N102" i="8"/>
  <c r="O102" i="8"/>
  <c r="N96" i="8"/>
  <c r="O96" i="8"/>
  <c r="I96" i="8"/>
  <c r="J96" i="8"/>
  <c r="I86" i="8"/>
  <c r="J86" i="8"/>
  <c r="N60" i="7"/>
  <c r="O60" i="7"/>
  <c r="N70" i="7"/>
  <c r="O70" i="7"/>
  <c r="I71" i="7"/>
  <c r="J71" i="7"/>
  <c r="I66" i="7"/>
  <c r="J66" i="7"/>
  <c r="I72" i="7"/>
  <c r="J72" i="7"/>
  <c r="I59" i="7"/>
  <c r="J59" i="7"/>
  <c r="I60" i="7"/>
  <c r="J60" i="7"/>
  <c r="N67" i="7"/>
  <c r="O67" i="7"/>
  <c r="N72" i="7"/>
  <c r="O72" i="7"/>
  <c r="I62" i="7"/>
  <c r="J62" i="7"/>
  <c r="N65" i="7"/>
  <c r="O65" i="7"/>
  <c r="N63" i="7"/>
  <c r="O63" i="7"/>
  <c r="N69" i="7"/>
  <c r="O69" i="7"/>
  <c r="N66" i="7"/>
  <c r="O66" i="7"/>
  <c r="N68" i="7"/>
  <c r="O68" i="7"/>
  <c r="I63" i="7"/>
  <c r="J63" i="7"/>
  <c r="N64" i="7"/>
  <c r="O64" i="7"/>
  <c r="N71" i="7"/>
  <c r="O71" i="7"/>
  <c r="S60" i="7"/>
  <c r="T60" i="7"/>
  <c r="I65" i="7"/>
  <c r="J65" i="7"/>
  <c r="N61" i="7"/>
  <c r="O61" i="7"/>
  <c r="I64" i="7"/>
  <c r="J64" i="7"/>
  <c r="I61" i="7"/>
  <c r="J61" i="7"/>
  <c r="I69" i="7"/>
  <c r="J69" i="7"/>
  <c r="I68" i="7"/>
  <c r="J68" i="7"/>
  <c r="N59" i="7"/>
  <c r="O59" i="7"/>
  <c r="N62" i="7"/>
  <c r="O62" i="7"/>
  <c r="V88" i="8" l="1"/>
  <c r="V101" i="8"/>
  <c r="S60" i="8"/>
  <c r="R91" i="8"/>
  <c r="S64" i="8"/>
  <c r="R95" i="8"/>
  <c r="S63" i="8"/>
  <c r="R94" i="8"/>
  <c r="S58" i="8"/>
  <c r="R89" i="8"/>
  <c r="X57" i="8"/>
  <c r="W88" i="8"/>
  <c r="W59" i="8"/>
  <c r="V90" i="8"/>
  <c r="X53" i="8"/>
  <c r="W84" i="8"/>
  <c r="W63" i="8"/>
  <c r="V94" i="8"/>
  <c r="S57" i="8"/>
  <c r="R88" i="8"/>
  <c r="X55" i="8"/>
  <c r="W86" i="8"/>
  <c r="W66" i="8"/>
  <c r="V97" i="8"/>
  <c r="W69" i="8"/>
  <c r="V100" i="8"/>
  <c r="S69" i="8"/>
  <c r="R100" i="8"/>
  <c r="S55" i="8"/>
  <c r="R86" i="8"/>
  <c r="V93" i="8"/>
  <c r="W62" i="8"/>
  <c r="S54" i="8"/>
  <c r="R85" i="8"/>
  <c r="S50" i="8"/>
  <c r="R81" i="8"/>
  <c r="S56" i="8"/>
  <c r="R87" i="8"/>
  <c r="W50" i="8"/>
  <c r="V81" i="8"/>
  <c r="S66" i="8"/>
  <c r="R97" i="8"/>
  <c r="W56" i="8"/>
  <c r="V87" i="8"/>
  <c r="S62" i="8"/>
  <c r="R93" i="8"/>
  <c r="W65" i="8"/>
  <c r="V96" i="8"/>
  <c r="W68" i="8"/>
  <c r="V99" i="8"/>
  <c r="S71" i="8"/>
  <c r="R102" i="8"/>
  <c r="V92" i="8"/>
  <c r="W61" i="8"/>
  <c r="W64" i="8"/>
  <c r="V95" i="8"/>
  <c r="W71" i="8"/>
  <c r="V102" i="8"/>
  <c r="S67" i="8"/>
  <c r="R98" i="8"/>
  <c r="W67" i="8"/>
  <c r="V98" i="8"/>
  <c r="W52" i="8"/>
  <c r="V83" i="8"/>
  <c r="S61" i="8"/>
  <c r="R92" i="8"/>
  <c r="S51" i="8"/>
  <c r="R82" i="8"/>
  <c r="S72" i="8"/>
  <c r="R103" i="8"/>
  <c r="S52" i="8"/>
  <c r="R83" i="8"/>
  <c r="S65" i="8"/>
  <c r="R96" i="8"/>
  <c r="W54" i="8"/>
  <c r="V85" i="8"/>
  <c r="S68" i="8"/>
  <c r="R99" i="8"/>
  <c r="S70" i="8"/>
  <c r="R101" i="8"/>
  <c r="W60" i="8"/>
  <c r="V91" i="8"/>
  <c r="W73" i="8"/>
  <c r="V104" i="8"/>
  <c r="X70" i="8"/>
  <c r="W101" i="8"/>
  <c r="W58" i="8"/>
  <c r="V89" i="8"/>
  <c r="W51" i="8"/>
  <c r="V82" i="8"/>
  <c r="W72" i="8"/>
  <c r="V103" i="8"/>
  <c r="S73" i="8"/>
  <c r="R104" i="8"/>
  <c r="X39" i="7"/>
  <c r="W60" i="7"/>
  <c r="S44" i="7"/>
  <c r="R65" i="7"/>
  <c r="S38" i="7"/>
  <c r="R59" i="7"/>
  <c r="W50" i="7"/>
  <c r="V71" i="7"/>
  <c r="S46" i="7"/>
  <c r="R67" i="7"/>
  <c r="W49" i="7"/>
  <c r="V70" i="7"/>
  <c r="S50" i="7"/>
  <c r="R71" i="7"/>
  <c r="S45" i="7"/>
  <c r="R66" i="7"/>
  <c r="S48" i="7"/>
  <c r="R69" i="7"/>
  <c r="W41" i="7"/>
  <c r="V62" i="7"/>
  <c r="W51" i="7"/>
  <c r="V72" i="7"/>
  <c r="W48" i="7"/>
  <c r="V69" i="7"/>
  <c r="S49" i="7"/>
  <c r="R70" i="7"/>
  <c r="W47" i="7"/>
  <c r="V68" i="7"/>
  <c r="W42" i="7"/>
  <c r="V63" i="7"/>
  <c r="S51" i="7"/>
  <c r="R72" i="7"/>
  <c r="S42" i="7"/>
  <c r="R63" i="7"/>
  <c r="W46" i="7"/>
  <c r="V67" i="7"/>
  <c r="S40" i="7"/>
  <c r="R61" i="7"/>
  <c r="S41" i="7"/>
  <c r="R62" i="7"/>
  <c r="W44" i="7"/>
  <c r="V65" i="7"/>
  <c r="W40" i="7"/>
  <c r="V61" i="7"/>
  <c r="S43" i="7"/>
  <c r="R64" i="7"/>
  <c r="W43" i="7"/>
  <c r="V64" i="7"/>
  <c r="W45" i="7"/>
  <c r="V66" i="7"/>
  <c r="W38" i="7"/>
  <c r="V59" i="7"/>
  <c r="S47" i="7"/>
  <c r="R68" i="7"/>
  <c r="F38" i="6"/>
  <c r="AF38" i="16" s="1"/>
  <c r="H35" i="6"/>
  <c r="V5" i="9"/>
  <c r="N7" i="9"/>
  <c r="N8" i="9"/>
  <c r="N9" i="9"/>
  <c r="S91" i="8" l="1"/>
  <c r="T91" i="8"/>
  <c r="S95" i="8"/>
  <c r="T95" i="8"/>
  <c r="X73" i="8"/>
  <c r="W104" i="8"/>
  <c r="X68" i="8"/>
  <c r="W99" i="8"/>
  <c r="S87" i="8"/>
  <c r="T87" i="8"/>
  <c r="S81" i="8"/>
  <c r="T81" i="8"/>
  <c r="X62" i="8"/>
  <c r="W93" i="8"/>
  <c r="X69" i="8"/>
  <c r="W100" i="8"/>
  <c r="X59" i="8"/>
  <c r="W90" i="8"/>
  <c r="Y88" i="8"/>
  <c r="X88" i="8"/>
  <c r="T93" i="8"/>
  <c r="S93" i="8"/>
  <c r="X58" i="8"/>
  <c r="W89" i="8"/>
  <c r="S101" i="8"/>
  <c r="T101" i="8"/>
  <c r="X72" i="8"/>
  <c r="W103" i="8"/>
  <c r="S99" i="8"/>
  <c r="T99" i="8"/>
  <c r="X52" i="8"/>
  <c r="W83" i="8"/>
  <c r="X56" i="8"/>
  <c r="W87" i="8"/>
  <c r="S100" i="8"/>
  <c r="T100" i="8"/>
  <c r="Y86" i="8"/>
  <c r="X86" i="8"/>
  <c r="S96" i="8"/>
  <c r="T96" i="8"/>
  <c r="S82" i="8"/>
  <c r="T82" i="8"/>
  <c r="X51" i="8"/>
  <c r="W82" i="8"/>
  <c r="X54" i="8"/>
  <c r="W85" i="8"/>
  <c r="S103" i="8"/>
  <c r="T103" i="8"/>
  <c r="X64" i="8"/>
  <c r="W95" i="8"/>
  <c r="S102" i="8"/>
  <c r="T102" i="8"/>
  <c r="X50" i="8"/>
  <c r="W81" i="8"/>
  <c r="S88" i="8"/>
  <c r="T88" i="8"/>
  <c r="X67" i="8"/>
  <c r="W98" i="8"/>
  <c r="X71" i="8"/>
  <c r="W102" i="8"/>
  <c r="X61" i="8"/>
  <c r="W92" i="8"/>
  <c r="X63" i="8"/>
  <c r="W94" i="8"/>
  <c r="S104" i="8"/>
  <c r="T104" i="8"/>
  <c r="S97" i="8"/>
  <c r="T97" i="8"/>
  <c r="S86" i="8"/>
  <c r="T86" i="8"/>
  <c r="X84" i="8"/>
  <c r="Y84" i="8"/>
  <c r="S89" i="8"/>
  <c r="T89" i="8"/>
  <c r="T83" i="8"/>
  <c r="S83" i="8"/>
  <c r="X101" i="8"/>
  <c r="Y101" i="8"/>
  <c r="X60" i="8"/>
  <c r="W91" i="8"/>
  <c r="T92" i="8"/>
  <c r="S92" i="8"/>
  <c r="T98" i="8"/>
  <c r="S98" i="8"/>
  <c r="X65" i="8"/>
  <c r="W96" i="8"/>
  <c r="T85" i="8"/>
  <c r="S85" i="8"/>
  <c r="X66" i="8"/>
  <c r="W97" i="8"/>
  <c r="S94" i="8"/>
  <c r="T94" i="8"/>
  <c r="X60" i="7"/>
  <c r="Y60" i="7"/>
  <c r="X38" i="7"/>
  <c r="W59" i="7"/>
  <c r="X43" i="7"/>
  <c r="W64" i="7"/>
  <c r="X49" i="7"/>
  <c r="W70" i="7"/>
  <c r="T64" i="7"/>
  <c r="S64" i="7"/>
  <c r="S61" i="7"/>
  <c r="T61" i="7"/>
  <c r="S72" i="7"/>
  <c r="T72" i="7"/>
  <c r="X51" i="7"/>
  <c r="W72" i="7"/>
  <c r="X44" i="7"/>
  <c r="W65" i="7"/>
  <c r="X46" i="7"/>
  <c r="W67" i="7"/>
  <c r="S71" i="7"/>
  <c r="T71" i="7"/>
  <c r="S67" i="7"/>
  <c r="T67" i="7"/>
  <c r="X47" i="7"/>
  <c r="W68" i="7"/>
  <c r="S70" i="7"/>
  <c r="T70" i="7"/>
  <c r="S62" i="7"/>
  <c r="T62" i="7"/>
  <c r="S63" i="7"/>
  <c r="T63" i="7"/>
  <c r="X41" i="7"/>
  <c r="W62" i="7"/>
  <c r="S69" i="7"/>
  <c r="T69" i="7"/>
  <c r="X50" i="7"/>
  <c r="W71" i="7"/>
  <c r="T59" i="7"/>
  <c r="S59" i="7"/>
  <c r="X42" i="7"/>
  <c r="W63" i="7"/>
  <c r="X48" i="7"/>
  <c r="W69" i="7"/>
  <c r="S68" i="7"/>
  <c r="T68" i="7"/>
  <c r="X40" i="7"/>
  <c r="W61" i="7"/>
  <c r="S66" i="7"/>
  <c r="T66" i="7"/>
  <c r="S65" i="7"/>
  <c r="T65" i="7"/>
  <c r="X45" i="7"/>
  <c r="W66" i="7"/>
  <c r="H38" i="6"/>
  <c r="I35" i="6"/>
  <c r="W5" i="9"/>
  <c r="P7" i="9"/>
  <c r="P8" i="9"/>
  <c r="P6" i="9"/>
  <c r="P9" i="9"/>
  <c r="O8" i="9"/>
  <c r="O7" i="9"/>
  <c r="O9" i="9"/>
  <c r="C2" i="7"/>
  <c r="C1" i="7"/>
  <c r="H10" i="7"/>
  <c r="G10" i="7"/>
  <c r="F10" i="7"/>
  <c r="E10" i="7"/>
  <c r="B13" i="6"/>
  <c r="E17" i="6"/>
  <c r="I17" i="6" s="1"/>
  <c r="H18" i="6"/>
  <c r="G18" i="6"/>
  <c r="AI14" i="13" s="1"/>
  <c r="F18" i="6"/>
  <c r="AE148" i="12" s="1"/>
  <c r="E16" i="6"/>
  <c r="D18" i="6"/>
  <c r="C18" i="6"/>
  <c r="B3" i="3"/>
  <c r="X85" i="8" l="1"/>
  <c r="Y85" i="8"/>
  <c r="X87" i="8"/>
  <c r="Y87" i="8"/>
  <c r="X92" i="8"/>
  <c r="Y92" i="8"/>
  <c r="X95" i="8"/>
  <c r="Y95" i="8"/>
  <c r="X89" i="8"/>
  <c r="Y89" i="8"/>
  <c r="X96" i="8"/>
  <c r="Y96" i="8"/>
  <c r="X82" i="8"/>
  <c r="Y82" i="8"/>
  <c r="Y83" i="8"/>
  <c r="X83" i="8"/>
  <c r="Y100" i="8"/>
  <c r="X100" i="8"/>
  <c r="Y94" i="8"/>
  <c r="X94" i="8"/>
  <c r="X102" i="8"/>
  <c r="Y102" i="8"/>
  <c r="X97" i="8"/>
  <c r="Y97" i="8"/>
  <c r="X93" i="8"/>
  <c r="Y93" i="8"/>
  <c r="Y99" i="8"/>
  <c r="X99" i="8"/>
  <c r="X98" i="8"/>
  <c r="Y98" i="8"/>
  <c r="Y91" i="8"/>
  <c r="X91" i="8"/>
  <c r="X81" i="8"/>
  <c r="Y81" i="8"/>
  <c r="Y103" i="8"/>
  <c r="X103" i="8"/>
  <c r="X90" i="8"/>
  <c r="Y90" i="8"/>
  <c r="X104" i="8"/>
  <c r="Y104" i="8"/>
  <c r="X61" i="7"/>
  <c r="Y61" i="7"/>
  <c r="X70" i="7"/>
  <c r="Y70" i="7"/>
  <c r="X71" i="7"/>
  <c r="Y71" i="7"/>
  <c r="X65" i="7"/>
  <c r="Y65" i="7"/>
  <c r="Y59" i="7"/>
  <c r="X59" i="7"/>
  <c r="X66" i="7"/>
  <c r="Y66" i="7"/>
  <c r="X62" i="7"/>
  <c r="Y62" i="7"/>
  <c r="X67" i="7"/>
  <c r="Y67" i="7"/>
  <c r="X69" i="7"/>
  <c r="Y69" i="7"/>
  <c r="X63" i="7"/>
  <c r="Y63" i="7"/>
  <c r="X68" i="7"/>
  <c r="Y68" i="7"/>
  <c r="X72" i="7"/>
  <c r="Y72" i="7"/>
  <c r="X64" i="7"/>
  <c r="Y64" i="7"/>
  <c r="X5" i="9"/>
  <c r="P10" i="9"/>
  <c r="Q6" i="9"/>
  <c r="Q9" i="9"/>
  <c r="Q8" i="9"/>
  <c r="Q7" i="9"/>
  <c r="E18" i="6"/>
  <c r="I16" i="6"/>
  <c r="AA69" i="3"/>
  <c r="Z69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Z23" i="3"/>
  <c r="AA22" i="3"/>
  <c r="Z22" i="3"/>
  <c r="AA14" i="3"/>
  <c r="AA13" i="3"/>
  <c r="AA12" i="3"/>
  <c r="AE7" i="3"/>
  <c r="AD7" i="3"/>
  <c r="AA7" i="3"/>
  <c r="Z7" i="3"/>
  <c r="X7" i="3"/>
  <c r="W7" i="3"/>
  <c r="B2" i="3"/>
  <c r="B1" i="3"/>
  <c r="B4" i="6"/>
  <c r="B2" i="6"/>
  <c r="B1" i="6"/>
  <c r="B3" i="2"/>
  <c r="Q10" i="9" l="1"/>
  <c r="R9" i="9"/>
  <c r="R8" i="9"/>
  <c r="R7" i="9"/>
  <c r="AB23" i="3"/>
  <c r="AF23" i="3"/>
  <c r="AB22" i="3"/>
  <c r="AF22" i="3"/>
  <c r="AB69" i="3"/>
  <c r="AF69" i="3"/>
  <c r="AD12" i="2"/>
  <c r="AH7" i="2"/>
  <c r="AG7" i="2"/>
  <c r="AD7" i="2"/>
  <c r="AC7" i="2"/>
  <c r="AA7" i="2"/>
  <c r="Z7" i="2"/>
  <c r="B13" i="4"/>
  <c r="B12" i="4"/>
  <c r="S8" i="9" l="1"/>
  <c r="S7" i="9"/>
  <c r="S9" i="9"/>
  <c r="T7" i="9" l="1"/>
  <c r="T6" i="9"/>
  <c r="T9" i="9"/>
  <c r="T8" i="9"/>
  <c r="T10" i="9" l="1"/>
  <c r="U6" i="9"/>
  <c r="U7" i="9"/>
  <c r="U9" i="9"/>
  <c r="U8" i="9"/>
  <c r="U10" i="9" l="1"/>
  <c r="V9" i="9"/>
  <c r="V8" i="9"/>
  <c r="V7" i="9"/>
  <c r="V6" i="9"/>
  <c r="V10" i="9" l="1"/>
  <c r="W8" i="9"/>
  <c r="W9" i="9"/>
  <c r="W7" i="9"/>
  <c r="X7" i="9" l="1"/>
  <c r="X9" i="9"/>
  <c r="X8" i="9"/>
  <c r="Q11" i="2" l="1"/>
  <c r="B2" i="2"/>
  <c r="B1" i="2"/>
  <c r="B17" i="4"/>
  <c r="C13" i="4"/>
  <c r="C7" i="6"/>
  <c r="C11" i="4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B10" i="4"/>
  <c r="D13" i="4"/>
  <c r="D12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B4" i="4"/>
  <c r="B2" i="4"/>
  <c r="B1" i="4"/>
  <c r="C8" i="6" l="1"/>
  <c r="S11" i="2"/>
  <c r="Z10" i="3"/>
  <c r="Q13" i="2"/>
  <c r="M6" i="9" l="1"/>
  <c r="M10" i="9" s="1"/>
  <c r="W6" i="9"/>
  <c r="W10" i="9" s="1"/>
  <c r="R6" i="9"/>
  <c r="R10" i="9" s="1"/>
  <c r="W11" i="2"/>
  <c r="V11" i="2"/>
  <c r="S6" i="9"/>
  <c r="N6" i="9"/>
  <c r="N10" i="9" s="1"/>
  <c r="X6" i="9"/>
  <c r="X10" i="9" s="1"/>
  <c r="C9" i="6"/>
  <c r="AA8" i="12"/>
  <c r="AE8" i="13"/>
  <c r="AA8" i="16"/>
  <c r="AG8" i="17"/>
  <c r="AG8" i="14"/>
  <c r="AK8" i="15"/>
  <c r="I10" i="9"/>
  <c r="AA10" i="3"/>
  <c r="AA11" i="3"/>
  <c r="S13" i="2"/>
  <c r="E13" i="4"/>
  <c r="E12" i="4"/>
  <c r="X11" i="2" l="1"/>
  <c r="X13" i="2" s="1"/>
  <c r="AI15" i="2" s="1"/>
  <c r="O6" i="9"/>
  <c r="O10" i="9" s="1"/>
  <c r="R11" i="9" s="1"/>
  <c r="V13" i="2"/>
  <c r="L11" i="9"/>
  <c r="K11" i="9"/>
  <c r="N11" i="9"/>
  <c r="M11" i="9"/>
  <c r="J11" i="9"/>
  <c r="I11" i="9"/>
  <c r="W13" i="2"/>
  <c r="S10" i="9"/>
  <c r="AB10" i="3"/>
  <c r="F12" i="4"/>
  <c r="F13" i="4"/>
  <c r="D19" i="9" l="1"/>
  <c r="P11" i="9"/>
  <c r="Q11" i="9"/>
  <c r="O11" i="9"/>
  <c r="W11" i="9"/>
  <c r="V11" i="9"/>
  <c r="S11" i="9"/>
  <c r="X11" i="9"/>
  <c r="T11" i="9"/>
  <c r="U11" i="9"/>
  <c r="AF10" i="3"/>
  <c r="G13" i="4"/>
  <c r="G12" i="4"/>
  <c r="H13" i="4" l="1"/>
  <c r="H12" i="4"/>
  <c r="I12" i="4" l="1"/>
  <c r="I13" i="4"/>
  <c r="J13" i="4" l="1"/>
  <c r="J12" i="4"/>
  <c r="K12" i="4" l="1"/>
  <c r="K13" i="4"/>
  <c r="L13" i="4" l="1"/>
  <c r="L12" i="4"/>
  <c r="M13" i="4" l="1"/>
  <c r="M12" i="4"/>
  <c r="N12" i="4" l="1"/>
  <c r="N13" i="4"/>
  <c r="O13" i="4" l="1"/>
  <c r="O12" i="4"/>
  <c r="P12" i="4" l="1"/>
  <c r="P13" i="4"/>
  <c r="Q13" i="4" l="1"/>
  <c r="Q12" i="4"/>
  <c r="R12" i="4" l="1"/>
  <c r="R13" i="4"/>
  <c r="S13" i="4" l="1"/>
  <c r="S12" i="4"/>
  <c r="T12" i="4" l="1"/>
  <c r="T13" i="4"/>
  <c r="U12" i="4" l="1"/>
  <c r="U13" i="4"/>
  <c r="V13" i="4" l="1"/>
  <c r="V12" i="4"/>
  <c r="W12" i="4" l="1"/>
  <c r="W13" i="4"/>
  <c r="X13" i="4" l="1"/>
  <c r="X12" i="4"/>
  <c r="Y12" i="4" s="1"/>
  <c r="AD10" i="2"/>
  <c r="AD11" i="2"/>
  <c r="Z13" i="4"/>
  <c r="AD8" i="2" l="1"/>
  <c r="AA8" i="3"/>
  <c r="D8" i="6"/>
  <c r="E8" i="6" s="1"/>
  <c r="Y13" i="4"/>
  <c r="Z12" i="4"/>
  <c r="AA56" i="3" l="1"/>
  <c r="AB56" i="3" s="1"/>
  <c r="AE56" i="3" s="1"/>
  <c r="AF56" i="3" s="1"/>
  <c r="AA58" i="3"/>
  <c r="AB58" i="3" s="1"/>
  <c r="AE58" i="3" s="1"/>
  <c r="AF58" i="3" s="1"/>
  <c r="AA60" i="3"/>
  <c r="AB60" i="3" s="1"/>
  <c r="AE60" i="3" s="1"/>
  <c r="AF60" i="3" s="1"/>
  <c r="AA62" i="3"/>
  <c r="AB62" i="3" s="1"/>
  <c r="AE62" i="3" s="1"/>
  <c r="AF62" i="3" s="1"/>
  <c r="AA57" i="3"/>
  <c r="AB57" i="3" s="1"/>
  <c r="AE57" i="3" s="1"/>
  <c r="AF57" i="3" s="1"/>
  <c r="AA59" i="3"/>
  <c r="AB59" i="3" s="1"/>
  <c r="AE59" i="3" s="1"/>
  <c r="AF59" i="3" s="1"/>
  <c r="AA61" i="3"/>
  <c r="AB61" i="3" s="1"/>
  <c r="AE61" i="3" s="1"/>
  <c r="AF61" i="3" s="1"/>
  <c r="AA67" i="3"/>
  <c r="AA68" i="3"/>
  <c r="AA65" i="3"/>
  <c r="AA66" i="3"/>
  <c r="AA63" i="3"/>
  <c r="AA64" i="3"/>
  <c r="AA15" i="3"/>
  <c r="AA20" i="3"/>
  <c r="AA18" i="3"/>
  <c r="AA16" i="3"/>
  <c r="AA21" i="3"/>
  <c r="AA19" i="3"/>
  <c r="AA17" i="3"/>
  <c r="AC8" i="2"/>
  <c r="Z8" i="3"/>
  <c r="D7" i="6"/>
  <c r="E7" i="6" s="1"/>
  <c r="AD9" i="2"/>
  <c r="AA9" i="3"/>
  <c r="Z68" i="3" l="1"/>
  <c r="AB68" i="3" s="1"/>
  <c r="Z66" i="3"/>
  <c r="AB66" i="3" s="1"/>
  <c r="Z64" i="3"/>
  <c r="AB64" i="3" s="1"/>
  <c r="Z67" i="3"/>
  <c r="AB67" i="3" s="1"/>
  <c r="Z65" i="3"/>
  <c r="AB65" i="3" s="1"/>
  <c r="Z63" i="3"/>
  <c r="AB63" i="3" s="1"/>
  <c r="Z55" i="3"/>
  <c r="AB55" i="3" s="1"/>
  <c r="Z53" i="3"/>
  <c r="AB53" i="3" s="1"/>
  <c r="Z51" i="3"/>
  <c r="AB51" i="3" s="1"/>
  <c r="Z49" i="3"/>
  <c r="AB49" i="3" s="1"/>
  <c r="Z47" i="3"/>
  <c r="AB47" i="3" s="1"/>
  <c r="Z45" i="3"/>
  <c r="AB45" i="3" s="1"/>
  <c r="Z43" i="3"/>
  <c r="AB43" i="3" s="1"/>
  <c r="Z41" i="3"/>
  <c r="AB41" i="3" s="1"/>
  <c r="Z39" i="3"/>
  <c r="AB39" i="3" s="1"/>
  <c r="Z31" i="3"/>
  <c r="AB31" i="3" s="1"/>
  <c r="Z29" i="3"/>
  <c r="AB29" i="3" s="1"/>
  <c r="Z27" i="3"/>
  <c r="AB27" i="3" s="1"/>
  <c r="Z25" i="3"/>
  <c r="AB25" i="3" s="1"/>
  <c r="Z30" i="3"/>
  <c r="AB30" i="3" s="1"/>
  <c r="Z32" i="3"/>
  <c r="AB32" i="3" s="1"/>
  <c r="Z36" i="3"/>
  <c r="AB36" i="3" s="1"/>
  <c r="Z54" i="3"/>
  <c r="AB54" i="3" s="1"/>
  <c r="Z52" i="3"/>
  <c r="AB52" i="3" s="1"/>
  <c r="Z50" i="3"/>
  <c r="AB50" i="3" s="1"/>
  <c r="Z48" i="3"/>
  <c r="AB48" i="3" s="1"/>
  <c r="Z46" i="3"/>
  <c r="AB46" i="3" s="1"/>
  <c r="Z44" i="3"/>
  <c r="AB44" i="3" s="1"/>
  <c r="Z42" i="3"/>
  <c r="AB42" i="3" s="1"/>
  <c r="Z40" i="3"/>
  <c r="AB40" i="3" s="1"/>
  <c r="Z38" i="3"/>
  <c r="AB38" i="3" s="1"/>
  <c r="Z34" i="3"/>
  <c r="AB34" i="3" s="1"/>
  <c r="Z28" i="3"/>
  <c r="AB28" i="3" s="1"/>
  <c r="Z26" i="3"/>
  <c r="AB26" i="3" s="1"/>
  <c r="Z24" i="3"/>
  <c r="AB24" i="3" s="1"/>
  <c r="Z35" i="3"/>
  <c r="AB35" i="3" s="1"/>
  <c r="Z37" i="3"/>
  <c r="AB37" i="3" s="1"/>
  <c r="Z33" i="3"/>
  <c r="AB33" i="3" s="1"/>
  <c r="Z13" i="3"/>
  <c r="AB13" i="3" s="1"/>
  <c r="Z14" i="3"/>
  <c r="AB14" i="3" s="1"/>
  <c r="Z11" i="3"/>
  <c r="AB11" i="3" s="1"/>
  <c r="Z12" i="3"/>
  <c r="AB12" i="3" s="1"/>
  <c r="Z15" i="3"/>
  <c r="AB15" i="3" s="1"/>
  <c r="Z21" i="3"/>
  <c r="AB21" i="3" s="1"/>
  <c r="Z19" i="3"/>
  <c r="AB19" i="3" s="1"/>
  <c r="Z17" i="3"/>
  <c r="AB17" i="3" s="1"/>
  <c r="Z20" i="3"/>
  <c r="AB20" i="3" s="1"/>
  <c r="Z18" i="3"/>
  <c r="AB18" i="3" s="1"/>
  <c r="Z16" i="3"/>
  <c r="AB16" i="3" s="1"/>
  <c r="D9" i="6"/>
  <c r="E9" i="6"/>
  <c r="AE8" i="2"/>
  <c r="AC12" i="2"/>
  <c r="AE12" i="2" s="1"/>
  <c r="AI12" i="2" s="1"/>
  <c r="AC11" i="2"/>
  <c r="AE11" i="2" s="1"/>
  <c r="AG11" i="2" s="1"/>
  <c r="AC10" i="2"/>
  <c r="AE10" i="2" s="1"/>
  <c r="AB8" i="3"/>
  <c r="AC9" i="2"/>
  <c r="AE9" i="2" s="1"/>
  <c r="Z9" i="3"/>
  <c r="AB9" i="3" s="1"/>
  <c r="AG13" i="2" l="1"/>
  <c r="G7" i="6" s="1"/>
  <c r="AI11" i="2" l="1"/>
  <c r="AH13" i="2"/>
  <c r="G8" i="6" s="1"/>
  <c r="AI10" i="2"/>
  <c r="AI9" i="2"/>
  <c r="AF9" i="3"/>
  <c r="AI13" i="2" l="1"/>
  <c r="G9" i="6"/>
  <c r="AI16" i="2" s="1"/>
  <c r="AI14" i="2"/>
  <c r="O67" i="3" l="1"/>
  <c r="Q67" i="3" s="1"/>
  <c r="S67" i="3" s="1"/>
  <c r="U67" i="3" s="1"/>
  <c r="O52" i="3"/>
  <c r="Q52" i="3" s="1"/>
  <c r="S52" i="3" s="1"/>
  <c r="U52" i="3" s="1"/>
  <c r="AD52" i="3" s="1"/>
  <c r="AF52" i="3" s="1"/>
  <c r="O44" i="3"/>
  <c r="Q44" i="3" s="1"/>
  <c r="S44" i="3" s="1"/>
  <c r="U44" i="3" s="1"/>
  <c r="AD44" i="3" s="1"/>
  <c r="AF44" i="3" s="1"/>
  <c r="O36" i="3"/>
  <c r="Q36" i="3" s="1"/>
  <c r="S36" i="3" s="1"/>
  <c r="U36" i="3" s="1"/>
  <c r="AD36" i="3" s="1"/>
  <c r="AF36" i="3" s="1"/>
  <c r="O28" i="3"/>
  <c r="Q28" i="3" s="1"/>
  <c r="S28" i="3" s="1"/>
  <c r="U28" i="3" s="1"/>
  <c r="AD28" i="3" s="1"/>
  <c r="AF28" i="3" s="1"/>
  <c r="Q20" i="3"/>
  <c r="S20" i="3" s="1"/>
  <c r="U20" i="3" s="1"/>
  <c r="Q12" i="3"/>
  <c r="S12" i="3" s="1"/>
  <c r="U12" i="3" s="1"/>
  <c r="AD12" i="3" s="1"/>
  <c r="AF12" i="3" s="1"/>
  <c r="O63" i="3"/>
  <c r="Q63" i="3" s="1"/>
  <c r="S63" i="3" s="1"/>
  <c r="U63" i="3" s="1"/>
  <c r="O48" i="3"/>
  <c r="Q48" i="3" s="1"/>
  <c r="S48" i="3" s="1"/>
  <c r="U48" i="3" s="1"/>
  <c r="AD48" i="3" s="1"/>
  <c r="AF48" i="3" s="1"/>
  <c r="O40" i="3"/>
  <c r="Q40" i="3" s="1"/>
  <c r="S40" i="3" s="1"/>
  <c r="U40" i="3" s="1"/>
  <c r="AD40" i="3" s="1"/>
  <c r="AF40" i="3" s="1"/>
  <c r="O32" i="3"/>
  <c r="Q32" i="3" s="1"/>
  <c r="S32" i="3" s="1"/>
  <c r="U32" i="3" s="1"/>
  <c r="AD32" i="3" s="1"/>
  <c r="AF32" i="3" s="1"/>
  <c r="O24" i="3"/>
  <c r="Q24" i="3" s="1"/>
  <c r="S24" i="3" s="1"/>
  <c r="U24" i="3" s="1"/>
  <c r="AD24" i="3" s="1"/>
  <c r="AF24" i="3" s="1"/>
  <c r="Q16" i="3"/>
  <c r="S16" i="3" s="1"/>
  <c r="U16" i="3" s="1"/>
  <c r="Q11" i="3"/>
  <c r="S11" i="3" s="1"/>
  <c r="U11" i="3" s="1"/>
  <c r="AD11" i="3" s="1"/>
  <c r="O68" i="3"/>
  <c r="Q68" i="3" s="1"/>
  <c r="S68" i="3" s="1"/>
  <c r="U68" i="3" s="1"/>
  <c r="O53" i="3"/>
  <c r="Q53" i="3" s="1"/>
  <c r="S53" i="3" s="1"/>
  <c r="U53" i="3" s="1"/>
  <c r="AD53" i="3" s="1"/>
  <c r="AF53" i="3" s="1"/>
  <c r="O45" i="3"/>
  <c r="Q45" i="3" s="1"/>
  <c r="S45" i="3" s="1"/>
  <c r="U45" i="3" s="1"/>
  <c r="AD45" i="3" s="1"/>
  <c r="AF45" i="3" s="1"/>
  <c r="O37" i="3"/>
  <c r="Q37" i="3" s="1"/>
  <c r="S37" i="3" s="1"/>
  <c r="U37" i="3" s="1"/>
  <c r="AD37" i="3" s="1"/>
  <c r="AF37" i="3" s="1"/>
  <c r="O29" i="3"/>
  <c r="Q29" i="3" s="1"/>
  <c r="S29" i="3" s="1"/>
  <c r="U29" i="3" s="1"/>
  <c r="AD29" i="3" s="1"/>
  <c r="AF29" i="3" s="1"/>
  <c r="Q21" i="3"/>
  <c r="S21" i="3" s="1"/>
  <c r="U21" i="3" s="1"/>
  <c r="Q13" i="3"/>
  <c r="S13" i="3" s="1"/>
  <c r="U13" i="3" s="1"/>
  <c r="AD13" i="3" s="1"/>
  <c r="AF13" i="3" s="1"/>
  <c r="O54" i="3"/>
  <c r="Q54" i="3" s="1"/>
  <c r="S54" i="3" s="1"/>
  <c r="U54" i="3" s="1"/>
  <c r="AD54" i="3" s="1"/>
  <c r="AF54" i="3" s="1"/>
  <c r="O46" i="3"/>
  <c r="Q46" i="3" s="1"/>
  <c r="S46" i="3" s="1"/>
  <c r="U46" i="3" s="1"/>
  <c r="AD46" i="3" s="1"/>
  <c r="AF46" i="3" s="1"/>
  <c r="O38" i="3"/>
  <c r="Q38" i="3" s="1"/>
  <c r="S38" i="3" s="1"/>
  <c r="U38" i="3" s="1"/>
  <c r="AD38" i="3" s="1"/>
  <c r="AF38" i="3" s="1"/>
  <c r="O30" i="3"/>
  <c r="Q30" i="3" s="1"/>
  <c r="S30" i="3" s="1"/>
  <c r="U30" i="3" s="1"/>
  <c r="AD30" i="3" s="1"/>
  <c r="AF30" i="3" s="1"/>
  <c r="Q14" i="3"/>
  <c r="S14" i="3" s="1"/>
  <c r="U14" i="3" s="1"/>
  <c r="AD14" i="3" s="1"/>
  <c r="AF14" i="3" s="1"/>
  <c r="O64" i="3"/>
  <c r="Q64" i="3" s="1"/>
  <c r="S64" i="3" s="1"/>
  <c r="U64" i="3" s="1"/>
  <c r="O49" i="3"/>
  <c r="Q49" i="3" s="1"/>
  <c r="S49" i="3" s="1"/>
  <c r="U49" i="3" s="1"/>
  <c r="AD49" i="3" s="1"/>
  <c r="AF49" i="3" s="1"/>
  <c r="O41" i="3"/>
  <c r="Q41" i="3" s="1"/>
  <c r="S41" i="3" s="1"/>
  <c r="U41" i="3" s="1"/>
  <c r="AD41" i="3" s="1"/>
  <c r="AF41" i="3" s="1"/>
  <c r="O33" i="3"/>
  <c r="Q33" i="3" s="1"/>
  <c r="S33" i="3" s="1"/>
  <c r="U33" i="3" s="1"/>
  <c r="AD33" i="3" s="1"/>
  <c r="AF33" i="3" s="1"/>
  <c r="O25" i="3"/>
  <c r="Q25" i="3" s="1"/>
  <c r="S25" i="3" s="1"/>
  <c r="U25" i="3" s="1"/>
  <c r="AD25" i="3" s="1"/>
  <c r="AF25" i="3" s="1"/>
  <c r="Q17" i="3"/>
  <c r="S17" i="3" s="1"/>
  <c r="U17" i="3" s="1"/>
  <c r="O65" i="3"/>
  <c r="Q65" i="3" s="1"/>
  <c r="S65" i="3" s="1"/>
  <c r="U65" i="3" s="1"/>
  <c r="O50" i="3"/>
  <c r="Q50" i="3" s="1"/>
  <c r="S50" i="3" s="1"/>
  <c r="U50" i="3" s="1"/>
  <c r="AD50" i="3" s="1"/>
  <c r="AF50" i="3" s="1"/>
  <c r="O42" i="3"/>
  <c r="Q42" i="3" s="1"/>
  <c r="S42" i="3" s="1"/>
  <c r="U42" i="3" s="1"/>
  <c r="AD42" i="3" s="1"/>
  <c r="AF42" i="3" s="1"/>
  <c r="O34" i="3"/>
  <c r="Q34" i="3" s="1"/>
  <c r="S34" i="3" s="1"/>
  <c r="U34" i="3" s="1"/>
  <c r="AD34" i="3" s="1"/>
  <c r="AF34" i="3" s="1"/>
  <c r="O26" i="3"/>
  <c r="Q26" i="3" s="1"/>
  <c r="S26" i="3" s="1"/>
  <c r="U26" i="3" s="1"/>
  <c r="AD26" i="3" s="1"/>
  <c r="AF26" i="3" s="1"/>
  <c r="Q18" i="3"/>
  <c r="S18" i="3" s="1"/>
  <c r="U18" i="3" s="1"/>
  <c r="O43" i="3"/>
  <c r="Q43" i="3" s="1"/>
  <c r="S43" i="3" s="1"/>
  <c r="U43" i="3" s="1"/>
  <c r="AD43" i="3" s="1"/>
  <c r="AF43" i="3" s="1"/>
  <c r="O27" i="3"/>
  <c r="Q27" i="3" s="1"/>
  <c r="S27" i="3" s="1"/>
  <c r="U27" i="3" s="1"/>
  <c r="AD27" i="3" s="1"/>
  <c r="AF27" i="3" s="1"/>
  <c r="O66" i="3"/>
  <c r="Q66" i="3" s="1"/>
  <c r="S66" i="3" s="1"/>
  <c r="U66" i="3" s="1"/>
  <c r="Q19" i="3"/>
  <c r="S19" i="3" s="1"/>
  <c r="U19" i="3" s="1"/>
  <c r="O51" i="3"/>
  <c r="Q51" i="3" s="1"/>
  <c r="S51" i="3" s="1"/>
  <c r="U51" i="3" s="1"/>
  <c r="AD51" i="3" s="1"/>
  <c r="AF51" i="3" s="1"/>
  <c r="O55" i="3"/>
  <c r="Q55" i="3" s="1"/>
  <c r="S55" i="3" s="1"/>
  <c r="U55" i="3" s="1"/>
  <c r="AD55" i="3" s="1"/>
  <c r="AF55" i="3" s="1"/>
  <c r="O47" i="3"/>
  <c r="Q47" i="3" s="1"/>
  <c r="S47" i="3" s="1"/>
  <c r="U47" i="3" s="1"/>
  <c r="AD47" i="3" s="1"/>
  <c r="AF47" i="3" s="1"/>
  <c r="O39" i="3"/>
  <c r="Q39" i="3" s="1"/>
  <c r="S39" i="3" s="1"/>
  <c r="U39" i="3" s="1"/>
  <c r="AD39" i="3" s="1"/>
  <c r="AF39" i="3" s="1"/>
  <c r="O31" i="3"/>
  <c r="Q31" i="3" s="1"/>
  <c r="S31" i="3" s="1"/>
  <c r="U31" i="3" s="1"/>
  <c r="AD31" i="3" s="1"/>
  <c r="AF31" i="3" s="1"/>
  <c r="Q15" i="3"/>
  <c r="S15" i="3" s="1"/>
  <c r="U15" i="3" s="1"/>
  <c r="O35" i="3"/>
  <c r="Q35" i="3" s="1"/>
  <c r="S35" i="3" s="1"/>
  <c r="U35" i="3" s="1"/>
  <c r="AD35" i="3" s="1"/>
  <c r="AF35" i="3" s="1"/>
  <c r="AD68" i="3" l="1"/>
  <c r="AE68" i="3"/>
  <c r="AD64" i="3"/>
  <c r="AE64" i="3"/>
  <c r="AD66" i="3"/>
  <c r="AE66" i="3"/>
  <c r="AD65" i="3"/>
  <c r="AE65" i="3"/>
  <c r="AD63" i="3"/>
  <c r="AE63" i="3"/>
  <c r="AD67" i="3"/>
  <c r="AE67" i="3"/>
  <c r="AE15" i="3"/>
  <c r="AD15" i="3"/>
  <c r="AE17" i="3"/>
  <c r="AD17" i="3"/>
  <c r="AE19" i="3"/>
  <c r="AD19" i="3"/>
  <c r="AD21" i="3"/>
  <c r="AE21" i="3"/>
  <c r="AD18" i="3"/>
  <c r="AE18" i="3"/>
  <c r="AE20" i="3"/>
  <c r="AD20" i="3"/>
  <c r="AE16" i="3"/>
  <c r="AD16" i="3"/>
  <c r="AF11" i="3"/>
  <c r="O70" i="3"/>
  <c r="AD70" i="3" l="1"/>
  <c r="F7" i="6" s="1"/>
  <c r="AF15" i="3"/>
  <c r="AF63" i="3"/>
  <c r="AF68" i="3"/>
  <c r="AF67" i="3"/>
  <c r="AF64" i="3"/>
  <c r="AF65" i="3"/>
  <c r="AF66" i="3"/>
  <c r="AF16" i="3"/>
  <c r="AF19" i="3"/>
  <c r="AE70" i="3"/>
  <c r="F8" i="6" s="1"/>
  <c r="H8" i="6" s="1"/>
  <c r="I8" i="6" s="1"/>
  <c r="AF21" i="3"/>
  <c r="AF20" i="3"/>
  <c r="AF17" i="3"/>
  <c r="AF18" i="3"/>
  <c r="Q70" i="3"/>
  <c r="AF70" i="3" l="1"/>
  <c r="AF71" i="3"/>
  <c r="H7" i="6"/>
  <c r="F9" i="6"/>
  <c r="AF73" i="3" s="1"/>
  <c r="S70" i="3"/>
  <c r="U70" i="3"/>
  <c r="AF72" i="3" s="1"/>
  <c r="I7" i="6" l="1"/>
  <c r="H9" i="6"/>
  <c r="J36" i="7"/>
  <c r="O36" i="7"/>
  <c r="Y36" i="7"/>
  <c r="T36" i="7"/>
  <c r="E36" i="7"/>
  <c r="K37" i="7"/>
  <c r="K36" i="7" s="1"/>
  <c r="P37" i="7"/>
  <c r="Q37" i="7" s="1"/>
  <c r="U37" i="7"/>
  <c r="V37" i="7" s="1"/>
  <c r="V36" i="7" s="1"/>
  <c r="F37" i="7"/>
  <c r="F36" i="7" s="1"/>
  <c r="L37" i="7" l="1"/>
  <c r="Q36" i="7"/>
  <c r="R37" i="7"/>
  <c r="S37" i="7" s="1"/>
  <c r="S58" i="7" s="1"/>
  <c r="S57" i="7" s="1"/>
  <c r="R12" i="9" s="1"/>
  <c r="L58" i="7"/>
  <c r="L57" i="7" s="1"/>
  <c r="K12" i="9" s="1"/>
  <c r="P36" i="7"/>
  <c r="P58" i="7"/>
  <c r="P57" i="7" s="1"/>
  <c r="O12" i="9" s="1"/>
  <c r="G37" i="7"/>
  <c r="W37" i="7"/>
  <c r="V58" i="7"/>
  <c r="V57" i="7" s="1"/>
  <c r="U12" i="9" s="1"/>
  <c r="Q58" i="7"/>
  <c r="Q57" i="7" s="1"/>
  <c r="P12" i="9" s="1"/>
  <c r="R58" i="7"/>
  <c r="R57" i="7" s="1"/>
  <c r="Q12" i="9" s="1"/>
  <c r="U58" i="7"/>
  <c r="U57" i="7" s="1"/>
  <c r="T12" i="9" s="1"/>
  <c r="U36" i="7"/>
  <c r="F58" i="7"/>
  <c r="F57" i="7" s="1"/>
  <c r="E12" i="9" s="1"/>
  <c r="K58" i="7"/>
  <c r="K57" i="7" s="1"/>
  <c r="J12" i="9" s="1"/>
  <c r="T58" i="7" l="1"/>
  <c r="T57" i="7" s="1"/>
  <c r="S12" i="9" s="1"/>
  <c r="R36" i="7"/>
  <c r="S36" i="7"/>
  <c r="L36" i="7"/>
  <c r="M37" i="7"/>
  <c r="G36" i="7"/>
  <c r="G58" i="7"/>
  <c r="G57" i="7" s="1"/>
  <c r="F12" i="9" s="1"/>
  <c r="H37" i="7"/>
  <c r="W58" i="7"/>
  <c r="W57" i="7" s="1"/>
  <c r="V12" i="9" s="1"/>
  <c r="W36" i="7"/>
  <c r="X37" i="7"/>
  <c r="N37" i="7" l="1"/>
  <c r="M58" i="7"/>
  <c r="M57" i="7" s="1"/>
  <c r="L12" i="9" s="1"/>
  <c r="M36" i="7"/>
  <c r="H58" i="7"/>
  <c r="H57" i="7" s="1"/>
  <c r="G12" i="9" s="1"/>
  <c r="H36" i="7"/>
  <c r="I37" i="7"/>
  <c r="Y58" i="7"/>
  <c r="Y57" i="7" s="1"/>
  <c r="X12" i="9" s="1"/>
  <c r="X36" i="7"/>
  <c r="X58" i="7"/>
  <c r="X57" i="7" s="1"/>
  <c r="W12" i="9" s="1"/>
  <c r="N36" i="7" l="1"/>
  <c r="O58" i="7"/>
  <c r="O57" i="7" s="1"/>
  <c r="N12" i="9" s="1"/>
  <c r="N58" i="7"/>
  <c r="N57" i="7" s="1"/>
  <c r="M12" i="9" s="1"/>
  <c r="I36" i="7"/>
  <c r="I58" i="7"/>
  <c r="I57" i="7" s="1"/>
  <c r="H12" i="9" s="1"/>
  <c r="J58" i="7"/>
  <c r="J57" i="7" s="1"/>
  <c r="I12" i="9" s="1"/>
  <c r="J48" i="8"/>
  <c r="T48" i="8"/>
  <c r="Y48" i="8"/>
  <c r="O48" i="8"/>
  <c r="E48" i="8"/>
  <c r="P49" i="8"/>
  <c r="U49" i="8"/>
  <c r="U48" i="8" s="1"/>
  <c r="K49" i="8"/>
  <c r="L49" i="8" s="1"/>
  <c r="M49" i="8" s="1"/>
  <c r="F49" i="8"/>
  <c r="G49" i="8" s="1"/>
  <c r="H49" i="8" s="1"/>
  <c r="H48" i="8" l="1"/>
  <c r="H80" i="8"/>
  <c r="H79" i="8" s="1"/>
  <c r="G13" i="9" s="1"/>
  <c r="G14" i="9" s="1"/>
  <c r="G16" i="9" s="1"/>
  <c r="I49" i="8"/>
  <c r="M48" i="8"/>
  <c r="M80" i="8"/>
  <c r="M79" i="8" s="1"/>
  <c r="L13" i="9" s="1"/>
  <c r="L14" i="9" s="1"/>
  <c r="L16" i="9" s="1"/>
  <c r="N49" i="8"/>
  <c r="U80" i="8"/>
  <c r="U79" i="8" s="1"/>
  <c r="T13" i="9" s="1"/>
  <c r="T14" i="9" s="1"/>
  <c r="T16" i="9" s="1"/>
  <c r="F80" i="8"/>
  <c r="F79" i="8" s="1"/>
  <c r="E13" i="9" s="1"/>
  <c r="E14" i="9" s="1"/>
  <c r="F48" i="8"/>
  <c r="P80" i="8"/>
  <c r="P79" i="8" s="1"/>
  <c r="O13" i="9" s="1"/>
  <c r="O14" i="9" s="1"/>
  <c r="O16" i="9" s="1"/>
  <c r="P48" i="8"/>
  <c r="K48" i="8"/>
  <c r="K80" i="8"/>
  <c r="K79" i="8" s="1"/>
  <c r="J13" i="9" s="1"/>
  <c r="J14" i="9" s="1"/>
  <c r="J16" i="9" s="1"/>
  <c r="Q49" i="8"/>
  <c r="G80" i="8"/>
  <c r="G79" i="8" s="1"/>
  <c r="F13" i="9" s="1"/>
  <c r="F14" i="9" s="1"/>
  <c r="F16" i="9" s="1"/>
  <c r="G48" i="8"/>
  <c r="L80" i="8"/>
  <c r="L79" i="8" s="1"/>
  <c r="K13" i="9" s="1"/>
  <c r="K14" i="9" s="1"/>
  <c r="K16" i="9" s="1"/>
  <c r="L48" i="8"/>
  <c r="V49" i="8"/>
  <c r="N48" i="8" l="1"/>
  <c r="O80" i="8"/>
  <c r="O79" i="8" s="1"/>
  <c r="N13" i="9" s="1"/>
  <c r="N14" i="9" s="1"/>
  <c r="N16" i="9" s="1"/>
  <c r="N80" i="8"/>
  <c r="N79" i="8" s="1"/>
  <c r="M13" i="9" s="1"/>
  <c r="M14" i="9" s="1"/>
  <c r="M16" i="9" s="1"/>
  <c r="V48" i="8"/>
  <c r="V80" i="8"/>
  <c r="V79" i="8" s="1"/>
  <c r="U13" i="9" s="1"/>
  <c r="U14" i="9" s="1"/>
  <c r="U16" i="9" s="1"/>
  <c r="W49" i="8"/>
  <c r="I48" i="8"/>
  <c r="I80" i="8"/>
  <c r="I79" i="8" s="1"/>
  <c r="H13" i="9" s="1"/>
  <c r="H14" i="9" s="1"/>
  <c r="H16" i="9" s="1"/>
  <c r="J80" i="8"/>
  <c r="J79" i="8" s="1"/>
  <c r="I13" i="9" s="1"/>
  <c r="I14" i="9" s="1"/>
  <c r="I16" i="9" s="1"/>
  <c r="Q48" i="8"/>
  <c r="Q80" i="8"/>
  <c r="Q79" i="8" s="1"/>
  <c r="P13" i="9" s="1"/>
  <c r="P14" i="9" s="1"/>
  <c r="P16" i="9" s="1"/>
  <c r="R49" i="8"/>
  <c r="G15" i="9"/>
  <c r="E15" i="9"/>
  <c r="E16" i="9"/>
  <c r="F15" i="9"/>
  <c r="H15" i="9" l="1"/>
  <c r="K15" i="9"/>
  <c r="J15" i="9"/>
  <c r="I15" i="9"/>
  <c r="I17" i="9"/>
  <c r="N17" i="9"/>
  <c r="K17" i="9"/>
  <c r="O17" i="9"/>
  <c r="H17" i="9"/>
  <c r="G17" i="9"/>
  <c r="F17" i="9"/>
  <c r="E17" i="9"/>
  <c r="P17" i="9"/>
  <c r="M17" i="9"/>
  <c r="L17" i="9"/>
  <c r="J17" i="9"/>
  <c r="N15" i="9"/>
  <c r="R48" i="8"/>
  <c r="S49" i="8"/>
  <c r="R80" i="8"/>
  <c r="R79" i="8" s="1"/>
  <c r="Q13" i="9" s="1"/>
  <c r="Q14" i="9" s="1"/>
  <c r="Q16" i="9" s="1"/>
  <c r="W48" i="8"/>
  <c r="W80" i="8"/>
  <c r="W79" i="8" s="1"/>
  <c r="V13" i="9" s="1"/>
  <c r="V14" i="9" s="1"/>
  <c r="V16" i="9" s="1"/>
  <c r="X49" i="8"/>
  <c r="O15" i="9"/>
  <c r="M15" i="9"/>
  <c r="L15" i="9"/>
  <c r="P15" i="9"/>
  <c r="Q15" i="9" l="1"/>
  <c r="Q17" i="9"/>
  <c r="X48" i="8"/>
  <c r="X80" i="8"/>
  <c r="X79" i="8" s="1"/>
  <c r="W13" i="9" s="1"/>
  <c r="W14" i="9" s="1"/>
  <c r="W16" i="9" s="1"/>
  <c r="Y80" i="8"/>
  <c r="Y79" i="8" s="1"/>
  <c r="X13" i="9" s="1"/>
  <c r="X14" i="9" s="1"/>
  <c r="X16" i="9" s="1"/>
  <c r="S80" i="8"/>
  <c r="S79" i="8" s="1"/>
  <c r="R13" i="9" s="1"/>
  <c r="R14" i="9" s="1"/>
  <c r="T80" i="8"/>
  <c r="T79" i="8" s="1"/>
  <c r="S13" i="9" s="1"/>
  <c r="S14" i="9" s="1"/>
  <c r="S16" i="9" s="1"/>
  <c r="S48" i="8"/>
  <c r="D20" i="9" l="1"/>
  <c r="D22" i="9" s="1"/>
  <c r="R15" i="9"/>
  <c r="R16" i="9"/>
  <c r="D21" i="9" s="1"/>
  <c r="S15" i="9"/>
  <c r="X15" i="9"/>
  <c r="U15" i="9"/>
  <c r="T15" i="9"/>
  <c r="V15" i="9"/>
  <c r="W15" i="9"/>
  <c r="R17" i="9" l="1"/>
  <c r="V17" i="9"/>
  <c r="W17" i="9"/>
  <c r="T17" i="9"/>
  <c r="S17" i="9"/>
  <c r="X17" i="9"/>
  <c r="U17" i="9"/>
</calcChain>
</file>

<file path=xl/sharedStrings.xml><?xml version="1.0" encoding="utf-8"?>
<sst xmlns="http://schemas.openxmlformats.org/spreadsheetml/2006/main" count="2032" uniqueCount="696">
  <si>
    <t>Base Year of Model</t>
  </si>
  <si>
    <t>Model Setup</t>
  </si>
  <si>
    <t>Discount Rates</t>
  </si>
  <si>
    <t>Escalations</t>
  </si>
  <si>
    <t>Works Escalation Rate (for discounting purposes)</t>
  </si>
  <si>
    <t>Land Escalation Rate (for discounting purposes)</t>
  </si>
  <si>
    <t>Financial Inputs</t>
  </si>
  <si>
    <t>Financial Modelling Assumptions</t>
  </si>
  <si>
    <t>Catchment Asset Allocation</t>
  </si>
  <si>
    <t>Asset Usage</t>
  </si>
  <si>
    <t>Cost Allocation</t>
  </si>
  <si>
    <t>LGIP ID</t>
  </si>
  <si>
    <t>Asset Description Data</t>
  </si>
  <si>
    <t>Year of Provision / Construction</t>
  </si>
  <si>
    <t>Total Asset Valuation</t>
  </si>
  <si>
    <t>Total Asset Cost</t>
  </si>
  <si>
    <t>Net Present Value of Total Asset Cost</t>
  </si>
  <si>
    <t>Catchment Name</t>
  </si>
  <si>
    <t>Catchment Demand (Cumulative Totals)</t>
  </si>
  <si>
    <t>Catchment Demand (Incremental Growth)</t>
  </si>
  <si>
    <t>TOTAL</t>
  </si>
  <si>
    <t>Base Estimate Valuation</t>
  </si>
  <si>
    <t>Base Cost Valuation</t>
  </si>
  <si>
    <t>Land Cost Valuation</t>
  </si>
  <si>
    <t>Existing (A)</t>
  </si>
  <si>
    <t>NPV Future (B)</t>
  </si>
  <si>
    <t>TOTAL (A)+ (B)</t>
  </si>
  <si>
    <t>Existing (C)</t>
  </si>
  <si>
    <t>NPV Future (D)</t>
  </si>
  <si>
    <t>TOTAL (C)+ (D)</t>
  </si>
  <si>
    <t>Cost of Trunk Infrastructure</t>
  </si>
  <si>
    <t>Post-tax Nominal WACC to be applied to Expenses (WACC)</t>
  </si>
  <si>
    <t>Real Post-tax Nominal WACC to be applied to Revenues (RWACC)</t>
  </si>
  <si>
    <t>Projection area</t>
  </si>
  <si>
    <t>LGIP development type</t>
  </si>
  <si>
    <t>Existing and projected residential dwellings</t>
  </si>
  <si>
    <t>Levied Charges</t>
  </si>
  <si>
    <t>Total</t>
  </si>
  <si>
    <t>Outside priority infrastructure area (total)</t>
  </si>
  <si>
    <t>Single Dwelling</t>
  </si>
  <si>
    <t>LGIP Table - Existing and projected residential dwellings (by census yr)</t>
  </si>
  <si>
    <t>Modelled Charge Inflation Rate</t>
  </si>
  <si>
    <t>Model-wide</t>
  </si>
  <si>
    <t>LGIP Table - Existing and projected residential dwellings (by each yr)</t>
  </si>
  <si>
    <t>Forecast Charges Revenue - Residential (Incremental)</t>
  </si>
  <si>
    <t>Levied Charge Inflation Rate (3-Year Average Rolling PPI)</t>
  </si>
  <si>
    <t>Existing and projected non - residential floor space</t>
  </si>
  <si>
    <t>LGIP Table - Existing and projected non-residential floor space (by census yr)</t>
  </si>
  <si>
    <t>Multiple Dwelling</t>
  </si>
  <si>
    <t>Other Dwelling</t>
  </si>
  <si>
    <t>Retail</t>
  </si>
  <si>
    <t>Commercial</t>
  </si>
  <si>
    <t>Industrial</t>
  </si>
  <si>
    <t>Community Purposes</t>
  </si>
  <si>
    <t>Others</t>
  </si>
  <si>
    <t>LGIP Table - Existing and projected non-residential floor space (by each yr)</t>
  </si>
  <si>
    <t>Forecast Charges Revenue - Non-Residential (Incremental)</t>
  </si>
  <si>
    <t>Residential Charges</t>
  </si>
  <si>
    <t>Network</t>
  </si>
  <si>
    <t>Non-Residential Charges</t>
  </si>
  <si>
    <t>Total Charges Revenue</t>
  </si>
  <si>
    <t>Total Asset Cost (Escalated)</t>
  </si>
  <si>
    <t>Total Asset Cost (at Base Year)</t>
  </si>
  <si>
    <t>Cashflow Projection Table - Anticipated Capital Expenditure &amp; Charges Revenues</t>
  </si>
  <si>
    <t>Anticipated Capital Expenditure</t>
  </si>
  <si>
    <t>Anticipated Charges Revenue</t>
  </si>
  <si>
    <t>Total Asset Cost (Cumulative)</t>
  </si>
  <si>
    <t>Total Charges Revenue (Cumulative)</t>
  </si>
  <si>
    <t>Cashflow</t>
  </si>
  <si>
    <t>NPV of Total Asset Cost</t>
  </si>
  <si>
    <t>NPV of Total Charges Revenue</t>
  </si>
  <si>
    <t>NPV of Annual Cashflow</t>
  </si>
  <si>
    <t>Average WACC to be applied in Cashflow NPV Assessment</t>
  </si>
  <si>
    <t>Financial Sustainability Ratio (Rev vs Exp)</t>
  </si>
  <si>
    <t>Note: A range between 0.9 and 1.0 is considered acceptable (IPWEA Guidelines for LTFF - Part 4)</t>
  </si>
  <si>
    <t>Works Base Cost Valuation</t>
  </si>
  <si>
    <t>Works Base Estimate Valuation</t>
  </si>
  <si>
    <t>Raw Asset Cost</t>
  </si>
  <si>
    <t>Cost or Asset Multiplier</t>
  </si>
  <si>
    <t>Base Cost</t>
  </si>
  <si>
    <t>Base Estimate</t>
  </si>
  <si>
    <t>Asset Unit Cost</t>
  </si>
  <si>
    <t>Land Value</t>
  </si>
  <si>
    <t>Land Unit Cost</t>
  </si>
  <si>
    <t>Asset Type</t>
  </si>
  <si>
    <t>Land  Unit Cost</t>
  </si>
  <si>
    <t>Works Base Cost</t>
  </si>
  <si>
    <t>Works Base Estimate</t>
  </si>
  <si>
    <t>Demand Unit (Unit of Measure)</t>
  </si>
  <si>
    <t>Demand Measure of Infrastructure Charge</t>
  </si>
  <si>
    <t>Cashflow (Cumulative)</t>
  </si>
  <si>
    <t>Cashflow (Annual / Incremental)</t>
  </si>
  <si>
    <t>Comments</t>
  </si>
  <si>
    <t>Total Demand (Ultimate)</t>
  </si>
  <si>
    <t>NPV Future Demand
(@ Ultimate)</t>
  </si>
  <si>
    <t>NPV Future Demand
(@Planning Horizon)</t>
  </si>
  <si>
    <t>Planning Horizon Lookup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</si>
  <si>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</si>
  <si>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</si>
  <si>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</si>
  <si>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</si>
  <si>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</si>
  <si>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</si>
  <si>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</si>
  <si>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</si>
  <si>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</si>
  <si>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</si>
  <si>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</si>
  <si>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</si>
  <si>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</si>
  <si>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</si>
  <si>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</si>
  <si>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</si>
  <si>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</si>
  <si>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</si>
  <si>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</si>
  <si>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</si>
  <si>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</si>
  <si>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</si>
  <si>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</si>
  <si>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</si>
  <si>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</si>
  <si>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</si>
  <si>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</si>
  <si>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</si>
  <si>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</si>
  <si>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</si>
  <si>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</si>
  <si>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</si>
  <si>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</si>
  <si>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</si>
  <si>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</si>
  <si>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</si>
  <si>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</si>
  <si>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</si>
  <si>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</si>
  <si>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</si>
  <si>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</si>
  <si>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</si>
  <si>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</si>
  <si>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</si>
  <si>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</si>
  <si>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</si>
  <si>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</si>
  <si>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</si>
  <si>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</si>
  <si>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</si>
  <si>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</si>
  <si>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</si>
  <si>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</si>
  <si>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</si>
  <si>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</si>
  <si>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</si>
  <si>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</si>
  <si>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</si>
  <si>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</si>
  <si>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</si>
  <si>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</si>
  <si>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</si>
  <si>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</si>
  <si>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</si>
  <si>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</si>
  <si>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</si>
  <si>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</si>
  <si>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</si>
  <si>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</si>
  <si>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</si>
  <si>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</si>
  <si>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</si>
  <si>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</si>
  <si>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</si>
  <si>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</si>
  <si>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</si>
  <si>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</si>
  <si>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</si>
  <si>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</si>
  <si>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</si>
  <si>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</si>
  <si>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</si>
  <si>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</si>
  <si>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</si>
  <si>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</si>
  <si>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</si>
  <si>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</si>
  <si>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</si>
  <si>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</si>
  <si>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Row #</t>
  </si>
  <si>
    <t>Code</t>
  </si>
  <si>
    <t>Infrastructure Planning Horizon</t>
  </si>
  <si>
    <t>Scheduled Rate Cost - Works</t>
  </si>
  <si>
    <t>Comments/Source</t>
  </si>
  <si>
    <t>Schedule of Works Unit Rates</t>
  </si>
  <si>
    <t>Inputs/Outputs</t>
  </si>
  <si>
    <t>Model Inputs</t>
  </si>
  <si>
    <t>Contains model inputs and financial modelling assumptions</t>
  </si>
  <si>
    <t>Cashflow Projection</t>
  </si>
  <si>
    <t>Anticipated Capital Expenditure &amp; Charges Revenues</t>
  </si>
  <si>
    <t>Demands</t>
  </si>
  <si>
    <t>Contains projected demands within each network through the LGIP period</t>
  </si>
  <si>
    <t>Summary of calculated charges within each infrastructure network and charge area</t>
  </si>
  <si>
    <t>Unit Rates</t>
  </si>
  <si>
    <t>Summary of unit rates applicable to each infrastructure network</t>
  </si>
  <si>
    <t>Anticipated Residential Growth</t>
  </si>
  <si>
    <t>Existing and projected residential dwellings by census year</t>
  </si>
  <si>
    <t>Anticipated Non-residential Growth</t>
  </si>
  <si>
    <t>Existing and projected non-residential floor space by census year</t>
  </si>
  <si>
    <t>Asset Summaries</t>
  </si>
  <si>
    <r>
      <t xml:space="preserve">Grants / Subsidies
</t>
    </r>
    <r>
      <rPr>
        <i/>
        <sz val="11"/>
        <rFont val="Arial Narrow"/>
        <family val="2"/>
      </rPr>
      <t>(Percentage of Works Base Estimate )</t>
    </r>
  </si>
  <si>
    <t>Land Unit Rate Code</t>
  </si>
  <si>
    <t>Works Unit Rate Code</t>
  </si>
  <si>
    <t>Return to Navigation</t>
  </si>
  <si>
    <r>
      <t xml:space="preserve">Note: </t>
    </r>
    <r>
      <rPr>
        <sz val="11"/>
        <color theme="1"/>
        <rFont val="Arial Narrow"/>
        <family val="2"/>
      </rPr>
      <t>Grey cells throughout the SoW model are formula driven and should only be over-ridden where the formula is not relevant - e.g. a specific/project cost needs to be entered rather than a unit rate lookup</t>
    </r>
  </si>
  <si>
    <t>Summary Cost Schedule</t>
  </si>
  <si>
    <t>Water Supply</t>
  </si>
  <si>
    <t>Sewerage</t>
  </si>
  <si>
    <t>Transport</t>
  </si>
  <si>
    <t>Parks and Land for Community Facilities</t>
  </si>
  <si>
    <t>Weipa Town Authority</t>
  </si>
  <si>
    <t>Local Government Infrastructure Plan</t>
  </si>
  <si>
    <t>North</t>
  </si>
  <si>
    <t>South</t>
  </si>
  <si>
    <t>Rocky Point/Trunding</t>
  </si>
  <si>
    <t>Evans Landing</t>
  </si>
  <si>
    <t>Nanum</t>
  </si>
  <si>
    <t>Water Main</t>
  </si>
  <si>
    <t>WM25</t>
  </si>
  <si>
    <t>WM50</t>
  </si>
  <si>
    <t>WM60</t>
  </si>
  <si>
    <t>WM63</t>
  </si>
  <si>
    <t>WM100</t>
  </si>
  <si>
    <t>WM150</t>
  </si>
  <si>
    <t>WM200</t>
  </si>
  <si>
    <t>WM250</t>
  </si>
  <si>
    <t>WM300</t>
  </si>
  <si>
    <t>WM450</t>
  </si>
  <si>
    <t>WM525</t>
  </si>
  <si>
    <t>25mm Water Main</t>
  </si>
  <si>
    <t>50mm Water Main</t>
  </si>
  <si>
    <t>60mm Water Main</t>
  </si>
  <si>
    <t>63mm Water Main</t>
  </si>
  <si>
    <t>100mm Water Main</t>
  </si>
  <si>
    <t>150mm Water Main</t>
  </si>
  <si>
    <t>200mm Water Main</t>
  </si>
  <si>
    <t>250mm Water Main</t>
  </si>
  <si>
    <t>300mm Water Main</t>
  </si>
  <si>
    <t>450mm Water Main</t>
  </si>
  <si>
    <t>525mm Water Main</t>
  </si>
  <si>
    <t>Gravity Main</t>
  </si>
  <si>
    <t>Rising Main</t>
  </si>
  <si>
    <t>GM63</t>
  </si>
  <si>
    <t>GM80</t>
  </si>
  <si>
    <t>GM100</t>
  </si>
  <si>
    <t>GM150</t>
  </si>
  <si>
    <t>GM225</t>
  </si>
  <si>
    <t>GM250</t>
  </si>
  <si>
    <t>GM300</t>
  </si>
  <si>
    <t>GM375</t>
  </si>
  <si>
    <t>GM450</t>
  </si>
  <si>
    <t>RM63</t>
  </si>
  <si>
    <t>RM80</t>
  </si>
  <si>
    <t>RM100</t>
  </si>
  <si>
    <t>RM150</t>
  </si>
  <si>
    <t>RM225</t>
  </si>
  <si>
    <t>RM250</t>
  </si>
  <si>
    <t>63mm Gravity Main</t>
  </si>
  <si>
    <t>80mm Gravity Main</t>
  </si>
  <si>
    <t>100mm Gravity Main</t>
  </si>
  <si>
    <t>150mm Gravity Main</t>
  </si>
  <si>
    <t>225mm Gravity Main</t>
  </si>
  <si>
    <t>250mm Gravity Main</t>
  </si>
  <si>
    <t>300mm Gravity Main</t>
  </si>
  <si>
    <t>375mm Gravity Main</t>
  </si>
  <si>
    <t>450mm Gravity Main</t>
  </si>
  <si>
    <t>63mm Rising Main</t>
  </si>
  <si>
    <t>80mm Rising Main</t>
  </si>
  <si>
    <t>100mm Rising Main</t>
  </si>
  <si>
    <t>150mm Rising Main</t>
  </si>
  <si>
    <t>225mm Rising Main</t>
  </si>
  <si>
    <t>250mm Rising Main</t>
  </si>
  <si>
    <t>Road</t>
  </si>
  <si>
    <t>Industrial Collector</t>
  </si>
  <si>
    <t>Industrial Access</t>
  </si>
  <si>
    <t>Industrial Place</t>
  </si>
  <si>
    <t>Major Collector</t>
  </si>
  <si>
    <t>Minor Collector</t>
  </si>
  <si>
    <t>Access Street</t>
  </si>
  <si>
    <t>Access Place</t>
  </si>
  <si>
    <t>Gravel</t>
  </si>
  <si>
    <t>Bridge</t>
  </si>
  <si>
    <t>Culvert</t>
  </si>
  <si>
    <t>Roundabout</t>
  </si>
  <si>
    <t>Channelised Intersection</t>
  </si>
  <si>
    <t>Pathway</t>
  </si>
  <si>
    <t>Concrete</t>
  </si>
  <si>
    <t>Bitumen</t>
  </si>
  <si>
    <t>IC</t>
  </si>
  <si>
    <t>IA</t>
  </si>
  <si>
    <t>IP</t>
  </si>
  <si>
    <t>MC</t>
  </si>
  <si>
    <t>MiC</t>
  </si>
  <si>
    <t>GR</t>
  </si>
  <si>
    <t>CU</t>
  </si>
  <si>
    <t>PC</t>
  </si>
  <si>
    <t>PB</t>
  </si>
  <si>
    <t>Pathway - Concrete</t>
  </si>
  <si>
    <t>Pathway - Bitumen</t>
  </si>
  <si>
    <t>Land for Parks and Community Facilities</t>
  </si>
  <si>
    <t>PL</t>
  </si>
  <si>
    <t>Pump Station</t>
  </si>
  <si>
    <t>Reservoir Tower</t>
  </si>
  <si>
    <t>Reservoir</t>
  </si>
  <si>
    <t>Water Treatment Facility</t>
  </si>
  <si>
    <t>Nanum Booster Pump</t>
  </si>
  <si>
    <t>Elevated 0.9ML Reservoir, incl. lift pumps</t>
  </si>
  <si>
    <t>Town Ground Level Reservoir</t>
  </si>
  <si>
    <t>Lime Dosing Facility</t>
  </si>
  <si>
    <t>Description</t>
  </si>
  <si>
    <t>Installation Date</t>
  </si>
  <si>
    <t>Active Assets</t>
  </si>
  <si>
    <t>SA88</t>
  </si>
  <si>
    <t>SA38</t>
  </si>
  <si>
    <t>SA41</t>
  </si>
  <si>
    <t>SA39</t>
  </si>
  <si>
    <t>SA37</t>
  </si>
  <si>
    <t>SA36</t>
  </si>
  <si>
    <t>SA351</t>
  </si>
  <si>
    <t>Water Bore</t>
  </si>
  <si>
    <t>Shallow Aquifer</t>
  </si>
  <si>
    <t>Water Mains</t>
  </si>
  <si>
    <t>{D776A1EB-A9DF-493B-BA44-124F9E3FF725}</t>
  </si>
  <si>
    <t>{71610EF6-5908-4B07-9662-79C5BD6BAF0B}</t>
  </si>
  <si>
    <t>{741A621D-5489-4F82-9ED8-6D08DD2DBDA5}</t>
  </si>
  <si>
    <t>{E061D4AD-66DF-4366-874C-3B6C13FB64D1}</t>
  </si>
  <si>
    <t>{48FF9AA0-66A7-45BF-807D-323A50C94248}</t>
  </si>
  <si>
    <t>{9B406C82-9B93-4499-9026-1CCD249C3686}</t>
  </si>
  <si>
    <t>{F8A45589-5F7E-4F5F-B566-E3F45E44B126}</t>
  </si>
  <si>
    <t>{3BDF67FB-43F2-4F55-B8BE-31EF278544A4}</t>
  </si>
  <si>
    <t>{2FAEE455-1BCB-4B60-89E7-2D23539BA4A0}</t>
  </si>
  <si>
    <t>{F4AE37BB-9A8B-4F1D-8180-2443E596E434}</t>
  </si>
  <si>
    <t>{F7885F82-DCA7-457A-B009-714E0F10C3BF}</t>
  </si>
  <si>
    <t>{6775F642-669A-448E-9CD8-47190A2A33C1}</t>
  </si>
  <si>
    <t>{82CC7CEC-095D-4B2C-8B2F-EF104F4656DE}</t>
  </si>
  <si>
    <t>{790D12C5-8D6A-4EB9-A1A5-A5F70645703D}</t>
  </si>
  <si>
    <t>{F73B4196-BE15-4B1D-ABD4-7C7B67945C4A}</t>
  </si>
  <si>
    <t>{3A6B006B-F575-4D6B-8D87-A869F876E14C}</t>
  </si>
  <si>
    <t>{F026A2A8-0949-450A-BB67-DF54C3B370F5}</t>
  </si>
  <si>
    <t>Blue Brute</t>
  </si>
  <si>
    <t>PVC</t>
  </si>
  <si>
    <t>DI</t>
  </si>
  <si>
    <t>Material</t>
  </si>
  <si>
    <t>{E3EBD2E8-987A-4C75-9526-BF75395A5CB9}</t>
  </si>
  <si>
    <t>{BE93D15F-E205-4AEB-9E6B-6CBF4F58E2A5}</t>
  </si>
  <si>
    <t>{1D15FE58-B35A-47B7-9ACD-DA30214DCF55}</t>
  </si>
  <si>
    <t>{5DF58345-1D55-4827-9E9B-DCBBDF9DDD10}</t>
  </si>
  <si>
    <t>Process Water Main</t>
  </si>
  <si>
    <t>WM_01</t>
  </si>
  <si>
    <t>Upgrade Main for Duyfken Cr Development</t>
  </si>
  <si>
    <t>Wastewater Treatment Plant</t>
  </si>
  <si>
    <t>Lorim Point Waste Water Treatment Plant</t>
  </si>
  <si>
    <t>Awonga Waste Water Treatment Plant</t>
  </si>
  <si>
    <t>Evans Landing Sewage Pump Station 1</t>
  </si>
  <si>
    <t>Evans Landing Sewage Pump Station 2</t>
  </si>
  <si>
    <t>Camping Grounds Sewage Pump Station F</t>
  </si>
  <si>
    <t>Sewage Pump Station E</t>
  </si>
  <si>
    <t>Regen Sewage Pump Station D</t>
  </si>
  <si>
    <t>Sewage Pump Station A</t>
  </si>
  <si>
    <t>Pandanus Road Sewage Pump Station G</t>
  </si>
  <si>
    <t>Golf Links Estate Sewage Pump Station H</t>
  </si>
  <si>
    <t>Evans Landing Sewage Pump Station 4</t>
  </si>
  <si>
    <t>SM_001</t>
  </si>
  <si>
    <t>SM_002</t>
  </si>
  <si>
    <t>SM_003</t>
  </si>
  <si>
    <t>SM_004</t>
  </si>
  <si>
    <t>SM_005</t>
  </si>
  <si>
    <t>SM_006</t>
  </si>
  <si>
    <t>SM_007</t>
  </si>
  <si>
    <t>SM_008</t>
  </si>
  <si>
    <t>SM_009</t>
  </si>
  <si>
    <t>SM_010</t>
  </si>
  <si>
    <t>SM_011</t>
  </si>
  <si>
    <t>SM_012</t>
  </si>
  <si>
    <t>SM_013</t>
  </si>
  <si>
    <t>SM_014</t>
  </si>
  <si>
    <t>SM_015</t>
  </si>
  <si>
    <t>SM_016</t>
  </si>
  <si>
    <t>SM_017</t>
  </si>
  <si>
    <t>SM_018</t>
  </si>
  <si>
    <t>SM_019</t>
  </si>
  <si>
    <t>SM_020</t>
  </si>
  <si>
    <t>SM_021</t>
  </si>
  <si>
    <t>SM_022</t>
  </si>
  <si>
    <t>SM_023</t>
  </si>
  <si>
    <t>SM_024</t>
  </si>
  <si>
    <t>SM_025</t>
  </si>
  <si>
    <t>SM_026</t>
  </si>
  <si>
    <t>SM_027</t>
  </si>
  <si>
    <t>SM_028</t>
  </si>
  <si>
    <t>SM_029</t>
  </si>
  <si>
    <t>SM_030</t>
  </si>
  <si>
    <t>SM_031</t>
  </si>
  <si>
    <t>SM_032</t>
  </si>
  <si>
    <t>SM_033</t>
  </si>
  <si>
    <t>SM_034</t>
  </si>
  <si>
    <t>SM_035</t>
  </si>
  <si>
    <t>SM_036</t>
  </si>
  <si>
    <t>SM_037</t>
  </si>
  <si>
    <t>SM_038</t>
  </si>
  <si>
    <t>SM_039</t>
  </si>
  <si>
    <t>SM_040</t>
  </si>
  <si>
    <t>SM_041</t>
  </si>
  <si>
    <t>SM_042</t>
  </si>
  <si>
    <t>SM_043</t>
  </si>
  <si>
    <t>SM_044</t>
  </si>
  <si>
    <t>SM_045</t>
  </si>
  <si>
    <t>SM_046</t>
  </si>
  <si>
    <t>SM_047</t>
  </si>
  <si>
    <t>SM_048</t>
  </si>
  <si>
    <t>SM_049</t>
  </si>
  <si>
    <t>SM_050</t>
  </si>
  <si>
    <t>SM_051</t>
  </si>
  <si>
    <t>SM_052</t>
  </si>
  <si>
    <t>SM_053</t>
  </si>
  <si>
    <t>SM_054</t>
  </si>
  <si>
    <t>SM_055</t>
  </si>
  <si>
    <t>SM_056</t>
  </si>
  <si>
    <t>SM_057</t>
  </si>
  <si>
    <t>SM_058</t>
  </si>
  <si>
    <t>SM_059</t>
  </si>
  <si>
    <t>SM_060</t>
  </si>
  <si>
    <t>SM_061</t>
  </si>
  <si>
    <t>SM_062</t>
  </si>
  <si>
    <t>SM_063</t>
  </si>
  <si>
    <t>SM_064</t>
  </si>
  <si>
    <t>SM_065</t>
  </si>
  <si>
    <t>SM_066</t>
  </si>
  <si>
    <t>SM_067</t>
  </si>
  <si>
    <t>SM_068</t>
  </si>
  <si>
    <t>SM_069</t>
  </si>
  <si>
    <t>SM_070</t>
  </si>
  <si>
    <t>SM_071</t>
  </si>
  <si>
    <t>SM_072</t>
  </si>
  <si>
    <t>SM_073</t>
  </si>
  <si>
    <t>SM_074</t>
  </si>
  <si>
    <t>SM_075</t>
  </si>
  <si>
    <t>SM_076</t>
  </si>
  <si>
    <t>SM_077</t>
  </si>
  <si>
    <t>SM_078</t>
  </si>
  <si>
    <t>SM_079</t>
  </si>
  <si>
    <t>SM_080</t>
  </si>
  <si>
    <t>SM_081</t>
  </si>
  <si>
    <t>SM_082</t>
  </si>
  <si>
    <t>SM_083</t>
  </si>
  <si>
    <t>SM_084</t>
  </si>
  <si>
    <t>SM_085</t>
  </si>
  <si>
    <t>SM_086</t>
  </si>
  <si>
    <t>SM_087</t>
  </si>
  <si>
    <t>SM_088</t>
  </si>
  <si>
    <t>SM_089</t>
  </si>
  <si>
    <t>SM_090</t>
  </si>
  <si>
    <t>SM_091</t>
  </si>
  <si>
    <t>SM_092</t>
  </si>
  <si>
    <t>SM_093</t>
  </si>
  <si>
    <t>SM_094</t>
  </si>
  <si>
    <t>SM_095</t>
  </si>
  <si>
    <t>SM_096</t>
  </si>
  <si>
    <t>SM_097</t>
  </si>
  <si>
    <t>SM_098</t>
  </si>
  <si>
    <t>SM_099</t>
  </si>
  <si>
    <t>SM_100</t>
  </si>
  <si>
    <t>SM_101</t>
  </si>
  <si>
    <t>SM_102</t>
  </si>
  <si>
    <t>SM_103</t>
  </si>
  <si>
    <t>SM_104</t>
  </si>
  <si>
    <t>SM_105</t>
  </si>
  <si>
    <t>SM_106</t>
  </si>
  <si>
    <t>SM_107</t>
  </si>
  <si>
    <t>SM_108</t>
  </si>
  <si>
    <t>SM_109</t>
  </si>
  <si>
    <t>SM_110</t>
  </si>
  <si>
    <t>SM_111</t>
  </si>
  <si>
    <t>SM_112</t>
  </si>
  <si>
    <t>SM_113</t>
  </si>
  <si>
    <t>SM_114</t>
  </si>
  <si>
    <t>SM_115</t>
  </si>
  <si>
    <t>SM_116</t>
  </si>
  <si>
    <t>SM_117</t>
  </si>
  <si>
    <t>SM_118</t>
  </si>
  <si>
    <t>uPVC</t>
  </si>
  <si>
    <t>HDPE</t>
  </si>
  <si>
    <t>Sewer Mains</t>
  </si>
  <si>
    <t>Intersection</t>
  </si>
  <si>
    <t>Central Avenue</t>
  </si>
  <si>
    <t>Channelised</t>
  </si>
  <si>
    <t>Kerr Point Road (North)</t>
  </si>
  <si>
    <t>John Evans Drive</t>
  </si>
  <si>
    <t>Andoom Road</t>
  </si>
  <si>
    <t>Road Name</t>
  </si>
  <si>
    <t>Intersections</t>
  </si>
  <si>
    <t>Structures</t>
  </si>
  <si>
    <t>Trunding Creek Culverts</t>
  </si>
  <si>
    <t>Culvert near Putts Palms</t>
  </si>
  <si>
    <t>Type/Description</t>
  </si>
  <si>
    <t>Roads</t>
  </si>
  <si>
    <t>20740_A</t>
  </si>
  <si>
    <t>20010_D</t>
  </si>
  <si>
    <t>20010_E</t>
  </si>
  <si>
    <t>20010_F</t>
  </si>
  <si>
    <t>20010_G</t>
  </si>
  <si>
    <t>20010_H</t>
  </si>
  <si>
    <t>20010_I</t>
  </si>
  <si>
    <t>20010_J</t>
  </si>
  <si>
    <t>20020_D</t>
  </si>
  <si>
    <t>20020_F</t>
  </si>
  <si>
    <t>20020_E</t>
  </si>
  <si>
    <t>20020_G</t>
  </si>
  <si>
    <t>20020_H</t>
  </si>
  <si>
    <t>20020_J</t>
  </si>
  <si>
    <t>20020_K</t>
  </si>
  <si>
    <t>20030_B</t>
  </si>
  <si>
    <t>20030_A</t>
  </si>
  <si>
    <t>20030_C</t>
  </si>
  <si>
    <t>20030_D</t>
  </si>
  <si>
    <t>20030_E</t>
  </si>
  <si>
    <t>20030_F</t>
  </si>
  <si>
    <t>20030_G</t>
  </si>
  <si>
    <t>20030_J</t>
  </si>
  <si>
    <t>20030_H</t>
  </si>
  <si>
    <t>20030_I</t>
  </si>
  <si>
    <t>20040_A</t>
  </si>
  <si>
    <t>McLeod Drive</t>
  </si>
  <si>
    <t>20040_B</t>
  </si>
  <si>
    <t>20040_C</t>
  </si>
  <si>
    <t>20040_D</t>
  </si>
  <si>
    <t>20040_E</t>
  </si>
  <si>
    <t>20040_F</t>
  </si>
  <si>
    <t>Pathways</t>
  </si>
  <si>
    <t>Central Ave Pathway</t>
  </si>
  <si>
    <t>Trunding</t>
  </si>
  <si>
    <t>Trunding-Rocky Point Connection</t>
  </si>
  <si>
    <t>Central Park Pathway</t>
  </si>
  <si>
    <t>John Evans Dr Pathway</t>
  </si>
  <si>
    <t>Bikeway</t>
  </si>
  <si>
    <t>PW_01</t>
  </si>
  <si>
    <t>PW_02</t>
  </si>
  <si>
    <t>PW_03</t>
  </si>
  <si>
    <t>PW_04</t>
  </si>
  <si>
    <t>PW_05</t>
  </si>
  <si>
    <t>PW_06</t>
  </si>
  <si>
    <t>PW_07</t>
  </si>
  <si>
    <t>PW_08</t>
  </si>
  <si>
    <t>PW_09</t>
  </si>
  <si>
    <t>20020_L</t>
  </si>
  <si>
    <t>INT_01</t>
  </si>
  <si>
    <t>INT_02</t>
  </si>
  <si>
    <t>INT_03</t>
  </si>
  <si>
    <t>INT_04</t>
  </si>
  <si>
    <t>STR_01</t>
  </si>
  <si>
    <t>STR_02</t>
  </si>
  <si>
    <t>STR_03</t>
  </si>
  <si>
    <t>STR_04</t>
  </si>
  <si>
    <t>STR_05</t>
  </si>
  <si>
    <t>FI_01</t>
  </si>
  <si>
    <t>John Evans Dr/Kerr Point Rd (South)</t>
  </si>
  <si>
    <t>FI_02</t>
  </si>
  <si>
    <t>RL</t>
  </si>
  <si>
    <t>Land for Road Corridor</t>
  </si>
  <si>
    <t>EX_01</t>
  </si>
  <si>
    <t>Kookaburra Park</t>
  </si>
  <si>
    <t>Local Park</t>
  </si>
  <si>
    <t>Local Recreation</t>
  </si>
  <si>
    <t>EX_02</t>
  </si>
  <si>
    <t>Golf Links Park</t>
  </si>
  <si>
    <t>EX_03</t>
  </si>
  <si>
    <t>Circular Way Park</t>
  </si>
  <si>
    <t>EX_04</t>
  </si>
  <si>
    <t>Merluna Park</t>
  </si>
  <si>
    <t>EX_05</t>
  </si>
  <si>
    <t>Flinders Park</t>
  </si>
  <si>
    <t>EX_06</t>
  </si>
  <si>
    <t>Putts Palms</t>
  </si>
  <si>
    <t>Destination Park</t>
  </si>
  <si>
    <t>Regional Recreation</t>
  </si>
  <si>
    <t>EX_07</t>
  </si>
  <si>
    <t>Hibberd Park</t>
  </si>
  <si>
    <t>EX_08</t>
  </si>
  <si>
    <t>Central Ave Cricket Oval and Skate Park</t>
  </si>
  <si>
    <t>Sports Park</t>
  </si>
  <si>
    <t>Regional Sports</t>
  </si>
  <si>
    <t>EX_09</t>
  </si>
  <si>
    <t>Town Office Park</t>
  </si>
  <si>
    <t>Regional Memorial</t>
  </si>
  <si>
    <t>EX_10</t>
  </si>
  <si>
    <t>Joy Rollins Park</t>
  </si>
  <si>
    <t>EX_11</t>
  </si>
  <si>
    <t>Alstonia Park</t>
  </si>
  <si>
    <t>EX_12</t>
  </si>
  <si>
    <t>Lake Patricia</t>
  </si>
  <si>
    <t>EX_13</t>
  </si>
  <si>
    <t>Central Avenue Park - Rocky Point</t>
  </si>
  <si>
    <t>Linear</t>
  </si>
  <si>
    <t>EX_14</t>
  </si>
  <si>
    <t>House on the Hill</t>
  </si>
  <si>
    <t>Community Land</t>
  </si>
  <si>
    <t>EX_15</t>
  </si>
  <si>
    <t>Andoom Rd Rugby Oval</t>
  </si>
  <si>
    <t>EX_16</t>
  </si>
  <si>
    <t>River Drive Park</t>
  </si>
  <si>
    <t>EX_17</t>
  </si>
  <si>
    <t>Un-named Linear Park</t>
  </si>
  <si>
    <t>EX_18</t>
  </si>
  <si>
    <t>EX_19</t>
  </si>
  <si>
    <t>EX_20</t>
  </si>
  <si>
    <t>Central / Duyfken Park</t>
  </si>
  <si>
    <t>Open Space</t>
  </si>
  <si>
    <t>EX_21</t>
  </si>
  <si>
    <t>Cultural Centre</t>
  </si>
  <si>
    <t>EX_22</t>
  </si>
  <si>
    <t>Soundwall Garden</t>
  </si>
  <si>
    <t>EX_23</t>
  </si>
  <si>
    <t>Un-named Park - Evans Landing</t>
  </si>
  <si>
    <t>Persons</t>
  </si>
  <si>
    <t>EP</t>
  </si>
  <si>
    <t>Trips</t>
  </si>
  <si>
    <t>Asset Type/Hierarchy</t>
  </si>
  <si>
    <t>Park Name</t>
  </si>
  <si>
    <t>Existing Parks</t>
  </si>
  <si>
    <t>FUT_01</t>
  </si>
  <si>
    <t>Pandanus Park</t>
  </si>
  <si>
    <t>Future</t>
  </si>
  <si>
    <t>FUT_02</t>
  </si>
  <si>
    <t>Christie Park</t>
  </si>
  <si>
    <t>FUT_03</t>
  </si>
  <si>
    <t>Nanum Stage 3</t>
  </si>
  <si>
    <t>FUT_04</t>
  </si>
  <si>
    <t>Duyfken Park</t>
  </si>
  <si>
    <t>As per Urbis Concept Plan (BA2691-PP01_K - 2012)</t>
  </si>
  <si>
    <t>FUT_05</t>
  </si>
  <si>
    <t>Court Centre</t>
  </si>
  <si>
    <t>FUT_06</t>
  </si>
  <si>
    <t>Lake McLeod</t>
  </si>
  <si>
    <t>FUT_07</t>
  </si>
  <si>
    <t>Hay Paddock Park</t>
  </si>
  <si>
    <t>FUT_08</t>
  </si>
  <si>
    <t>Hibberd Park Upgrade - BBQ &amp; Irrigation</t>
  </si>
  <si>
    <t>Upgrade</t>
  </si>
  <si>
    <t>New BBQ and Irrigation</t>
  </si>
  <si>
    <t>Works Type</t>
  </si>
  <si>
    <t>2025</t>
  </si>
  <si>
    <t>2026</t>
  </si>
  <si>
    <t>2028</t>
  </si>
  <si>
    <t>2019</t>
  </si>
  <si>
    <t>2029</t>
  </si>
  <si>
    <t>2030</t>
  </si>
  <si>
    <t>Rocky Point</t>
  </si>
  <si>
    <r>
      <t xml:space="preserve">Diameter
</t>
    </r>
    <r>
      <rPr>
        <i/>
        <sz val="11"/>
        <rFont val="Arial Narrow"/>
        <family val="2"/>
      </rPr>
      <t>(mm)</t>
    </r>
  </si>
  <si>
    <r>
      <t xml:space="preserve">Qty Land
</t>
    </r>
    <r>
      <rPr>
        <i/>
        <sz val="11"/>
        <rFont val="Arial Narrow"/>
        <family val="2"/>
      </rPr>
      <t>(m²)</t>
    </r>
  </si>
  <si>
    <r>
      <t xml:space="preserve">Qty Works
</t>
    </r>
    <r>
      <rPr>
        <i/>
        <sz val="11"/>
        <rFont val="Arial Narrow"/>
        <family val="2"/>
      </rPr>
      <t>Active (ea)
Mains (m)</t>
    </r>
  </si>
  <si>
    <r>
      <t xml:space="preserve">On-Cost Allowance 
</t>
    </r>
    <r>
      <rPr>
        <i/>
        <sz val="11"/>
        <rFont val="Arial Narrow"/>
        <family val="2"/>
      </rPr>
      <t>(%)</t>
    </r>
  </si>
  <si>
    <r>
      <t xml:space="preserve">Qty Works
</t>
    </r>
    <r>
      <rPr>
        <i/>
        <sz val="11"/>
        <rFont val="Arial Narrow"/>
        <family val="2"/>
      </rPr>
      <t>(m)</t>
    </r>
  </si>
  <si>
    <r>
      <t xml:space="preserve">Works Contingency 
</t>
    </r>
    <r>
      <rPr>
        <i/>
        <sz val="11"/>
        <rFont val="Arial Narrow"/>
        <family val="2"/>
      </rPr>
      <t>(%)</t>
    </r>
  </si>
  <si>
    <r>
      <t xml:space="preserve">Size 1
</t>
    </r>
    <r>
      <rPr>
        <i/>
        <sz val="11"/>
        <rFont val="Arial Narrow"/>
        <family val="2"/>
      </rPr>
      <t>Intersections - Width (m)
Structures - Width (m)</t>
    </r>
  </si>
  <si>
    <r>
      <t xml:space="preserve">Size 2
</t>
    </r>
    <r>
      <rPr>
        <i/>
        <sz val="11"/>
        <rFont val="Arial Narrow"/>
        <family val="2"/>
      </rPr>
      <t>Intersections - Width (m)
Structures - Height (m)</t>
    </r>
  </si>
  <si>
    <r>
      <t xml:space="preserve">Qty Works
</t>
    </r>
    <r>
      <rPr>
        <i/>
        <sz val="11"/>
        <rFont val="Arial Narrow"/>
        <family val="2"/>
      </rPr>
      <t>(m²)</t>
    </r>
  </si>
  <si>
    <r>
      <t xml:space="preserve">Length
</t>
    </r>
    <r>
      <rPr>
        <i/>
        <sz val="11"/>
        <rFont val="Arial Narrow"/>
        <family val="2"/>
      </rPr>
      <t>(m)</t>
    </r>
  </si>
  <si>
    <r>
      <t xml:space="preserve">Qty
</t>
    </r>
    <r>
      <rPr>
        <i/>
        <sz val="11"/>
        <rFont val="Arial Narrow"/>
        <family val="2"/>
      </rPr>
      <t>(m²)</t>
    </r>
  </si>
  <si>
    <r>
      <t xml:space="preserve">Qty
</t>
    </r>
    <r>
      <rPr>
        <i/>
        <sz val="11"/>
        <rFont val="Arial Narrow"/>
        <family val="2"/>
      </rPr>
      <t>Int (m²)
Str (ea)</t>
    </r>
  </si>
  <si>
    <r>
      <t xml:space="preserve">Road Width
</t>
    </r>
    <r>
      <rPr>
        <i/>
        <sz val="11"/>
        <rFont val="Arial Narrow"/>
        <family val="2"/>
      </rPr>
      <t>(m)</t>
    </r>
  </si>
  <si>
    <r>
      <t xml:space="preserve">Qty Works
</t>
    </r>
    <r>
      <rPr>
        <i/>
        <sz val="11"/>
        <rFont val="Arial Narrow"/>
        <family val="2"/>
      </rPr>
      <t>(ea)</t>
    </r>
  </si>
  <si>
    <t>NPV Assessment
(to 2031)</t>
  </si>
  <si>
    <t>Manhole &lt; 3m (Cost per m of main)</t>
  </si>
  <si>
    <t>Manhole &lt; 3m (each)</t>
  </si>
  <si>
    <t>Future Parks</t>
  </si>
  <si>
    <t>Nimrod Court Sewage Pump Station B</t>
  </si>
  <si>
    <t>Tamarind Road Sewage Pump Station C</t>
  </si>
  <si>
    <t>The current annual 10-yearly moving average of the Darwin CPI index, calculated using the same methodology as the State’s 3-year PPI averages.</t>
  </si>
  <si>
    <t>The WACC Adjusted for inflation using the Fisher Equation.</t>
  </si>
  <si>
    <t>Comprised of:
2.5% - Typical 10-year bond rate over the past 3 years; and 3.5% - Margin</t>
  </si>
  <si>
    <t>This represents the extent to which each network has been planned and alignment of infrastructure and landuse outcomes is reached.</t>
  </si>
  <si>
    <t>To align with the Infrastructure Planning and Demand Modelling that has been prepared for the LGIP project</t>
  </si>
  <si>
    <t>per lineal metre</t>
  </si>
  <si>
    <t>per sqm deck area</t>
  </si>
  <si>
    <t>per item</t>
  </si>
  <si>
    <t>per lineal metre (Includes allowances for manhole &lt; 3m)</t>
  </si>
  <si>
    <t>per lineal metre - Assumes 1 manhole per 50m of main</t>
  </si>
  <si>
    <t>Scheduled Rate Cost - Works &amp; Land</t>
  </si>
  <si>
    <t>Scheduled Rate Cost - Land</t>
  </si>
  <si>
    <t>per sqm of pavement</t>
  </si>
  <si>
    <t>per sqm of footpath</t>
  </si>
  <si>
    <t>per sqm of land</t>
  </si>
  <si>
    <t>{94590C10-978C-4392-AA59-85E690A416C5}</t>
  </si>
  <si>
    <t>{5BE4DB40-C2DA-4A1E-909E-A2F5E21A21A3}</t>
  </si>
  <si>
    <t>{796112C5-5C2F-4E45-9D49-20745CBA8AD7}</t>
  </si>
  <si>
    <t>{55276004-849E-41D6-B1BE-35EF15F17AA4}</t>
  </si>
  <si>
    <t>{790C8830-AE5F-42E0-80C2-1BB7BAC7F461}</t>
  </si>
  <si>
    <t>{10141713-B08D-4AEC-822F-70202FD261DD}</t>
  </si>
  <si>
    <t>{A646161A-1AA3-4E8D-82D4-4A75075190D7}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</si>
</sst>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_-&quot;$&quot;* #,##0_-;\-&quot;$&quot;* #,##0_-;_-&quot;$&quot;* &quot;-&quot;??_-;_-@_-"/>
    <numFmt numFmtId="167" formatCode="&quot;$&quot;#,##0.0"/>
    <numFmt numFmtId="168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rgb="FFFF0000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u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theme="1"/>
      <name val="Arial Narrow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0" xfId="0" applyFont="1" applyFill="1" applyBorder="1"/>
    <xf numFmtId="0" fontId="2" fillId="0" borderId="2" xfId="0" applyFont="1" applyFill="1" applyBorder="1"/>
    <xf numFmtId="165" fontId="2" fillId="0" borderId="2" xfId="1" applyNumberFormat="1" applyFont="1" applyFill="1" applyBorder="1"/>
    <xf numFmtId="165" fontId="2" fillId="0" borderId="20" xfId="1" applyNumberFormat="1" applyFont="1" applyFill="1" applyBorder="1"/>
    <xf numFmtId="9" fontId="2" fillId="0" borderId="10" xfId="3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21" xfId="0" applyFont="1" applyFill="1" applyBorder="1"/>
    <xf numFmtId="9" fontId="2" fillId="0" borderId="11" xfId="3" applyFont="1" applyFill="1" applyBorder="1"/>
    <xf numFmtId="164" fontId="2" fillId="2" borderId="10" xfId="2" applyNumberFormat="1" applyFont="1" applyFill="1" applyBorder="1"/>
    <xf numFmtId="0" fontId="5" fillId="0" borderId="0" xfId="0" applyFont="1" applyFill="1"/>
    <xf numFmtId="164" fontId="2" fillId="2" borderId="20" xfId="0" applyNumberFormat="1" applyFont="1" applyFill="1" applyBorder="1"/>
    <xf numFmtId="0" fontId="4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2" fillId="2" borderId="21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0" fontId="4" fillId="2" borderId="28" xfId="0" applyFont="1" applyFill="1" applyBorder="1" applyAlignment="1">
      <alignment wrapText="1"/>
    </xf>
    <xf numFmtId="164" fontId="2" fillId="2" borderId="9" xfId="0" applyNumberFormat="1" applyFont="1" applyFill="1" applyBorder="1"/>
    <xf numFmtId="164" fontId="2" fillId="0" borderId="0" xfId="0" applyNumberFormat="1" applyFont="1" applyFill="1"/>
    <xf numFmtId="164" fontId="7" fillId="0" borderId="0" xfId="0" applyNumberFormat="1" applyFont="1" applyFill="1"/>
    <xf numFmtId="164" fontId="2" fillId="2" borderId="39" xfId="2" applyNumberFormat="1" applyFont="1" applyFill="1" applyBorder="1"/>
    <xf numFmtId="0" fontId="4" fillId="2" borderId="27" xfId="0" applyFont="1" applyFill="1" applyBorder="1" applyAlignment="1">
      <alignment wrapText="1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32" xfId="1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horizontal="center" vertical="center"/>
    </xf>
    <xf numFmtId="165" fontId="2" fillId="2" borderId="24" xfId="1" applyNumberFormat="1" applyFont="1" applyFill="1" applyBorder="1" applyAlignment="1">
      <alignment horizontal="center" vertical="center"/>
    </xf>
    <xf numFmtId="165" fontId="2" fillId="2" borderId="34" xfId="1" applyNumberFormat="1" applyFont="1" applyFill="1" applyBorder="1" applyAlignment="1">
      <alignment horizontal="center" vertical="center"/>
    </xf>
    <xf numFmtId="165" fontId="2" fillId="2" borderId="35" xfId="1" applyNumberFormat="1" applyFont="1" applyFill="1" applyBorder="1" applyAlignment="1">
      <alignment horizontal="center" vertical="center"/>
    </xf>
    <xf numFmtId="165" fontId="2" fillId="2" borderId="36" xfId="1" applyNumberFormat="1" applyFont="1" applyFill="1" applyBorder="1" applyAlignment="1">
      <alignment horizontal="center" vertical="center"/>
    </xf>
    <xf numFmtId="164" fontId="3" fillId="2" borderId="6" xfId="2" applyNumberFormat="1" applyFont="1" applyFill="1" applyBorder="1"/>
    <xf numFmtId="164" fontId="3" fillId="2" borderId="16" xfId="2" applyNumberFormat="1" applyFont="1" applyFill="1" applyBorder="1"/>
    <xf numFmtId="164" fontId="3" fillId="2" borderId="3" xfId="2" applyNumberFormat="1" applyFont="1" applyFill="1" applyBorder="1"/>
    <xf numFmtId="0" fontId="3" fillId="2" borderId="6" xfId="0" applyFont="1" applyFill="1" applyBorder="1" applyAlignment="1">
      <alignment textRotation="90"/>
    </xf>
    <xf numFmtId="0" fontId="3" fillId="2" borderId="16" xfId="0" applyFont="1" applyFill="1" applyBorder="1" applyAlignment="1">
      <alignment textRotation="90"/>
    </xf>
    <xf numFmtId="0" fontId="3" fillId="2" borderId="17" xfId="0" applyFont="1" applyFill="1" applyBorder="1" applyAlignment="1">
      <alignment textRotation="90"/>
    </xf>
    <xf numFmtId="0" fontId="4" fillId="2" borderId="5" xfId="0" applyFont="1" applyFill="1" applyBorder="1" applyAlignment="1">
      <alignment wrapText="1"/>
    </xf>
    <xf numFmtId="9" fontId="4" fillId="2" borderId="13" xfId="3" applyFont="1" applyFill="1" applyBorder="1" applyAlignment="1">
      <alignment wrapText="1"/>
    </xf>
    <xf numFmtId="164" fontId="4" fillId="2" borderId="14" xfId="2" applyNumberFormat="1" applyFont="1" applyFill="1" applyBorder="1" applyAlignment="1">
      <alignment wrapText="1"/>
    </xf>
    <xf numFmtId="10" fontId="2" fillId="0" borderId="10" xfId="3" applyNumberFormat="1" applyFont="1" applyFill="1" applyBorder="1"/>
    <xf numFmtId="164" fontId="2" fillId="2" borderId="9" xfId="2" applyNumberFormat="1" applyFont="1" applyFill="1" applyBorder="1"/>
    <xf numFmtId="10" fontId="2" fillId="0" borderId="11" xfId="3" applyNumberFormat="1" applyFont="1" applyFill="1" applyBorder="1"/>
    <xf numFmtId="164" fontId="2" fillId="2" borderId="8" xfId="2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164" fontId="2" fillId="2" borderId="8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0" fontId="14" fillId="0" borderId="0" xfId="0" applyFont="1" applyFill="1"/>
    <xf numFmtId="165" fontId="5" fillId="0" borderId="0" xfId="0" applyNumberFormat="1" applyFont="1"/>
    <xf numFmtId="165" fontId="14" fillId="0" borderId="0" xfId="0" applyNumberFormat="1" applyFont="1" applyFill="1"/>
    <xf numFmtId="0" fontId="18" fillId="0" borderId="0" xfId="0" applyFont="1" applyFill="1"/>
    <xf numFmtId="0" fontId="18" fillId="3" borderId="50" xfId="3" applyNumberFormat="1" applyFont="1" applyFill="1" applyBorder="1" applyProtection="1">
      <protection locked="0"/>
    </xf>
    <xf numFmtId="165" fontId="18" fillId="0" borderId="51" xfId="1" applyNumberFormat="1" applyFont="1" applyFill="1" applyBorder="1" applyProtection="1">
      <protection locked="0"/>
    </xf>
    <xf numFmtId="165" fontId="18" fillId="0" borderId="52" xfId="1" applyNumberFormat="1" applyFont="1" applyFill="1" applyBorder="1" applyProtection="1">
      <protection locked="0"/>
    </xf>
    <xf numFmtId="165" fontId="18" fillId="0" borderId="53" xfId="1" applyNumberFormat="1" applyFont="1" applyFill="1" applyBorder="1" applyProtection="1">
      <protection locked="0"/>
    </xf>
    <xf numFmtId="165" fontId="18" fillId="0" borderId="54" xfId="1" applyNumberFormat="1" applyFont="1" applyFill="1" applyBorder="1" applyProtection="1">
      <protection locked="0"/>
    </xf>
    <xf numFmtId="166" fontId="18" fillId="0" borderId="55" xfId="2" applyNumberFormat="1" applyFont="1" applyFill="1" applyBorder="1" applyAlignment="1" applyProtection="1">
      <alignment horizontal="center"/>
      <protection locked="0"/>
    </xf>
    <xf numFmtId="0" fontId="17" fillId="3" borderId="50" xfId="3" applyNumberFormat="1" applyFont="1" applyFill="1" applyBorder="1" applyProtection="1">
      <protection locked="0"/>
    </xf>
    <xf numFmtId="165" fontId="17" fillId="3" borderId="51" xfId="1" applyNumberFormat="1" applyFont="1" applyFill="1" applyBorder="1" applyProtection="1">
      <protection locked="0"/>
    </xf>
    <xf numFmtId="165" fontId="17" fillId="3" borderId="52" xfId="1" applyNumberFormat="1" applyFont="1" applyFill="1" applyBorder="1" applyProtection="1">
      <protection locked="0"/>
    </xf>
    <xf numFmtId="165" fontId="17" fillId="3" borderId="53" xfId="1" applyNumberFormat="1" applyFont="1" applyFill="1" applyBorder="1" applyProtection="1">
      <protection locked="0"/>
    </xf>
    <xf numFmtId="165" fontId="17" fillId="3" borderId="54" xfId="1" applyNumberFormat="1" applyFont="1" applyFill="1" applyBorder="1" applyProtection="1">
      <protection locked="0"/>
    </xf>
    <xf numFmtId="166" fontId="18" fillId="0" borderId="22" xfId="2" applyNumberFormat="1" applyFont="1" applyFill="1" applyBorder="1"/>
    <xf numFmtId="166" fontId="18" fillId="0" borderId="59" xfId="2" applyNumberFormat="1" applyFont="1" applyFill="1" applyBorder="1" applyAlignment="1" applyProtection="1">
      <alignment horizontal="center"/>
      <protection locked="0"/>
    </xf>
    <xf numFmtId="165" fontId="17" fillId="3" borderId="61" xfId="1" applyNumberFormat="1" applyFont="1" applyFill="1" applyBorder="1" applyProtection="1">
      <protection locked="0"/>
    </xf>
    <xf numFmtId="165" fontId="17" fillId="3" borderId="62" xfId="1" applyNumberFormat="1" applyFont="1" applyFill="1" applyBorder="1" applyProtection="1">
      <protection locked="0"/>
    </xf>
    <xf numFmtId="165" fontId="17" fillId="3" borderId="63" xfId="1" applyNumberFormat="1" applyFont="1" applyFill="1" applyBorder="1" applyProtection="1">
      <protection locked="0"/>
    </xf>
    <xf numFmtId="165" fontId="17" fillId="3" borderId="64" xfId="1" applyNumberFormat="1" applyFont="1" applyFill="1" applyBorder="1" applyProtection="1">
      <protection locked="0"/>
    </xf>
    <xf numFmtId="0" fontId="18" fillId="3" borderId="65" xfId="3" applyNumberFormat="1" applyFont="1" applyFill="1" applyBorder="1" applyProtection="1">
      <protection locked="0"/>
    </xf>
    <xf numFmtId="165" fontId="18" fillId="3" borderId="66" xfId="1" applyNumberFormat="1" applyFont="1" applyFill="1" applyBorder="1" applyProtection="1">
      <protection locked="0"/>
    </xf>
    <xf numFmtId="165" fontId="18" fillId="3" borderId="67" xfId="1" applyNumberFormat="1" applyFont="1" applyFill="1" applyBorder="1" applyProtection="1">
      <protection locked="0"/>
    </xf>
    <xf numFmtId="165" fontId="18" fillId="3" borderId="68" xfId="1" applyNumberFormat="1" applyFont="1" applyFill="1" applyBorder="1" applyProtection="1">
      <protection locked="0"/>
    </xf>
    <xf numFmtId="165" fontId="18" fillId="3" borderId="51" xfId="1" applyNumberFormat="1" applyFont="1" applyFill="1" applyBorder="1" applyProtection="1">
      <protection locked="0"/>
    </xf>
    <xf numFmtId="165" fontId="18" fillId="3" borderId="52" xfId="1" applyNumberFormat="1" applyFont="1" applyFill="1" applyBorder="1" applyProtection="1">
      <protection locked="0"/>
    </xf>
    <xf numFmtId="165" fontId="18" fillId="3" borderId="54" xfId="1" applyNumberFormat="1" applyFont="1" applyFill="1" applyBorder="1" applyProtection="1">
      <protection locked="0"/>
    </xf>
    <xf numFmtId="0" fontId="18" fillId="3" borderId="60" xfId="3" applyNumberFormat="1" applyFont="1" applyFill="1" applyBorder="1" applyProtection="1">
      <protection locked="0"/>
    </xf>
    <xf numFmtId="165" fontId="18" fillId="3" borderId="69" xfId="1" applyNumberFormat="1" applyFont="1" applyFill="1" applyBorder="1" applyProtection="1">
      <protection locked="0"/>
    </xf>
    <xf numFmtId="165" fontId="18" fillId="3" borderId="70" xfId="1" applyNumberFormat="1" applyFont="1" applyFill="1" applyBorder="1" applyProtection="1">
      <protection locked="0"/>
    </xf>
    <xf numFmtId="165" fontId="18" fillId="3" borderId="71" xfId="1" applyNumberFormat="1" applyFont="1" applyFill="1" applyBorder="1" applyProtection="1">
      <protection locked="0"/>
    </xf>
    <xf numFmtId="0" fontId="17" fillId="3" borderId="6" xfId="3" applyNumberFormat="1" applyFont="1" applyFill="1" applyBorder="1" applyProtection="1">
      <protection locked="0"/>
    </xf>
    <xf numFmtId="165" fontId="17" fillId="3" borderId="46" xfId="1" applyNumberFormat="1" applyFont="1" applyFill="1" applyBorder="1" applyProtection="1">
      <protection locked="0"/>
    </xf>
    <xf numFmtId="165" fontId="17" fillId="3" borderId="47" xfId="1" applyNumberFormat="1" applyFont="1" applyFill="1" applyBorder="1" applyProtection="1">
      <protection locked="0"/>
    </xf>
    <xf numFmtId="165" fontId="17" fillId="3" borderId="49" xfId="1" applyNumberFormat="1" applyFont="1" applyFill="1" applyBorder="1" applyProtection="1">
      <protection locked="0"/>
    </xf>
    <xf numFmtId="0" fontId="17" fillId="3" borderId="77" xfId="0" applyFont="1" applyFill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8" fillId="0" borderId="0" xfId="0" applyFont="1"/>
    <xf numFmtId="0" fontId="18" fillId="3" borderId="72" xfId="3" applyNumberFormat="1" applyFont="1" applyFill="1" applyBorder="1" applyProtection="1">
      <protection locked="0"/>
    </xf>
    <xf numFmtId="165" fontId="18" fillId="3" borderId="66" xfId="1" applyNumberFormat="1" applyFont="1" applyFill="1" applyBorder="1" applyAlignment="1">
      <alignment horizontal="center" wrapText="1"/>
    </xf>
    <xf numFmtId="165" fontId="18" fillId="3" borderId="67" xfId="1" applyNumberFormat="1" applyFont="1" applyFill="1" applyBorder="1" applyAlignment="1">
      <alignment horizontal="center" wrapText="1"/>
    </xf>
    <xf numFmtId="165" fontId="18" fillId="3" borderId="68" xfId="1" applyNumberFormat="1" applyFont="1" applyFill="1" applyBorder="1" applyAlignment="1">
      <alignment horizontal="center" wrapText="1"/>
    </xf>
    <xf numFmtId="164" fontId="18" fillId="3" borderId="66" xfId="2" applyNumberFormat="1" applyFont="1" applyFill="1" applyBorder="1" applyProtection="1">
      <protection locked="0"/>
    </xf>
    <xf numFmtId="164" fontId="18" fillId="3" borderId="67" xfId="1" applyNumberFormat="1" applyFont="1" applyFill="1" applyBorder="1" applyProtection="1">
      <protection locked="0"/>
    </xf>
    <xf numFmtId="164" fontId="18" fillId="3" borderId="68" xfId="1" applyNumberFormat="1" applyFont="1" applyFill="1" applyBorder="1" applyProtection="1">
      <protection locked="0"/>
    </xf>
    <xf numFmtId="165" fontId="18" fillId="3" borderId="51" xfId="1" applyNumberFormat="1" applyFont="1" applyFill="1" applyBorder="1" applyAlignment="1">
      <alignment horizontal="center" wrapText="1"/>
    </xf>
    <xf numFmtId="165" fontId="18" fillId="3" borderId="52" xfId="1" applyNumberFormat="1" applyFont="1" applyFill="1" applyBorder="1" applyAlignment="1">
      <alignment horizontal="center" wrapText="1"/>
    </xf>
    <xf numFmtId="165" fontId="18" fillId="3" borderId="74" xfId="1" applyNumberFormat="1" applyFont="1" applyFill="1" applyBorder="1" applyAlignment="1">
      <alignment horizontal="center" wrapText="1"/>
    </xf>
    <xf numFmtId="165" fontId="18" fillId="3" borderId="75" xfId="1" applyNumberFormat="1" applyFont="1" applyFill="1" applyBorder="1" applyAlignment="1">
      <alignment horizontal="center" wrapText="1"/>
    </xf>
    <xf numFmtId="164" fontId="18" fillId="3" borderId="51" xfId="2" applyNumberFormat="1" applyFont="1" applyFill="1" applyBorder="1" applyProtection="1">
      <protection locked="0"/>
    </xf>
    <xf numFmtId="164" fontId="18" fillId="3" borderId="52" xfId="1" applyNumberFormat="1" applyFont="1" applyFill="1" applyBorder="1" applyProtection="1">
      <protection locked="0"/>
    </xf>
    <xf numFmtId="164" fontId="18" fillId="3" borderId="54" xfId="1" applyNumberFormat="1" applyFont="1" applyFill="1" applyBorder="1" applyProtection="1">
      <protection locked="0"/>
    </xf>
    <xf numFmtId="0" fontId="18" fillId="3" borderId="78" xfId="3" applyNumberFormat="1" applyFont="1" applyFill="1" applyBorder="1" applyProtection="1">
      <protection locked="0"/>
    </xf>
    <xf numFmtId="165" fontId="18" fillId="3" borderId="69" xfId="1" applyNumberFormat="1" applyFont="1" applyFill="1" applyBorder="1" applyAlignment="1">
      <alignment horizontal="center" wrapText="1"/>
    </xf>
    <xf numFmtId="165" fontId="18" fillId="3" borderId="70" xfId="1" applyNumberFormat="1" applyFont="1" applyFill="1" applyBorder="1" applyAlignment="1">
      <alignment horizontal="center" wrapText="1"/>
    </xf>
    <xf numFmtId="165" fontId="18" fillId="3" borderId="79" xfId="1" applyNumberFormat="1" applyFont="1" applyFill="1" applyBorder="1" applyAlignment="1">
      <alignment horizontal="center" wrapText="1"/>
    </xf>
    <xf numFmtId="165" fontId="18" fillId="3" borderId="80" xfId="1" applyNumberFormat="1" applyFont="1" applyFill="1" applyBorder="1" applyAlignment="1">
      <alignment horizontal="center" wrapText="1"/>
    </xf>
    <xf numFmtId="164" fontId="18" fillId="3" borderId="69" xfId="2" applyNumberFormat="1" applyFont="1" applyFill="1" applyBorder="1" applyProtection="1">
      <protection locked="0"/>
    </xf>
    <xf numFmtId="164" fontId="18" fillId="3" borderId="70" xfId="1" applyNumberFormat="1" applyFont="1" applyFill="1" applyBorder="1" applyProtection="1">
      <protection locked="0"/>
    </xf>
    <xf numFmtId="164" fontId="18" fillId="3" borderId="71" xfId="1" applyNumberFormat="1" applyFont="1" applyFill="1" applyBorder="1" applyProtection="1">
      <protection locked="0"/>
    </xf>
    <xf numFmtId="8" fontId="16" fillId="0" borderId="0" xfId="0" applyNumberFormat="1" applyFont="1"/>
    <xf numFmtId="0" fontId="19" fillId="0" borderId="0" xfId="0" applyFont="1"/>
    <xf numFmtId="165" fontId="20" fillId="0" borderId="0" xfId="0" applyNumberFormat="1" applyFont="1"/>
    <xf numFmtId="165" fontId="18" fillId="3" borderId="73" xfId="1" applyNumberFormat="1" applyFont="1" applyFill="1" applyBorder="1" applyProtection="1">
      <protection locked="0"/>
    </xf>
    <xf numFmtId="165" fontId="18" fillId="3" borderId="74" xfId="1" applyNumberFormat="1" applyFont="1" applyFill="1" applyBorder="1" applyProtection="1">
      <protection locked="0"/>
    </xf>
    <xf numFmtId="165" fontId="18" fillId="3" borderId="75" xfId="1" applyNumberFormat="1" applyFont="1" applyFill="1" applyBorder="1" applyProtection="1">
      <protection locked="0"/>
    </xf>
    <xf numFmtId="165" fontId="18" fillId="3" borderId="73" xfId="1" applyNumberFormat="1" applyFont="1" applyFill="1" applyBorder="1" applyAlignment="1">
      <alignment horizontal="center" wrapText="1"/>
    </xf>
    <xf numFmtId="164" fontId="18" fillId="3" borderId="73" xfId="2" applyNumberFormat="1" applyFont="1" applyFill="1" applyBorder="1" applyProtection="1">
      <protection locked="0"/>
    </xf>
    <xf numFmtId="164" fontId="18" fillId="3" borderId="74" xfId="1" applyNumberFormat="1" applyFont="1" applyFill="1" applyBorder="1" applyProtection="1">
      <protection locked="0"/>
    </xf>
    <xf numFmtId="164" fontId="18" fillId="3" borderId="75" xfId="1" applyNumberFormat="1" applyFont="1" applyFill="1" applyBorder="1" applyProtection="1">
      <protection locked="0"/>
    </xf>
    <xf numFmtId="0" fontId="17" fillId="3" borderId="81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23" fillId="0" borderId="0" xfId="0" applyFont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3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24" xfId="0" applyFont="1" applyBorder="1"/>
    <xf numFmtId="3" fontId="23" fillId="0" borderId="26" xfId="0" applyNumberFormat="1" applyFont="1" applyBorder="1"/>
    <xf numFmtId="3" fontId="23" fillId="0" borderId="27" xfId="0" applyNumberFormat="1" applyFont="1" applyBorder="1"/>
    <xf numFmtId="3" fontId="23" fillId="0" borderId="28" xfId="0" applyNumberFormat="1" applyFont="1" applyBorder="1"/>
    <xf numFmtId="3" fontId="21" fillId="0" borderId="0" xfId="0" applyNumberFormat="1" applyFont="1"/>
    <xf numFmtId="8" fontId="21" fillId="0" borderId="0" xfId="0" applyNumberFormat="1" applyFont="1"/>
    <xf numFmtId="3" fontId="23" fillId="0" borderId="0" xfId="0" applyNumberFormat="1" applyFont="1"/>
    <xf numFmtId="0" fontId="21" fillId="0" borderId="25" xfId="0" applyFont="1" applyBorder="1"/>
    <xf numFmtId="3" fontId="23" fillId="0" borderId="11" xfId="0" applyNumberFormat="1" applyFont="1" applyBorder="1"/>
    <xf numFmtId="3" fontId="23" fillId="0" borderId="12" xfId="0" applyNumberFormat="1" applyFont="1" applyBorder="1"/>
    <xf numFmtId="3" fontId="23" fillId="0" borderId="8" xfId="0" applyNumberFormat="1" applyFont="1" applyBorder="1"/>
    <xf numFmtId="1" fontId="23" fillId="0" borderId="0" xfId="0" applyNumberFormat="1" applyFont="1"/>
    <xf numFmtId="0" fontId="8" fillId="0" borderId="0" xfId="0" applyFont="1"/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167" fontId="14" fillId="0" borderId="0" xfId="0" applyNumberFormat="1" applyFont="1" applyFill="1"/>
    <xf numFmtId="6" fontId="18" fillId="2" borderId="2" xfId="0" applyNumberFormat="1" applyFont="1" applyFill="1" applyBorder="1"/>
    <xf numFmtId="6" fontId="18" fillId="2" borderId="9" xfId="0" applyNumberFormat="1" applyFont="1" applyFill="1" applyBorder="1"/>
    <xf numFmtId="6" fontId="18" fillId="2" borderId="12" xfId="0" applyNumberFormat="1" applyFont="1" applyFill="1" applyBorder="1"/>
    <xf numFmtId="0" fontId="17" fillId="2" borderId="16" xfId="0" applyFont="1" applyFill="1" applyBorder="1" applyAlignment="1" applyProtection="1">
      <alignment horizontal="center" wrapText="1"/>
    </xf>
    <xf numFmtId="6" fontId="18" fillId="2" borderId="27" xfId="0" applyNumberFormat="1" applyFont="1" applyFill="1" applyBorder="1"/>
    <xf numFmtId="6" fontId="18" fillId="2" borderId="28" xfId="0" applyNumberFormat="1" applyFont="1" applyFill="1" applyBorder="1"/>
    <xf numFmtId="6" fontId="18" fillId="2" borderId="35" xfId="0" applyNumberFormat="1" applyFont="1" applyFill="1" applyBorder="1"/>
    <xf numFmtId="0" fontId="17" fillId="2" borderId="3" xfId="0" applyFont="1" applyFill="1" applyBorder="1" applyAlignment="1" applyProtection="1">
      <alignment horizontal="center" wrapText="1"/>
    </xf>
    <xf numFmtId="0" fontId="18" fillId="2" borderId="32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6" fontId="18" fillId="0" borderId="0" xfId="0" applyNumberFormat="1" applyFont="1"/>
    <xf numFmtId="0" fontId="18" fillId="2" borderId="27" xfId="0" applyFont="1" applyFill="1" applyBorder="1"/>
    <xf numFmtId="0" fontId="18" fillId="2" borderId="2" xfId="0" applyFont="1" applyFill="1" applyBorder="1"/>
    <xf numFmtId="0" fontId="18" fillId="2" borderId="12" xfId="0" applyFont="1" applyFill="1" applyBorder="1"/>
    <xf numFmtId="0" fontId="18" fillId="0" borderId="41" xfId="0" applyFont="1" applyFill="1" applyBorder="1"/>
    <xf numFmtId="0" fontId="18" fillId="0" borderId="42" xfId="0" applyFont="1" applyFill="1" applyBorder="1"/>
    <xf numFmtId="0" fontId="18" fillId="0" borderId="85" xfId="0" applyFont="1" applyFill="1" applyBorder="1"/>
    <xf numFmtId="0" fontId="22" fillId="0" borderId="85" xfId="0" applyFont="1" applyFill="1" applyBorder="1"/>
    <xf numFmtId="0" fontId="17" fillId="3" borderId="46" xfId="0" applyFont="1" applyFill="1" applyBorder="1" applyAlignment="1">
      <alignment horizontal="center" vertical="top"/>
    </xf>
    <xf numFmtId="0" fontId="17" fillId="3" borderId="47" xfId="0" applyFont="1" applyFill="1" applyBorder="1" applyAlignment="1">
      <alignment horizontal="center" vertical="top"/>
    </xf>
    <xf numFmtId="0" fontId="17" fillId="3" borderId="49" xfId="0" applyFont="1" applyFill="1" applyBorder="1" applyAlignment="1">
      <alignment horizontal="center" vertical="top"/>
    </xf>
    <xf numFmtId="165" fontId="17" fillId="3" borderId="46" xfId="1" applyNumberFormat="1" applyFont="1" applyFill="1" applyBorder="1" applyAlignment="1">
      <alignment horizontal="center" vertical="center" wrapText="1"/>
    </xf>
    <xf numFmtId="165" fontId="17" fillId="3" borderId="47" xfId="1" applyNumberFormat="1" applyFont="1" applyFill="1" applyBorder="1" applyAlignment="1">
      <alignment horizontal="center" vertical="center" wrapText="1"/>
    </xf>
    <xf numFmtId="165" fontId="17" fillId="3" borderId="4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7" fillId="3" borderId="46" xfId="2" applyNumberFormat="1" applyFont="1" applyFill="1" applyBorder="1" applyAlignment="1" applyProtection="1">
      <alignment horizontal="center" vertical="center"/>
      <protection locked="0"/>
    </xf>
    <xf numFmtId="164" fontId="17" fillId="3" borderId="47" xfId="1" applyNumberFormat="1" applyFont="1" applyFill="1" applyBorder="1" applyAlignment="1" applyProtection="1">
      <alignment horizontal="center" vertical="center"/>
      <protection locked="0"/>
    </xf>
    <xf numFmtId="164" fontId="17" fillId="3" borderId="49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7" fillId="2" borderId="6" xfId="0" applyFont="1" applyFill="1" applyBorder="1" applyAlignment="1" applyProtection="1">
      <alignment horizontal="center" wrapText="1"/>
    </xf>
    <xf numFmtId="6" fontId="18" fillId="2" borderId="26" xfId="0" applyNumberFormat="1" applyFont="1" applyFill="1" applyBorder="1"/>
    <xf numFmtId="6" fontId="18" fillId="2" borderId="10" xfId="0" applyNumberFormat="1" applyFont="1" applyFill="1" applyBorder="1"/>
    <xf numFmtId="6" fontId="18" fillId="4" borderId="26" xfId="0" applyNumberFormat="1" applyFont="1" applyFill="1" applyBorder="1"/>
    <xf numFmtId="6" fontId="18" fillId="4" borderId="34" xfId="0" applyNumberFormat="1" applyFont="1" applyFill="1" applyBorder="1"/>
    <xf numFmtId="43" fontId="18" fillId="2" borderId="8" xfId="1" applyNumberFormat="1" applyFont="1" applyFill="1" applyBorder="1" applyAlignment="1">
      <alignment horizontal="center" vertical="center"/>
    </xf>
    <xf numFmtId="0" fontId="20" fillId="0" borderId="0" xfId="0" applyFont="1"/>
    <xf numFmtId="2" fontId="2" fillId="0" borderId="2" xfId="0" applyNumberFormat="1" applyFont="1" applyFill="1" applyBorder="1"/>
    <xf numFmtId="2" fontId="2" fillId="0" borderId="12" xfId="0" applyNumberFormat="1" applyFont="1" applyFill="1" applyBorder="1"/>
    <xf numFmtId="0" fontId="21" fillId="3" borderId="24" xfId="0" applyFont="1" applyFill="1" applyBorder="1"/>
    <xf numFmtId="0" fontId="21" fillId="3" borderId="25" xfId="0" applyFont="1" applyFill="1" applyBorder="1"/>
    <xf numFmtId="0" fontId="21" fillId="3" borderId="37" xfId="0" applyFont="1" applyFill="1" applyBorder="1" applyAlignment="1">
      <alignment horizontal="left" vertical="top"/>
    </xf>
    <xf numFmtId="0" fontId="21" fillId="3" borderId="16" xfId="0" applyFont="1" applyFill="1" applyBorder="1" applyAlignment="1">
      <alignment horizontal="left" vertical="top"/>
    </xf>
    <xf numFmtId="0" fontId="21" fillId="3" borderId="17" xfId="0" applyFont="1" applyFill="1" applyBorder="1" applyAlignment="1">
      <alignment horizontal="left" vertical="top" wrapText="1"/>
    </xf>
    <xf numFmtId="3" fontId="23" fillId="3" borderId="26" xfId="0" applyNumberFormat="1" applyFont="1" applyFill="1" applyBorder="1"/>
    <xf numFmtId="3" fontId="23" fillId="3" borderId="27" xfId="0" applyNumberFormat="1" applyFont="1" applyFill="1" applyBorder="1"/>
    <xf numFmtId="3" fontId="21" fillId="3" borderId="26" xfId="0" applyNumberFormat="1" applyFont="1" applyFill="1" applyBorder="1"/>
    <xf numFmtId="3" fontId="21" fillId="3" borderId="28" xfId="0" applyNumberFormat="1" applyFont="1" applyFill="1" applyBorder="1"/>
    <xf numFmtId="3" fontId="23" fillId="3" borderId="10" xfId="0" applyNumberFormat="1" applyFont="1" applyFill="1" applyBorder="1"/>
    <xf numFmtId="3" fontId="23" fillId="3" borderId="2" xfId="0" applyNumberFormat="1" applyFont="1" applyFill="1" applyBorder="1"/>
    <xf numFmtId="3" fontId="21" fillId="3" borderId="10" xfId="0" applyNumberFormat="1" applyFont="1" applyFill="1" applyBorder="1"/>
    <xf numFmtId="3" fontId="21" fillId="3" borderId="9" xfId="0" applyNumberFormat="1" applyFont="1" applyFill="1" applyBorder="1"/>
    <xf numFmtId="3" fontId="23" fillId="3" borderId="11" xfId="0" applyNumberFormat="1" applyFont="1" applyFill="1" applyBorder="1"/>
    <xf numFmtId="3" fontId="23" fillId="3" borderId="12" xfId="0" applyNumberFormat="1" applyFont="1" applyFill="1" applyBorder="1"/>
    <xf numFmtId="3" fontId="21" fillId="3" borderId="11" xfId="0" applyNumberFormat="1" applyFont="1" applyFill="1" applyBorder="1"/>
    <xf numFmtId="3" fontId="21" fillId="3" borderId="8" xfId="0" applyNumberFormat="1" applyFont="1" applyFill="1" applyBorder="1"/>
    <xf numFmtId="0" fontId="19" fillId="2" borderId="25" xfId="0" applyFont="1" applyFill="1" applyBorder="1" applyAlignment="1">
      <alignment horizontal="center" vertical="center"/>
    </xf>
    <xf numFmtId="6" fontId="19" fillId="2" borderId="11" xfId="0" applyNumberFormat="1" applyFont="1" applyFill="1" applyBorder="1"/>
    <xf numFmtId="6" fontId="19" fillId="2" borderId="12" xfId="0" applyNumberFormat="1" applyFont="1" applyFill="1" applyBorder="1"/>
    <xf numFmtId="0" fontId="19" fillId="2" borderId="25" xfId="0" applyFont="1" applyFill="1" applyBorder="1" applyAlignment="1">
      <alignment horizontal="center"/>
    </xf>
    <xf numFmtId="0" fontId="25" fillId="0" borderId="0" xfId="0" applyFont="1"/>
    <xf numFmtId="0" fontId="3" fillId="2" borderId="24" xfId="0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164" fontId="2" fillId="2" borderId="10" xfId="0" applyNumberFormat="1" applyFont="1" applyFill="1" applyBorder="1"/>
    <xf numFmtId="164" fontId="2" fillId="2" borderId="28" xfId="2" applyNumberFormat="1" applyFont="1" applyFill="1" applyBorder="1"/>
    <xf numFmtId="3" fontId="2" fillId="2" borderId="10" xfId="0" applyNumberFormat="1" applyFont="1" applyFill="1" applyBorder="1"/>
    <xf numFmtId="3" fontId="2" fillId="2" borderId="2" xfId="0" applyNumberFormat="1" applyFont="1" applyFill="1" applyBorder="1"/>
    <xf numFmtId="0" fontId="3" fillId="2" borderId="25" xfId="0" applyFont="1" applyFill="1" applyBorder="1"/>
    <xf numFmtId="164" fontId="2" fillId="0" borderId="0" xfId="2" applyNumberFormat="1" applyFont="1"/>
    <xf numFmtId="164" fontId="25" fillId="0" borderId="0" xfId="2" applyNumberFormat="1" applyFont="1"/>
    <xf numFmtId="0" fontId="18" fillId="0" borderId="24" xfId="0" applyFont="1" applyFill="1" applyBorder="1"/>
    <xf numFmtId="0" fontId="22" fillId="0" borderId="87" xfId="0" applyFont="1" applyFill="1" applyBorder="1"/>
    <xf numFmtId="0" fontId="18" fillId="0" borderId="25" xfId="0" applyFont="1" applyFill="1" applyBorder="1"/>
    <xf numFmtId="0" fontId="21" fillId="3" borderId="6" xfId="0" applyFont="1" applyFill="1" applyBorder="1" applyAlignment="1">
      <alignment horizontal="left" vertical="top" wrapText="1"/>
    </xf>
    <xf numFmtId="3" fontId="21" fillId="3" borderId="2" xfId="0" applyNumberFormat="1" applyFont="1" applyFill="1" applyBorder="1"/>
    <xf numFmtId="0" fontId="21" fillId="3" borderId="16" xfId="0" applyFont="1" applyFill="1" applyBorder="1" applyAlignment="1">
      <alignment horizontal="left" vertical="top" wrapText="1"/>
    </xf>
    <xf numFmtId="3" fontId="21" fillId="3" borderId="27" xfId="0" applyNumberFormat="1" applyFont="1" applyFill="1" applyBorder="1"/>
    <xf numFmtId="3" fontId="21" fillId="3" borderId="12" xfId="0" applyNumberFormat="1" applyFont="1" applyFill="1" applyBorder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1" fillId="0" borderId="0" xfId="0" applyNumberFormat="1" applyFont="1" applyFill="1"/>
    <xf numFmtId="0" fontId="21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8" fillId="6" borderId="0" xfId="0" applyFont="1" applyFill="1" applyBorder="1"/>
    <xf numFmtId="0" fontId="18" fillId="6" borderId="0" xfId="0" applyFont="1" applyFill="1" applyBorder="1" applyAlignment="1">
      <alignment horizontal="center"/>
    </xf>
    <xf numFmtId="44" fontId="18" fillId="6" borderId="0" xfId="2" applyFont="1" applyFill="1" applyBorder="1"/>
    <xf numFmtId="0" fontId="18" fillId="6" borderId="0" xfId="0" applyFont="1" applyFill="1"/>
    <xf numFmtId="0" fontId="17" fillId="7" borderId="2" xfId="0" applyFont="1" applyFill="1" applyBorder="1" applyAlignment="1" applyProtection="1">
      <alignment horizontal="left"/>
      <protection locked="0"/>
    </xf>
    <xf numFmtId="0" fontId="27" fillId="8" borderId="2" xfId="0" applyFont="1" applyFill="1" applyBorder="1" applyAlignment="1">
      <alignment horizontal="center"/>
    </xf>
    <xf numFmtId="166" fontId="18" fillId="7" borderId="2" xfId="2" applyNumberFormat="1" applyFont="1" applyFill="1" applyBorder="1" applyProtection="1">
      <protection locked="0"/>
    </xf>
    <xf numFmtId="0" fontId="0" fillId="6" borderId="0" xfId="0" applyFill="1"/>
    <xf numFmtId="0" fontId="18" fillId="6" borderId="2" xfId="0" applyFont="1" applyFill="1" applyBorder="1"/>
    <xf numFmtId="0" fontId="27" fillId="5" borderId="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43" fontId="14" fillId="0" borderId="0" xfId="0" applyNumberFormat="1" applyFont="1" applyFill="1"/>
    <xf numFmtId="0" fontId="26" fillId="2" borderId="11" xfId="0" applyFont="1" applyFill="1" applyBorder="1" applyAlignment="1" applyProtection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Alignment="1" applyProtection="1">
      <alignment horizontal="center" vertical="center" wrapText="1"/>
    </xf>
    <xf numFmtId="166" fontId="14" fillId="0" borderId="0" xfId="0" applyNumberFormat="1" applyFont="1"/>
    <xf numFmtId="164" fontId="2" fillId="2" borderId="11" xfId="2" applyNumberFormat="1" applyFont="1" applyFill="1" applyBorder="1"/>
    <xf numFmtId="0" fontId="26" fillId="3" borderId="31" xfId="0" applyFont="1" applyFill="1" applyBorder="1" applyAlignment="1">
      <alignment horizontal="left" vertical="top" wrapText="1"/>
    </xf>
    <xf numFmtId="9" fontId="2" fillId="0" borderId="39" xfId="3" applyFont="1" applyFill="1" applyBorder="1"/>
    <xf numFmtId="164" fontId="2" fillId="3" borderId="9" xfId="2" applyNumberFormat="1" applyFont="1" applyFill="1" applyBorder="1"/>
    <xf numFmtId="164" fontId="2" fillId="3" borderId="2" xfId="2" applyNumberFormat="1" applyFont="1" applyFill="1" applyBorder="1"/>
    <xf numFmtId="164" fontId="3" fillId="0" borderId="45" xfId="0" applyNumberFormat="1" applyFont="1" applyFill="1" applyBorder="1"/>
    <xf numFmtId="164" fontId="3" fillId="2" borderId="45" xfId="0" applyNumberFormat="1" applyFont="1" applyFill="1" applyBorder="1"/>
    <xf numFmtId="0" fontId="4" fillId="2" borderId="26" xfId="0" applyFont="1" applyFill="1" applyBorder="1" applyAlignment="1">
      <alignment wrapText="1"/>
    </xf>
    <xf numFmtId="0" fontId="4" fillId="2" borderId="43" xfId="0" applyFont="1" applyFill="1" applyBorder="1" applyAlignment="1">
      <alignment wrapText="1"/>
    </xf>
    <xf numFmtId="0" fontId="4" fillId="2" borderId="88" xfId="0" applyFont="1" applyFill="1" applyBorder="1" applyAlignment="1">
      <alignment wrapText="1"/>
    </xf>
    <xf numFmtId="0" fontId="4" fillId="2" borderId="27" xfId="0" quotePrefix="1" applyFont="1" applyFill="1" applyBorder="1" applyAlignment="1">
      <alignment wrapText="1"/>
    </xf>
    <xf numFmtId="164" fontId="4" fillId="2" borderId="28" xfId="2" applyNumberFormat="1" applyFont="1" applyFill="1" applyBorder="1" applyAlignment="1">
      <alignment wrapText="1"/>
    </xf>
    <xf numFmtId="164" fontId="4" fillId="2" borderId="26" xfId="2" applyNumberFormat="1" applyFont="1" applyFill="1" applyBorder="1" applyAlignment="1">
      <alignment wrapText="1"/>
    </xf>
    <xf numFmtId="164" fontId="2" fillId="3" borderId="8" xfId="2" applyNumberFormat="1" applyFont="1" applyFill="1" applyBorder="1"/>
    <xf numFmtId="164" fontId="2" fillId="2" borderId="40" xfId="2" applyNumberFormat="1" applyFont="1" applyFill="1" applyBorder="1"/>
    <xf numFmtId="164" fontId="2" fillId="3" borderId="12" xfId="2" applyNumberFormat="1" applyFont="1" applyFill="1" applyBorder="1"/>
    <xf numFmtId="0" fontId="28" fillId="0" borderId="0" xfId="4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0" fillId="9" borderId="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33" fillId="0" borderId="1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3" fillId="3" borderId="7" xfId="1" applyNumberFormat="1" applyFont="1" applyFill="1" applyBorder="1"/>
    <xf numFmtId="165" fontId="3" fillId="3" borderId="15" xfId="1" applyNumberFormat="1" applyFont="1" applyFill="1" applyBorder="1"/>
    <xf numFmtId="165" fontId="3" fillId="3" borderId="89" xfId="1" applyNumberFormat="1" applyFont="1" applyFill="1" applyBorder="1"/>
    <xf numFmtId="164" fontId="3" fillId="3" borderId="7" xfId="0" applyNumberFormat="1" applyFont="1" applyFill="1" applyBorder="1"/>
    <xf numFmtId="164" fontId="3" fillId="3" borderId="15" xfId="0" applyNumberFormat="1" applyFont="1" applyFill="1" applyBorder="1"/>
    <xf numFmtId="164" fontId="3" fillId="3" borderId="89" xfId="0" applyNumberFormat="1" applyFont="1" applyFill="1" applyBorder="1"/>
    <xf numFmtId="0" fontId="3" fillId="2" borderId="32" xfId="0" applyFont="1" applyFill="1" applyBorder="1"/>
    <xf numFmtId="164" fontId="2" fillId="2" borderId="26" xfId="0" applyNumberFormat="1" applyFont="1" applyFill="1" applyBorder="1"/>
    <xf numFmtId="164" fontId="2" fillId="2" borderId="27" xfId="0" applyNumberFormat="1" applyFont="1" applyFill="1" applyBorder="1"/>
    <xf numFmtId="164" fontId="2" fillId="2" borderId="28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14" fillId="0" borderId="20" xfId="1" applyNumberFormat="1" applyFont="1" applyFill="1" applyBorder="1"/>
    <xf numFmtId="3" fontId="2" fillId="0" borderId="0" xfId="0" applyNumberFormat="1" applyFont="1" applyFill="1"/>
    <xf numFmtId="164" fontId="2" fillId="0" borderId="2" xfId="2" applyNumberFormat="1" applyFont="1" applyFill="1" applyBorder="1"/>
    <xf numFmtId="0" fontId="3" fillId="3" borderId="32" xfId="0" applyFont="1" applyFill="1" applyBorder="1"/>
    <xf numFmtId="0" fontId="3" fillId="3" borderId="25" xfId="0" applyFont="1" applyFill="1" applyBorder="1"/>
    <xf numFmtId="168" fontId="2" fillId="0" borderId="0" xfId="2" applyNumberFormat="1" applyFont="1"/>
    <xf numFmtId="166" fontId="18" fillId="0" borderId="90" xfId="2" applyNumberFormat="1" applyFont="1" applyFill="1" applyBorder="1" applyAlignment="1" applyProtection="1">
      <alignment horizontal="center"/>
      <protection locked="0"/>
    </xf>
    <xf numFmtId="0" fontId="17" fillId="0" borderId="31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164" fontId="4" fillId="2" borderId="43" xfId="2" applyNumberFormat="1" applyFont="1" applyFill="1" applyBorder="1" applyAlignment="1">
      <alignment wrapText="1"/>
    </xf>
    <xf numFmtId="165" fontId="2" fillId="0" borderId="12" xfId="1" applyNumberFormat="1" applyFont="1" applyFill="1" applyBorder="1"/>
    <xf numFmtId="165" fontId="2" fillId="0" borderId="21" xfId="1" applyNumberFormat="1" applyFont="1" applyFill="1" applyBorder="1"/>
    <xf numFmtId="0" fontId="26" fillId="2" borderId="7" xfId="0" applyFont="1" applyFill="1" applyBorder="1" applyAlignment="1">
      <alignment horizontal="left" vertical="top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19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6" fillId="2" borderId="17" xfId="0" applyFont="1" applyFill="1" applyBorder="1" applyAlignment="1">
      <alignment horizontal="left" vertical="top" wrapText="1"/>
    </xf>
    <xf numFmtId="0" fontId="26" fillId="2" borderId="37" xfId="0" applyFont="1" applyFill="1" applyBorder="1" applyAlignment="1">
      <alignment horizontal="left" vertical="top" wrapText="1"/>
    </xf>
    <xf numFmtId="0" fontId="26" fillId="2" borderId="16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164" fontId="3" fillId="2" borderId="7" xfId="0" applyNumberFormat="1" applyFont="1" applyFill="1" applyBorder="1"/>
    <xf numFmtId="164" fontId="3" fillId="2" borderId="15" xfId="0" applyNumberFormat="1" applyFont="1" applyFill="1" applyBorder="1"/>
    <xf numFmtId="164" fontId="3" fillId="2" borderId="89" xfId="0" applyNumberFormat="1" applyFont="1" applyFill="1" applyBorder="1"/>
    <xf numFmtId="9" fontId="2" fillId="0" borderId="40" xfId="3" applyFont="1" applyFill="1" applyBorder="1"/>
    <xf numFmtId="0" fontId="26" fillId="3" borderId="7" xfId="0" applyFont="1" applyFill="1" applyBorder="1" applyAlignment="1">
      <alignment horizontal="left" vertical="top"/>
    </xf>
    <xf numFmtId="0" fontId="26" fillId="3" borderId="15" xfId="0" applyFont="1" applyFill="1" applyBorder="1" applyAlignment="1">
      <alignment horizontal="left" vertical="top"/>
    </xf>
    <xf numFmtId="0" fontId="26" fillId="3" borderId="6" xfId="0" applyFont="1" applyFill="1" applyBorder="1" applyAlignment="1">
      <alignment horizontal="left" vertical="top" wrapText="1"/>
    </xf>
    <xf numFmtId="0" fontId="26" fillId="3" borderId="17" xfId="0" applyFont="1" applyFill="1" applyBorder="1" applyAlignment="1">
      <alignment horizontal="left" vertical="top"/>
    </xf>
    <xf numFmtId="0" fontId="26" fillId="3" borderId="16" xfId="0" applyFont="1" applyFill="1" applyBorder="1" applyAlignment="1">
      <alignment horizontal="left" vertical="top" wrapText="1"/>
    </xf>
    <xf numFmtId="0" fontId="26" fillId="3" borderId="18" xfId="0" applyFont="1" applyFill="1" applyBorder="1" applyAlignment="1">
      <alignment horizontal="left" vertical="top" wrapText="1"/>
    </xf>
    <xf numFmtId="0" fontId="26" fillId="3" borderId="17" xfId="0" applyFont="1" applyFill="1" applyBorder="1" applyAlignment="1">
      <alignment horizontal="left" vertical="top" wrapText="1"/>
    </xf>
    <xf numFmtId="0" fontId="26" fillId="3" borderId="29" xfId="0" applyFont="1" applyFill="1" applyBorder="1" applyAlignment="1">
      <alignment horizontal="left" vertical="top" wrapText="1"/>
    </xf>
    <xf numFmtId="0" fontId="26" fillId="3" borderId="30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0" fontId="4" fillId="3" borderId="88" xfId="0" applyFont="1" applyFill="1" applyBorder="1" applyAlignment="1">
      <alignment wrapText="1"/>
    </xf>
    <xf numFmtId="0" fontId="4" fillId="3" borderId="27" xfId="0" quotePrefix="1" applyFont="1" applyFill="1" applyBorder="1" applyAlignment="1">
      <alignment wrapText="1"/>
    </xf>
    <xf numFmtId="164" fontId="4" fillId="3" borderId="28" xfId="2" applyNumberFormat="1" applyFont="1" applyFill="1" applyBorder="1" applyAlignment="1">
      <alignment wrapText="1"/>
    </xf>
    <xf numFmtId="9" fontId="4" fillId="3" borderId="26" xfId="3" applyFont="1" applyFill="1" applyBorder="1" applyAlignment="1">
      <alignment wrapText="1"/>
    </xf>
    <xf numFmtId="0" fontId="26" fillId="3" borderId="19" xfId="0" applyFont="1" applyFill="1" applyBorder="1" applyAlignment="1">
      <alignment horizontal="left" vertical="top" wrapText="1"/>
    </xf>
    <xf numFmtId="0" fontId="26" fillId="3" borderId="37" xfId="0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wrapText="1"/>
    </xf>
    <xf numFmtId="164" fontId="4" fillId="3" borderId="5" xfId="2" applyNumberFormat="1" applyFont="1" applyFill="1" applyBorder="1" applyAlignment="1">
      <alignment wrapText="1"/>
    </xf>
    <xf numFmtId="164" fontId="4" fillId="3" borderId="26" xfId="2" applyNumberFormat="1" applyFont="1" applyFill="1" applyBorder="1" applyAlignment="1">
      <alignment wrapText="1"/>
    </xf>
    <xf numFmtId="0" fontId="3" fillId="2" borderId="18" xfId="0" applyFont="1" applyFill="1" applyBorder="1" applyAlignment="1">
      <alignment textRotation="90"/>
    </xf>
    <xf numFmtId="165" fontId="6" fillId="2" borderId="5" xfId="1" applyNumberFormat="1" applyFont="1" applyFill="1" applyBorder="1" applyAlignment="1">
      <alignment horizontal="center" vertical="center"/>
    </xf>
    <xf numFmtId="165" fontId="2" fillId="2" borderId="20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textRotation="90"/>
    </xf>
    <xf numFmtId="165" fontId="6" fillId="2" borderId="23" xfId="1" applyNumberFormat="1" applyFont="1" applyFill="1" applyBorder="1" applyAlignment="1">
      <alignment horizontal="center" vertical="center"/>
    </xf>
    <xf numFmtId="165" fontId="2" fillId="2" borderId="2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/>
    </xf>
    <xf numFmtId="165" fontId="2" fillId="2" borderId="21" xfId="1" applyNumberFormat="1" applyFont="1" applyFill="1" applyBorder="1" applyAlignment="1">
      <alignment horizontal="center" vertical="center"/>
    </xf>
    <xf numFmtId="165" fontId="6" fillId="2" borderId="87" xfId="1" applyNumberFormat="1" applyFont="1" applyFill="1" applyBorder="1" applyAlignment="1">
      <alignment horizontal="center" vertical="center"/>
    </xf>
    <xf numFmtId="165" fontId="2" fillId="2" borderId="85" xfId="1" applyNumberFormat="1" applyFont="1" applyFill="1" applyBorder="1" applyAlignment="1">
      <alignment horizontal="center" vertical="center"/>
    </xf>
    <xf numFmtId="165" fontId="2" fillId="2" borderId="42" xfId="1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4" fillId="3" borderId="14" xfId="2" applyNumberFormat="1" applyFont="1" applyFill="1" applyBorder="1" applyAlignment="1">
      <alignment wrapText="1"/>
    </xf>
    <xf numFmtId="9" fontId="4" fillId="3" borderId="13" xfId="3" applyFont="1" applyFill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10" xfId="0" applyNumberFormat="1" applyFont="1" applyBorder="1"/>
    <xf numFmtId="3" fontId="18" fillId="0" borderId="2" xfId="0" applyNumberFormat="1" applyFont="1" applyBorder="1"/>
    <xf numFmtId="3" fontId="18" fillId="0" borderId="9" xfId="0" applyNumberFormat="1" applyFont="1" applyBorder="1"/>
    <xf numFmtId="3" fontId="18" fillId="0" borderId="11" xfId="0" applyNumberFormat="1" applyFont="1" applyBorder="1"/>
    <xf numFmtId="3" fontId="18" fillId="0" borderId="12" xfId="0" applyNumberFormat="1" applyFont="1" applyBorder="1"/>
    <xf numFmtId="3" fontId="18" fillId="0" borderId="8" xfId="0" applyNumberFormat="1" applyFont="1" applyBorder="1"/>
    <xf numFmtId="164" fontId="2" fillId="10" borderId="2" xfId="2" applyNumberFormat="1" applyFont="1" applyFill="1" applyBorder="1"/>
    <xf numFmtId="168" fontId="2" fillId="0" borderId="2" xfId="2" applyNumberFormat="1" applyFont="1" applyFill="1" applyBorder="1"/>
    <xf numFmtId="0" fontId="18" fillId="3" borderId="87" xfId="0" applyFont="1" applyFill="1" applyBorder="1"/>
    <xf numFmtId="0" fontId="14" fillId="0" borderId="2" xfId="0" applyFont="1" applyFill="1" applyBorder="1" applyAlignment="1">
      <alignment horizontal="center"/>
    </xf>
    <xf numFmtId="0" fontId="18" fillId="3" borderId="85" xfId="0" applyFont="1" applyFill="1" applyBorder="1"/>
    <xf numFmtId="0" fontId="21" fillId="0" borderId="1" xfId="0" applyFont="1" applyBorder="1" applyAlignment="1">
      <alignment horizontal="center" vertical="center"/>
    </xf>
    <xf numFmtId="10" fontId="18" fillId="0" borderId="85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/>
    <xf numFmtId="9" fontId="2" fillId="0" borderId="10" xfId="3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9" fontId="2" fillId="0" borderId="11" xfId="3" applyFont="1" applyFill="1" applyBorder="1"/>
    <xf numFmtId="164" fontId="2" fillId="2" borderId="21" xfId="0" applyNumberFormat="1" applyFont="1" applyFill="1" applyBorder="1"/>
    <xf numFmtId="10" fontId="2" fillId="0" borderId="10" xfId="3" applyNumberFormat="1" applyFont="1" applyFill="1" applyBorder="1"/>
    <xf numFmtId="10" fontId="2" fillId="0" borderId="11" xfId="3" applyNumberFormat="1" applyFont="1" applyFill="1" applyBorder="1"/>
    <xf numFmtId="164" fontId="2" fillId="2" borderId="8" xfId="0" applyNumberFormat="1" applyFont="1" applyFill="1" applyBorder="1"/>
    <xf numFmtId="0" fontId="2" fillId="0" borderId="0" xfId="0" applyFont="1"/>
    <xf numFmtId="0" fontId="18" fillId="3" borderId="2" xfId="0" applyFont="1" applyFill="1" applyBorder="1"/>
    <xf numFmtId="10" fontId="18" fillId="0" borderId="2" xfId="0" applyNumberFormat="1" applyFont="1" applyFill="1" applyBorder="1"/>
    <xf numFmtId="0" fontId="18" fillId="3" borderId="9" xfId="0" applyFont="1" applyFill="1" applyBorder="1"/>
    <xf numFmtId="10" fontId="18" fillId="0" borderId="9" xfId="0" applyNumberFormat="1" applyFont="1" applyFill="1" applyBorder="1"/>
    <xf numFmtId="10" fontId="18" fillId="3" borderId="12" xfId="0" applyNumberFormat="1" applyFont="1" applyFill="1" applyBorder="1"/>
    <xf numFmtId="10" fontId="18" fillId="3" borderId="8" xfId="0" applyNumberFormat="1" applyFont="1" applyFill="1" applyBorder="1"/>
    <xf numFmtId="0" fontId="18" fillId="3" borderId="4" xfId="0" applyFont="1" applyFill="1" applyBorder="1"/>
    <xf numFmtId="0" fontId="18" fillId="3" borderId="14" xfId="0" applyFont="1" applyFill="1" applyBorder="1"/>
    <xf numFmtId="0" fontId="21" fillId="0" borderId="6" xfId="0" applyFont="1" applyBorder="1" applyAlignment="1">
      <alignment horizontal="center" vertical="center" textRotation="90"/>
    </xf>
    <xf numFmtId="0" fontId="18" fillId="0" borderId="42" xfId="0" applyFont="1" applyFill="1" applyBorder="1"/>
    <xf numFmtId="2" fontId="2" fillId="0" borderId="12" xfId="0" applyNumberFormat="1" applyFont="1" applyFill="1" applyBorder="1"/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10" fontId="18" fillId="3" borderId="2" xfId="0" applyNumberFormat="1" applyFont="1" applyFill="1" applyBorder="1"/>
    <xf numFmtId="10" fontId="18" fillId="3" borderId="9" xfId="0" applyNumberFormat="1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left" vertical="top" wrapText="1"/>
    </xf>
    <xf numFmtId="0" fontId="26" fillId="2" borderId="19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6" fillId="2" borderId="16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10" xfId="0" applyNumberFormat="1" applyFont="1" applyBorder="1"/>
    <xf numFmtId="3" fontId="18" fillId="0" borderId="2" xfId="0" applyNumberFormat="1" applyFont="1" applyBorder="1"/>
    <xf numFmtId="3" fontId="18" fillId="0" borderId="9" xfId="0" applyNumberFormat="1" applyFont="1" applyBorder="1"/>
    <xf numFmtId="3" fontId="18" fillId="0" borderId="11" xfId="0" applyNumberFormat="1" applyFont="1" applyBorder="1"/>
    <xf numFmtId="3" fontId="18" fillId="0" borderId="12" xfId="0" applyNumberFormat="1" applyFont="1" applyBorder="1"/>
    <xf numFmtId="3" fontId="18" fillId="0" borderId="8" xfId="0" applyNumberFormat="1" applyFont="1" applyBorder="1"/>
    <xf numFmtId="10" fontId="18" fillId="3" borderId="42" xfId="0" applyNumberFormat="1" applyFont="1" applyFill="1" applyBorder="1"/>
    <xf numFmtId="0" fontId="18" fillId="0" borderId="26" xfId="0" applyFont="1" applyFill="1" applyBorder="1" applyAlignment="1">
      <alignment horizontal="center" vertical="center"/>
    </xf>
    <xf numFmtId="0" fontId="18" fillId="3" borderId="10" xfId="0" applyFont="1" applyFill="1" applyBorder="1"/>
    <xf numFmtId="0" fontId="18" fillId="3" borderId="11" xfId="0" applyFont="1" applyFill="1" applyBorder="1"/>
    <xf numFmtId="0" fontId="22" fillId="3" borderId="13" xfId="0" applyFont="1" applyFill="1" applyBorder="1"/>
    <xf numFmtId="10" fontId="18" fillId="3" borderId="10" xfId="0" applyNumberFormat="1" applyFont="1" applyFill="1" applyBorder="1"/>
    <xf numFmtId="0" fontId="22" fillId="3" borderId="10" xfId="0" applyFont="1" applyFill="1" applyBorder="1"/>
    <xf numFmtId="10" fontId="18" fillId="0" borderId="11" xfId="3" applyNumberFormat="1" applyFont="1" applyFill="1" applyBorder="1"/>
    <xf numFmtId="0" fontId="26" fillId="2" borderId="17" xfId="0" applyFont="1" applyFill="1" applyBorder="1" applyAlignment="1">
      <alignment horizontal="left" vertical="top"/>
    </xf>
    <xf numFmtId="0" fontId="26" fillId="2" borderId="29" xfId="0" applyFont="1" applyFill="1" applyBorder="1" applyAlignment="1">
      <alignment horizontal="left" vertical="top" wrapText="1"/>
    </xf>
    <xf numFmtId="0" fontId="26" fillId="2" borderId="30" xfId="0" applyFont="1" applyFill="1" applyBorder="1" applyAlignment="1">
      <alignment horizontal="left" vertical="top" wrapText="1"/>
    </xf>
    <xf numFmtId="10" fontId="18" fillId="0" borderId="85" xfId="0" applyNumberFormat="1" applyFont="1" applyFill="1" applyBorder="1" applyAlignment="1">
      <alignment wrapText="1"/>
    </xf>
    <xf numFmtId="0" fontId="18" fillId="0" borderId="85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wrapText="1"/>
    </xf>
    <xf numFmtId="166" fontId="2" fillId="0" borderId="0" xfId="2" applyNumberFormat="1" applyFont="1"/>
    <xf numFmtId="166" fontId="25" fillId="0" borderId="0" xfId="2" applyNumberFormat="1" applyFont="1"/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17" fillId="2" borderId="17" xfId="0" applyFont="1" applyFill="1" applyBorder="1" applyAlignment="1" applyProtection="1">
      <alignment horizontal="center" wrapText="1"/>
    </xf>
    <xf numFmtId="6" fontId="19" fillId="2" borderId="8" xfId="0" applyNumberFormat="1" applyFont="1" applyFill="1" applyBorder="1"/>
    <xf numFmtId="6" fontId="18" fillId="2" borderId="91" xfId="0" applyNumberFormat="1" applyFont="1" applyFill="1" applyBorder="1"/>
    <xf numFmtId="6" fontId="18" fillId="2" borderId="8" xfId="0" applyNumberFormat="1" applyFont="1" applyFill="1" applyBorder="1"/>
    <xf numFmtId="0" fontId="14" fillId="0" borderId="10" xfId="0" applyFont="1" applyFill="1" applyBorder="1"/>
    <xf numFmtId="0" fontId="14" fillId="0" borderId="2" xfId="0" applyFont="1" applyFill="1" applyBorder="1"/>
    <xf numFmtId="0" fontId="34" fillId="0" borderId="0" xfId="0" applyFont="1" applyFill="1"/>
    <xf numFmtId="168" fontId="2" fillId="0" borderId="0" xfId="0" applyNumberFormat="1" applyFont="1" applyFill="1"/>
    <xf numFmtId="0" fontId="29" fillId="0" borderId="3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0" fontId="18" fillId="0" borderId="36" xfId="0" applyNumberFormat="1" applyFont="1" applyFill="1" applyBorder="1" applyAlignment="1">
      <alignment horizontal="left" vertical="center" wrapText="1"/>
    </xf>
    <xf numFmtId="10" fontId="18" fillId="0" borderId="56" xfId="0" applyNumberFormat="1" applyFont="1" applyFill="1" applyBorder="1" applyAlignment="1">
      <alignment horizontal="left" vertical="center" wrapText="1"/>
    </xf>
    <xf numFmtId="10" fontId="18" fillId="0" borderId="23" xfId="0" applyNumberFormat="1" applyFont="1" applyFill="1" applyBorder="1" applyAlignment="1">
      <alignment horizontal="left" vertical="center" wrapText="1"/>
    </xf>
    <xf numFmtId="164" fontId="26" fillId="2" borderId="41" xfId="2" applyNumberFormat="1" applyFont="1" applyFill="1" applyBorder="1" applyAlignment="1" applyProtection="1">
      <alignment horizontal="left" vertical="top" wrapText="1"/>
    </xf>
    <xf numFmtId="164" fontId="26" fillId="2" borderId="42" xfId="2" applyNumberFormat="1" applyFont="1" applyFill="1" applyBorder="1" applyAlignment="1" applyProtection="1">
      <alignment horizontal="left" vertical="top" wrapText="1"/>
    </xf>
    <xf numFmtId="0" fontId="26" fillId="2" borderId="32" xfId="0" applyFont="1" applyFill="1" applyBorder="1" applyAlignment="1">
      <alignment horizontal="left" vertical="top"/>
    </xf>
    <xf numFmtId="0" fontId="26" fillId="2" borderId="25" xfId="0" applyFont="1" applyFill="1" applyBorder="1" applyAlignment="1">
      <alignment horizontal="left" vertical="top"/>
    </xf>
    <xf numFmtId="0" fontId="26" fillId="2" borderId="26" xfId="0" applyFont="1" applyFill="1" applyBorder="1" applyAlignment="1" applyProtection="1">
      <alignment horizontal="center" vertical="center" wrapText="1"/>
    </xf>
    <xf numFmtId="0" fontId="26" fillId="2" borderId="27" xfId="0" applyFont="1" applyFill="1" applyBorder="1" applyAlignment="1" applyProtection="1">
      <alignment horizontal="center" vertical="center" wrapText="1"/>
    </xf>
    <xf numFmtId="0" fontId="26" fillId="2" borderId="28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5" fontId="18" fillId="3" borderId="58" xfId="1" applyNumberFormat="1" applyFont="1" applyFill="1" applyBorder="1" applyAlignment="1" applyProtection="1">
      <alignment horizontal="center" vertical="center" wrapText="1"/>
      <protection locked="0"/>
    </xf>
    <xf numFmtId="165" fontId="18" fillId="3" borderId="56" xfId="1" applyNumberFormat="1" applyFont="1" applyFill="1" applyBorder="1" applyAlignment="1" applyProtection="1">
      <alignment horizontal="center" vertical="center" wrapText="1"/>
      <protection locked="0"/>
    </xf>
    <xf numFmtId="165" fontId="18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>
      <alignment horizontal="left" vertical="top" wrapText="1"/>
    </xf>
    <xf numFmtId="0" fontId="17" fillId="3" borderId="45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165" fontId="18" fillId="0" borderId="58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56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57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5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4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3" borderId="82" xfId="0" applyFont="1" applyFill="1" applyBorder="1" applyAlignment="1">
      <alignment horizontal="left" vertical="top" wrapText="1"/>
    </xf>
    <xf numFmtId="0" fontId="17" fillId="3" borderId="83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17" fillId="2" borderId="86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</cellXfs>
  <cellStyles count="9">
    <cellStyle name="Comma" xfId="1" builtinId="3"/>
    <cellStyle name="Comma 2" xfId="7"/>
    <cellStyle name="Currency" xfId="2" builtinId="4"/>
    <cellStyle name="Currency 2" xfId="8"/>
    <cellStyle name="Hyperlink" xfId="4" builtinId="8"/>
    <cellStyle name="Hyperlink 2" xfId="6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Cashflow</a:t>
            </a:r>
            <a:r>
              <a:rPr lang="en-AU" sz="1800" b="1" baseline="0"/>
              <a:t> Projections (Base Year to  Modelled Horizon)</a:t>
            </a:r>
            <a:endParaRPr lang="en-AU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'CF Projection'!$B$5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'CF Projection'!$D$17:$X$17</c:f>
              <c:numCache>
                <c:formatCode>"$"#,##0_);[Red]\("$"#,##0\)</c:formatCode>
                <c:ptCount val="21"/>
                <c:pt idx="0">
                  <c:v>0</c:v>
                </c:pt>
                <c:pt idx="1">
                  <c:v>963794.80425792839</c:v>
                </c:pt>
                <c:pt idx="2">
                  <c:v>1944552.3970707962</c:v>
                </c:pt>
                <c:pt idx="3">
                  <c:v>-901927.81721518189</c:v>
                </c:pt>
                <c:pt idx="4">
                  <c:v>-440107.33738006477</c:v>
                </c:pt>
                <c:pt idx="5">
                  <c:v>593351.00161987531</c:v>
                </c:pt>
                <c:pt idx="6">
                  <c:v>1241690.7541372473</c:v>
                </c:pt>
                <c:pt idx="7">
                  <c:v>1901441.2862989251</c:v>
                </c:pt>
                <c:pt idx="8">
                  <c:v>2572803.4278266486</c:v>
                </c:pt>
                <c:pt idx="9">
                  <c:v>2859282.7896494106</c:v>
                </c:pt>
                <c:pt idx="10">
                  <c:v>2272693.6252258709</c:v>
                </c:pt>
                <c:pt idx="11">
                  <c:v>2584338.4315918148</c:v>
                </c:pt>
                <c:pt idx="12">
                  <c:v>1930467.8275742223</c:v>
                </c:pt>
                <c:pt idx="13">
                  <c:v>640342.61445669248</c:v>
                </c:pt>
                <c:pt idx="14">
                  <c:v>135249.68266222777</c:v>
                </c:pt>
                <c:pt idx="15">
                  <c:v>694458.72318802401</c:v>
                </c:pt>
                <c:pt idx="16">
                  <c:v>1014687.0056759631</c:v>
                </c:pt>
                <c:pt idx="17">
                  <c:v>1340551.3059356902</c:v>
                </c:pt>
                <c:pt idx="18">
                  <c:v>1672150.8178799883</c:v>
                </c:pt>
                <c:pt idx="19">
                  <c:v>2009586.4812345072</c:v>
                </c:pt>
                <c:pt idx="20">
                  <c:v>2352961.0122640533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2-4CBB-A9A6-494D69BC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351984"/>
        <c:axId val="18352376"/>
      </c:barChart>
      <c:lineChart>
        <c:grouping val="standard"/>
        <c:varyColors val="0"/>
        <c:ser>
          <c:idx val="0"/>
          <c:order val="0"/>
          <c:tx>
            <c:strRef>
              <c:f>'CF Projection'!$C$11</c:f>
              <c:strCache>
                <c:ptCount val="1"/>
                <c:pt idx="0">
                  <c:v>Total Asset Cost (Cumulative)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'CF Projection'!$D$5:$X$5</c:f>
              <c:numCache>
                <c:formatCode>General</c:formatCode>
                <c:ptCount val="2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</c:numCache>
            </c:numRef>
          </c:cat>
          <c:val>
            <c:numRef>
              <c:f>'CF Projection'!$D$11:$X$11</c:f>
              <c:numCache>
                <c:formatCode>"$"#,##0_);[Red]\("$"#,##0\)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3844499.1407323545</c:v>
                </c:pt>
                <c:pt idx="4">
                  <c:v>4398262.7204490695</c:v>
                </c:pt>
                <c:pt idx="5">
                  <c:v>4398262.7204490695</c:v>
                </c:pt>
                <c:pt idx="6">
                  <c:v>4398262.7204490695</c:v>
                </c:pt>
                <c:pt idx="7">
                  <c:v>4398262.7204490695</c:v>
                </c:pt>
                <c:pt idx="8">
                  <c:v>4398262.7204490695</c:v>
                </c:pt>
                <c:pt idx="9">
                  <c:v>4794961.4738449194</c:v>
                </c:pt>
                <c:pt idx="10">
                  <c:v>6076752.6883149128</c:v>
                </c:pt>
                <c:pt idx="11">
                  <c:v>6286621.6647632597</c:v>
                </c:pt>
                <c:pt idx="12">
                  <c:v>7471184.6941726739</c:v>
                </c:pt>
                <c:pt idx="13">
                  <c:v>9301342.5193689223</c:v>
                </c:pt>
                <c:pt idx="14">
                  <c:v>10355972.63721469</c:v>
                </c:pt>
                <c:pt idx="15">
                  <c:v>10355972.63721469</c:v>
                </c:pt>
                <c:pt idx="16">
                  <c:v>10355972.63721469</c:v>
                </c:pt>
                <c:pt idx="17">
                  <c:v>10355972.63721469</c:v>
                </c:pt>
                <c:pt idx="18">
                  <c:v>10355972.63721469</c:v>
                </c:pt>
                <c:pt idx="19">
                  <c:v>10355972.63721469</c:v>
                </c:pt>
                <c:pt idx="20">
                  <c:v>10355972.63721469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2-4CBB-A9A6-494D69BC9142}"/>
            </c:ext>
          </c:extLst>
        </c:ser>
        <c:ser>
          <c:idx val="1"/>
          <c:order val="1"/>
          <c:tx>
            <c:strRef>
              <c:f>'CF Projection'!$C$15</c:f>
              <c:strCache>
                <c:ptCount val="1"/>
                <c:pt idx="0">
                  <c:v>Total Charges Revenue (Cumulative)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'CF Projection'!$D$5:$X$5</c:f>
              <c:numCache>
                <c:formatCode>General</c:formatCode>
                <c:ptCount val="2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</c:numCache>
            </c:numRef>
          </c:cat>
          <c:val>
            <c:numRef>
              <c:f>'CF Projection'!$D$15:$X$15</c:f>
              <c:numCache>
                <c:formatCode>"$"#,##0_);[Red]\("$"#,##0\)</c:formatCode>
                <c:ptCount val="21"/>
                <c:pt idx="0">
                  <c:v>0</c:v>
                </c:pt>
                <c:pt idx="1">
                  <c:v>963794.80425792839</c:v>
                </c:pt>
                <c:pt idx="2">
                  <c:v>1944552.3970707962</c:v>
                </c:pt>
                <c:pt idx="3">
                  <c:v>2942571.3235171726</c:v>
                </c:pt>
                <c:pt idx="4">
                  <c:v>3958155.3830690049</c:v>
                </c:pt>
                <c:pt idx="5">
                  <c:v>4991613.7220689449</c:v>
                </c:pt>
                <c:pt idx="6">
                  <c:v>5639953.4745863173</c:v>
                </c:pt>
                <c:pt idx="7">
                  <c:v>6299704.0067479946</c:v>
                </c:pt>
                <c:pt idx="8">
                  <c:v>6971066.1482757181</c:v>
                </c:pt>
                <c:pt idx="9">
                  <c:v>7654244.2634943295</c:v>
                </c:pt>
                <c:pt idx="10">
                  <c:v>8349446.3135407837</c:v>
                </c:pt>
                <c:pt idx="11">
                  <c:v>8870960.0963550732</c:v>
                </c:pt>
                <c:pt idx="12">
                  <c:v>9401652.5217468943</c:v>
                </c:pt>
                <c:pt idx="13">
                  <c:v>9941685.1338256113</c:v>
                </c:pt>
                <c:pt idx="14">
                  <c:v>10491222.319876915</c:v>
                </c:pt>
                <c:pt idx="15">
                  <c:v>11050431.360402711</c:v>
                </c:pt>
                <c:pt idx="16">
                  <c:v>11370659.642890651</c:v>
                </c:pt>
                <c:pt idx="17">
                  <c:v>11696523.943150377</c:v>
                </c:pt>
                <c:pt idx="18">
                  <c:v>12028123.455094675</c:v>
                </c:pt>
                <c:pt idx="19">
                  <c:v>12365559.118449194</c:v>
                </c:pt>
                <c:pt idx="20">
                  <c:v>12708933.649478741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12-4CBB-A9A6-494D69BC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1984"/>
        <c:axId val="18352376"/>
      </c:lineChart>
      <c:catAx>
        <c:axId val="183519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2376"/>
        <c:crosses val="autoZero"/>
        <c:auto val="1"/>
        <c:lblAlgn val="ctr"/>
        <c:lblOffset val="100"/>
        <c:noMultiLvlLbl val="0"/>
      </c:catAx>
      <c:valAx>
        <c:axId val="1835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1472044</xdr:colOff>
      <xdr:row>24</xdr:row>
      <xdr:rowOff>5812</xdr:rowOff>
    </xdr:from>
    <xdr:to>
      <xdr:col>24</xdr:col>
      <xdr:colOff>69271</xdr:colOff>
      <xdr:row>67</xdr:row>
      <xdr:rowOff>118753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view="pageBreakPreview" zoomScale="85" zoomScaleNormal="85" zoomScaleSheetLayoutView="85" workbookViewId="0"/>
  </sheetViews>
  <sheetFormatPr defaultColWidth="0" defaultRowHeight="16.5" zeroHeight="1" x14ac:dyDescent="0.3"/>
  <cols>
    <col min="1" max="1" width="3.7109375" style="147" customWidth="1"/>
    <col min="2" max="2" width="38.5703125" style="147" customWidth="1"/>
    <col min="3" max="3" width="36.28515625" style="147" customWidth="1"/>
    <col min="4" max="4" width="9.140625" style="147" customWidth="1"/>
    <col min="5" max="5" width="38.5703125" style="147" customWidth="1"/>
    <col min="6" max="6" width="36.28515625" style="147" customWidth="1"/>
    <col min="7" max="7" width="3.7109375" style="147" customWidth="1"/>
    <col min="8" max="16384" width="9.140625" style="147" hidden="1"/>
  </cols>
  <sheetData>
    <row r="1" spans="1:6" ht="17.25" thickBot="1" x14ac:dyDescent="0.35"/>
    <row r="2" spans="1:6" ht="18.75" thickBot="1" x14ac:dyDescent="0.35">
      <c r="B2" s="485" t="s">
        <v>192</v>
      </c>
      <c r="C2" s="486"/>
      <c r="D2" s="486"/>
      <c r="E2" s="486"/>
      <c r="F2" s="487"/>
    </row>
    <row r="3" spans="1:6" ht="17.25" thickBot="1" x14ac:dyDescent="0.35">
      <c r="A3" s="149"/>
      <c r="B3" s="149"/>
      <c r="C3" s="149"/>
      <c r="D3" s="149"/>
      <c r="E3" s="149"/>
      <c r="F3" s="149"/>
    </row>
    <row r="4" spans="1:6" ht="30.75" customHeight="1" thickBot="1" x14ac:dyDescent="0.35">
      <c r="A4" s="149"/>
      <c r="B4" s="303" t="s">
        <v>193</v>
      </c>
      <c r="C4" s="304" t="s">
        <v>194</v>
      </c>
      <c r="D4" s="149"/>
      <c r="E4" s="303" t="s">
        <v>195</v>
      </c>
      <c r="F4" s="304" t="s">
        <v>196</v>
      </c>
    </row>
    <row r="5" spans="1:6" ht="5.0999999999999996" customHeight="1" thickBot="1" x14ac:dyDescent="0.35">
      <c r="A5" s="149"/>
      <c r="B5" s="256"/>
      <c r="C5" s="305"/>
      <c r="D5" s="149"/>
      <c r="E5" s="256"/>
      <c r="F5" s="306"/>
    </row>
    <row r="6" spans="1:6" ht="30.75" customHeight="1" thickBot="1" x14ac:dyDescent="0.35">
      <c r="A6" s="149"/>
      <c r="B6" s="303" t="s">
        <v>197</v>
      </c>
      <c r="C6" s="304" t="s">
        <v>198</v>
      </c>
      <c r="D6" s="149"/>
      <c r="E6" s="303" t="s">
        <v>212</v>
      </c>
      <c r="F6" s="304" t="s">
        <v>199</v>
      </c>
    </row>
    <row r="7" spans="1:6" ht="5.0999999999999996" customHeight="1" thickBot="1" x14ac:dyDescent="0.35">
      <c r="A7" s="149"/>
      <c r="B7" s="256"/>
      <c r="C7" s="305"/>
      <c r="D7" s="149"/>
      <c r="E7" s="256"/>
      <c r="F7" s="149"/>
    </row>
    <row r="8" spans="1:6" ht="30.75" customHeight="1" thickBot="1" x14ac:dyDescent="0.35">
      <c r="A8" s="149"/>
      <c r="B8" s="303" t="s">
        <v>200</v>
      </c>
      <c r="C8" s="304" t="s">
        <v>201</v>
      </c>
      <c r="D8" s="149"/>
      <c r="E8" s="149"/>
      <c r="F8" s="149"/>
    </row>
    <row r="9" spans="1:6" ht="5.0999999999999996" customHeight="1" thickBot="1" x14ac:dyDescent="0.35">
      <c r="A9" s="149"/>
      <c r="B9" s="256"/>
      <c r="C9" s="305"/>
      <c r="D9" s="149"/>
      <c r="E9" s="149"/>
      <c r="F9" s="149"/>
    </row>
    <row r="10" spans="1:6" ht="30.75" customHeight="1" thickBot="1" x14ac:dyDescent="0.35">
      <c r="A10" s="149"/>
      <c r="B10" s="303" t="s">
        <v>202</v>
      </c>
      <c r="C10" s="304" t="s">
        <v>203</v>
      </c>
      <c r="D10" s="149"/>
      <c r="E10" s="149"/>
      <c r="F10" s="149"/>
    </row>
    <row r="11" spans="1:6" ht="5.0999999999999996" customHeight="1" thickBot="1" x14ac:dyDescent="0.35">
      <c r="A11" s="149"/>
      <c r="B11" s="256"/>
      <c r="C11" s="306"/>
      <c r="D11" s="149"/>
      <c r="E11" s="256"/>
      <c r="F11" s="149"/>
    </row>
    <row r="12" spans="1:6" ht="30.75" customHeight="1" thickBot="1" x14ac:dyDescent="0.35">
      <c r="A12" s="149"/>
      <c r="B12" s="303" t="s">
        <v>204</v>
      </c>
      <c r="C12" s="304" t="s">
        <v>205</v>
      </c>
      <c r="D12" s="149"/>
      <c r="E12" s="256"/>
      <c r="F12" s="149"/>
    </row>
    <row r="13" spans="1:6" ht="5.0999999999999996" customHeight="1" x14ac:dyDescent="0.3">
      <c r="B13" s="301"/>
      <c r="C13" s="302"/>
    </row>
    <row r="14" spans="1:6" ht="17.25" thickBot="1" x14ac:dyDescent="0.35">
      <c r="B14" s="301"/>
      <c r="C14" s="302"/>
    </row>
    <row r="15" spans="1:6" ht="18.75" thickBot="1" x14ac:dyDescent="0.35">
      <c r="B15" s="485" t="s">
        <v>206</v>
      </c>
      <c r="C15" s="486"/>
      <c r="D15" s="486"/>
      <c r="E15" s="486"/>
      <c r="F15" s="487"/>
    </row>
    <row r="16" spans="1:6" ht="15.75" customHeight="1" thickBot="1" x14ac:dyDescent="0.35">
      <c r="B16" s="301"/>
      <c r="C16" s="302"/>
    </row>
    <row r="17" spans="1:7" ht="30.75" customHeight="1" thickBot="1" x14ac:dyDescent="0.35">
      <c r="A17" s="149"/>
      <c r="B17" s="303" t="str">
        <f>NETWORK_1&amp;" Network - Existing"</f>
        <v>Water Supply Network - Existing</v>
      </c>
      <c r="C17" s="304" t="str">
        <f>"Asset valuation of existing "&amp;NETWORK_1&amp;" network"</f>
        <v>Asset valuation of existing Water Supply network</v>
      </c>
      <c r="D17" s="149"/>
      <c r="E17" s="303" t="str">
        <f>NETWORK_1&amp;" Network - Future"</f>
        <v>Water Supply Network - Future</v>
      </c>
      <c r="F17" s="304" t="str">
        <f>"Asset valuation of future "&amp;NETWORK_1&amp;" network"</f>
        <v>Asset valuation of future Water Supply network</v>
      </c>
      <c r="G17" s="149"/>
    </row>
    <row r="18" spans="1:7" ht="5.0999999999999996" customHeight="1" thickBot="1" x14ac:dyDescent="0.35">
      <c r="A18" s="149"/>
      <c r="B18" s="256"/>
      <c r="C18" s="305"/>
      <c r="D18" s="149"/>
      <c r="E18" s="256"/>
      <c r="F18" s="306"/>
      <c r="G18" s="149"/>
    </row>
    <row r="19" spans="1:7" ht="30.75" customHeight="1" thickBot="1" x14ac:dyDescent="0.35">
      <c r="A19" s="149"/>
      <c r="B19" s="303" t="str">
        <f>NETWORK_2&amp;" Network - Existing"</f>
        <v>Sewerage Network - Existing</v>
      </c>
      <c r="C19" s="304" t="str">
        <f>"Asset valuation of existing "&amp;NETWORK_2&amp;" network"</f>
        <v>Asset valuation of existing Sewerage network</v>
      </c>
      <c r="D19" s="149"/>
      <c r="E19" s="303" t="str">
        <f>NETWORK_2&amp;" Network - Future"</f>
        <v>Sewerage Network - Future</v>
      </c>
      <c r="F19" s="304" t="str">
        <f>"Asset valuation of future "&amp;NETWORK_2&amp;" network"</f>
        <v>Asset valuation of future Sewerage network</v>
      </c>
      <c r="G19" s="149"/>
    </row>
    <row r="20" spans="1:7" ht="5.0999999999999996" customHeight="1" thickBot="1" x14ac:dyDescent="0.35">
      <c r="A20" s="149"/>
      <c r="B20" s="256"/>
      <c r="C20" s="305"/>
      <c r="D20" s="149"/>
      <c r="E20" s="256"/>
      <c r="F20" s="306"/>
      <c r="G20" s="149"/>
    </row>
    <row r="21" spans="1:7" ht="30.75" customHeight="1" thickBot="1" x14ac:dyDescent="0.35">
      <c r="A21" s="149"/>
      <c r="B21" s="303" t="str">
        <f>NETWORK_3&amp;" Network - Existing"</f>
        <v>Transport Network - Existing</v>
      </c>
      <c r="C21" s="304" t="str">
        <f>"Asset valuation of existing "&amp;NETWORK_3&amp;" network"</f>
        <v>Asset valuation of existing Transport network</v>
      </c>
      <c r="D21" s="149"/>
      <c r="E21" s="303" t="str">
        <f>NETWORK_3&amp;" Network - Future"</f>
        <v>Transport Network - Future</v>
      </c>
      <c r="F21" s="304" t="str">
        <f>"Asset valuation of future "&amp;NETWORK_3&amp;" network"</f>
        <v>Asset valuation of future Transport network</v>
      </c>
      <c r="G21" s="149"/>
    </row>
    <row r="22" spans="1:7" ht="5.0999999999999996" customHeight="1" thickBot="1" x14ac:dyDescent="0.35">
      <c r="A22" s="149"/>
      <c r="B22" s="256"/>
      <c r="C22" s="305"/>
      <c r="D22" s="149"/>
      <c r="E22" s="256"/>
      <c r="F22" s="306"/>
      <c r="G22" s="149"/>
    </row>
    <row r="23" spans="1:7" ht="30.75" customHeight="1" thickBot="1" x14ac:dyDescent="0.35">
      <c r="A23" s="149"/>
      <c r="B23" s="303" t="str">
        <f>NETWORK_4&amp;" Network - Existing"</f>
        <v>Parks and Land for Community Facilities Network - Existing</v>
      </c>
      <c r="C23" s="304" t="str">
        <f>"Asset valuation of existing "&amp;NETWORK_4&amp;" network"</f>
        <v>Asset valuation of existing Parks and Land for Community Facilities network</v>
      </c>
      <c r="D23" s="149"/>
      <c r="E23" s="303" t="str">
        <f>NETWORK_4&amp;" Network - Future"</f>
        <v>Parks and Land for Community Facilities Network - Future</v>
      </c>
      <c r="F23" s="304" t="str">
        <f>"Asset valuation of future "&amp;NETWORK_4&amp;" network"</f>
        <v>Asset valuation of future Parks and Land for Community Facilities network</v>
      </c>
      <c r="G23" s="149"/>
    </row>
    <row r="24" spans="1:7" x14ac:dyDescent="0.3">
      <c r="A24" s="149"/>
      <c r="B24" s="149"/>
      <c r="C24" s="149"/>
      <c r="D24" s="149"/>
      <c r="E24" s="149"/>
      <c r="F24" s="149"/>
      <c r="G24" s="149"/>
    </row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</sheetData>
  <mergeCells count="2">
    <mergeCell ref="B2:F2"/>
    <mergeCell ref="B15:F15"/>
  </mergeCells>
  <hyperlinks>
    <hyperlink ref="B4" location="Inputs!A1" display="Inputs"/>
    <hyperlink ref="B6" location="Demands!A1" display="Demands"/>
    <hyperlink ref="E6" location="'Summary Cost Schedule'!A1" display="Summary Cost Schedule"/>
    <hyperlink ref="B8" location="'Unit Rates'!A1" display="Unit Rates"/>
    <hyperlink ref="B10" location="'Anticipated Gwth - Res'!A1" display="Anticipated Residential Growth"/>
    <hyperlink ref="B12" location="'Anticipated Gwth - Non Res'!A1" display="Anticipated Non-residential Growth"/>
    <hyperlink ref="E4" location="'CF Projection'!A1" display="Cashflow Projection"/>
    <hyperlink ref="B17" location="'Water Supply - Existing'!A1" display="'Water Supply - Existing'!A1"/>
    <hyperlink ref="B19" location="'Sewerage - Existing'!A1" display="'Sewerage - Existing'!A1"/>
    <hyperlink ref="B21" location="'Transport - Existing'!A1" display="'Transport - Existing'!A1"/>
    <hyperlink ref="B23" location="'PPCL - Existing'!A1" display="'PPCL - Existing'!A1"/>
    <hyperlink ref="E17" location="'Water Supply - Future'!A1" display="'Water Supply - Future'!A1"/>
    <hyperlink ref="E19" location="'Sewerage - Future'!A1" display="'Sewerage - Future'!A1"/>
    <hyperlink ref="E21" location="'Transport - Future'!A1" display="'Transport - Future'!A1"/>
    <hyperlink ref="E23" location="'PPCL - Future'!A1" display="'PPCL - Future'!A1"/>
  </hyperlink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&amp;R&amp;"Arial Narrow,Regular"&amp;8LGIP Schedule of Works Model - Created by Integran Pty Ltd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B1:CT5014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15" style="1" bestFit="1" customWidth="1"/>
    <col min="4" max="4" width="34.28515625" style="1" bestFit="1" customWidth="1"/>
    <col min="5" max="5" width="24.42578125" style="1" bestFit="1" customWidth="1"/>
    <col min="6" max="6" width="10" style="1" customWidth="1"/>
    <col min="7" max="7" width="15.7109375" style="1" customWidth="1"/>
    <col min="8" max="8" width="14" style="1" customWidth="1"/>
    <col min="9" max="12" width="10" style="1" customWidth="1"/>
    <col min="13" max="15" width="14" style="1" customWidth="1"/>
    <col min="16" max="16" width="16" style="1" customWidth="1"/>
    <col min="17" max="17" width="14" style="1" customWidth="1"/>
    <col min="18" max="18" width="16.7109375" style="1" customWidth="1"/>
    <col min="19" max="19" width="12.7109375" style="1" customWidth="1"/>
    <col min="20" max="20" width="17.85546875" style="1" bestFit="1" customWidth="1"/>
    <col min="21" max="23" width="16.7109375" style="1" customWidth="1"/>
    <col min="24" max="24" width="19.5703125" style="1" bestFit="1" customWidth="1"/>
    <col min="25" max="25" width="3.7109375" style="1" customWidth="1"/>
    <col min="26" max="28" width="6.85546875" style="1" customWidth="1"/>
    <col min="29" max="29" width="3.85546875" style="1" bestFit="1" customWidth="1"/>
    <col min="30" max="33" width="13.28515625" style="1" customWidth="1"/>
    <col min="34" max="34" width="2.5703125" style="1" bestFit="1" customWidth="1"/>
    <col min="35" max="38" width="18.28515625" style="1" customWidth="1"/>
    <col min="39" max="39" width="9.140625" style="1" customWidth="1"/>
    <col min="40" max="98" width="9.140625" style="1" hidden="1" customWidth="1"/>
    <col min="99" max="187" width="0" style="1" hidden="1" customWidth="1"/>
    <col min="188" max="16384" width="0" style="1" hidden="1"/>
  </cols>
  <sheetData>
    <row r="1" spans="2:38" ht="20.25" x14ac:dyDescent="0.3">
      <c r="B1" s="64" t="str">
        <f>COUNCIL_NAME</f>
        <v>Weipa Town Authority</v>
      </c>
      <c r="H1" s="300" t="s">
        <v>210</v>
      </c>
    </row>
    <row r="2" spans="2:38" ht="18.75" x14ac:dyDescent="0.3">
      <c r="B2" s="63" t="str">
        <f>PROJECT_NAME</f>
        <v>Local Government Infrastructure Plan</v>
      </c>
    </row>
    <row r="3" spans="2:38" x14ac:dyDescent="0.3">
      <c r="B3" s="62" t="str">
        <f>"Existing "&amp;NETWORK_3&amp;" Network"</f>
        <v>Existing Transport Network</v>
      </c>
    </row>
    <row r="4" spans="2:38" x14ac:dyDescent="0.3"/>
    <row r="5" spans="2:38" ht="17.25" thickBot="1" x14ac:dyDescent="0.35">
      <c r="U5" s="13"/>
    </row>
    <row r="6" spans="2:38" s="23" customFormat="1" ht="35.25" customHeight="1" thickBot="1" x14ac:dyDescent="0.3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3"/>
      <c r="O6" s="509" t="s">
        <v>23</v>
      </c>
      <c r="P6" s="510"/>
      <c r="Q6" s="514" t="s">
        <v>22</v>
      </c>
      <c r="R6" s="514"/>
      <c r="S6" s="514"/>
      <c r="T6" s="514"/>
      <c r="U6" s="509" t="s">
        <v>21</v>
      </c>
      <c r="V6" s="510"/>
      <c r="W6" s="509" t="s">
        <v>14</v>
      </c>
      <c r="X6" s="510"/>
      <c r="Z6" s="511" t="s">
        <v>8</v>
      </c>
      <c r="AA6" s="512"/>
      <c r="AB6" s="515"/>
      <c r="AD6" s="506" t="s">
        <v>9</v>
      </c>
      <c r="AE6" s="507"/>
      <c r="AF6" s="507"/>
      <c r="AG6" s="508"/>
      <c r="AI6" s="506" t="s">
        <v>10</v>
      </c>
      <c r="AJ6" s="507"/>
      <c r="AK6" s="507"/>
      <c r="AL6" s="508"/>
    </row>
    <row r="7" spans="2:38" s="2" customFormat="1" ht="97.5" customHeight="1" thickBot="1" x14ac:dyDescent="0.35">
      <c r="B7" s="369" t="s">
        <v>11</v>
      </c>
      <c r="C7" s="345" t="s">
        <v>84</v>
      </c>
      <c r="D7" s="345" t="s">
        <v>496</v>
      </c>
      <c r="E7" s="345" t="s">
        <v>501</v>
      </c>
      <c r="F7" s="345" t="s">
        <v>666</v>
      </c>
      <c r="G7" s="345" t="s">
        <v>660</v>
      </c>
      <c r="H7" s="345" t="s">
        <v>661</v>
      </c>
      <c r="I7" s="345" t="s">
        <v>663</v>
      </c>
      <c r="J7" s="345" t="s">
        <v>665</v>
      </c>
      <c r="K7" s="345" t="s">
        <v>208</v>
      </c>
      <c r="L7" s="345" t="s">
        <v>209</v>
      </c>
      <c r="M7" s="338" t="s">
        <v>655</v>
      </c>
      <c r="N7" s="339" t="s">
        <v>662</v>
      </c>
      <c r="O7" s="354" t="s">
        <v>83</v>
      </c>
      <c r="P7" s="358" t="s">
        <v>82</v>
      </c>
      <c r="Q7" s="368" t="s">
        <v>81</v>
      </c>
      <c r="R7" s="356" t="s">
        <v>77</v>
      </c>
      <c r="S7" s="356" t="s">
        <v>78</v>
      </c>
      <c r="T7" s="357" t="s">
        <v>79</v>
      </c>
      <c r="U7" s="354" t="s">
        <v>657</v>
      </c>
      <c r="V7" s="358" t="s">
        <v>80</v>
      </c>
      <c r="W7" s="285" t="s">
        <v>207</v>
      </c>
      <c r="X7" s="358" t="s">
        <v>15</v>
      </c>
      <c r="Z7" s="52" t="str">
        <f>N3_C1</f>
        <v>Rocky Point/Trunding</v>
      </c>
      <c r="AA7" s="53" t="str">
        <f>N3_C2</f>
        <v>Evans Landing</v>
      </c>
      <c r="AB7" s="54" t="str">
        <f>N3_C3</f>
        <v>Nanum</v>
      </c>
      <c r="AD7" s="52" t="str">
        <f>N3_C1</f>
        <v>Rocky Point/Trunding</v>
      </c>
      <c r="AE7" s="53" t="str">
        <f>N3_C2</f>
        <v>Evans Landing</v>
      </c>
      <c r="AF7" s="373" t="str">
        <f>N3_C3</f>
        <v>Nanum</v>
      </c>
      <c r="AG7" s="376" t="s">
        <v>20</v>
      </c>
      <c r="AI7" s="52" t="str">
        <f>N3_C1</f>
        <v>Rocky Point/Trunding</v>
      </c>
      <c r="AJ7" s="53" t="str">
        <f>N3_C2</f>
        <v>Evans Landing</v>
      </c>
      <c r="AK7" s="54" t="str">
        <f>N3_C3</f>
        <v>Nanum</v>
      </c>
      <c r="AL7" s="379" t="s">
        <v>20</v>
      </c>
    </row>
    <row r="8" spans="2:38" s="18" customFormat="1" x14ac:dyDescent="0.3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346"/>
      <c r="P8" s="362"/>
      <c r="Q8" s="370"/>
      <c r="R8" s="347"/>
      <c r="S8" s="364"/>
      <c r="T8" s="371"/>
      <c r="U8" s="346"/>
      <c r="V8" s="365"/>
      <c r="W8" s="372"/>
      <c r="X8" s="362"/>
      <c r="Z8" s="15"/>
      <c r="AA8" s="16"/>
      <c r="AB8" s="17"/>
      <c r="AD8" s="34">
        <f ca="1">IFERROR(Demands!$Z$39+Demands!$C$39,"")</f>
        <v>14528.831236430782</v>
      </c>
      <c r="AE8" s="35">
        <f ca="1">IFERROR(Demands!$Z$40+Demands!$C$40,"")</f>
        <v>2552.562814134993</v>
      </c>
      <c r="AF8" s="374">
        <f ca="1">IFERROR(Demands!$Z$41+Demands!$C$41,"")</f>
        <v>5887.6313196586962</v>
      </c>
      <c r="AG8" s="377">
        <f t="shared" ref="AG8:AG40" ca="1" si="0">SUM(AD8:AF8)</f>
        <v>22969.02537022447</v>
      </c>
      <c r="AI8" s="15"/>
      <c r="AJ8" s="16"/>
      <c r="AK8" s="16"/>
      <c r="AL8" s="43"/>
    </row>
    <row r="9" spans="2:38" x14ac:dyDescent="0.3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6"/>
      <c r="O9" s="12"/>
      <c r="P9" s="287"/>
      <c r="Q9" s="32"/>
      <c r="R9" s="288"/>
      <c r="S9" s="214"/>
      <c r="T9" s="14"/>
      <c r="U9" s="58"/>
      <c r="V9" s="59"/>
      <c r="W9" s="7"/>
      <c r="X9" s="29"/>
      <c r="Z9" s="20"/>
      <c r="AA9" s="21"/>
      <c r="AB9" s="22"/>
      <c r="AC9" s="23"/>
      <c r="AD9" s="37" t="str">
        <f t="shared" ref="AD9:AD41" si="1">IF(Z9="","",AD$8)</f>
        <v/>
      </c>
      <c r="AE9" s="38" t="str">
        <f t="shared" ref="AE9:AE41" si="2">IF(AA9="","",AE$8)</f>
        <v/>
      </c>
      <c r="AF9" s="375" t="str">
        <f t="shared" ref="AF9:AF41" si="3">IF(AB9="","",AF$8)</f>
        <v/>
      </c>
      <c r="AG9" s="45">
        <f t="shared" si="0"/>
        <v>0</v>
      </c>
      <c r="AI9" s="37" t="str">
        <f t="shared" ref="AI9:AI41" si="4">IF(Z9="","",IFERROR(Z9*$X9,$X9/$AG9*AD9))</f>
        <v/>
      </c>
      <c r="AJ9" s="38" t="str">
        <f t="shared" ref="AJ9:AJ41" si="5">IF(AA9="","",IFERROR(AA9*$X9,$X9/$AG9*AE9))</f>
        <v/>
      </c>
      <c r="AK9" s="38" t="str">
        <f t="shared" ref="AK9:AK41" si="6">IF(AB9="","",IFERROR(AB9*$X9,$X9/$AG9*AF9))</f>
        <v/>
      </c>
      <c r="AL9" s="44">
        <f t="shared" ref="AL9:AL41" si="7">SUM(AI9:AK9)</f>
        <v>0</v>
      </c>
    </row>
    <row r="10" spans="2:38" x14ac:dyDescent="0.3">
      <c r="B10" s="307" t="s">
        <v>497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6"/>
      <c r="O10" s="12"/>
      <c r="P10" s="287"/>
      <c r="Q10" s="32"/>
      <c r="R10" s="288"/>
      <c r="S10" s="214"/>
      <c r="T10" s="14"/>
      <c r="U10" s="58"/>
      <c r="V10" s="59"/>
      <c r="W10" s="7"/>
      <c r="X10" s="29"/>
      <c r="Z10" s="20"/>
      <c r="AA10" s="21"/>
      <c r="AB10" s="22"/>
      <c r="AC10" s="23"/>
      <c r="AD10" s="37" t="str">
        <f t="shared" si="1"/>
        <v/>
      </c>
      <c r="AE10" s="38" t="str">
        <f t="shared" si="2"/>
        <v/>
      </c>
      <c r="AF10" s="375" t="str">
        <f t="shared" si="3"/>
        <v/>
      </c>
      <c r="AG10" s="45">
        <f t="shared" si="0"/>
        <v>0</v>
      </c>
      <c r="AI10" s="37" t="str">
        <f t="shared" si="4"/>
        <v/>
      </c>
      <c r="AJ10" s="38" t="str">
        <f t="shared" si="5"/>
        <v/>
      </c>
      <c r="AK10" s="38" t="str">
        <f t="shared" si="6"/>
        <v/>
      </c>
      <c r="AL10" s="45">
        <f t="shared" si="7"/>
        <v>0</v>
      </c>
    </row>
    <row r="11" spans="2:38" x14ac:dyDescent="0.3">
      <c r="B11" s="3" t="s">
        <v>551</v>
      </c>
      <c r="C11" s="4" t="s">
        <v>490</v>
      </c>
      <c r="D11" s="4" t="s">
        <v>491</v>
      </c>
      <c r="E11" s="4" t="s">
        <v>492</v>
      </c>
      <c r="F11" s="308"/>
      <c r="G11" s="308">
        <v>4</v>
      </c>
      <c r="H11" s="308">
        <v>30</v>
      </c>
      <c r="I11" s="308"/>
      <c r="J11" s="308"/>
      <c r="K11" s="308"/>
      <c r="L11" s="308" t="s">
        <v>180</v>
      </c>
      <c r="M11" s="5"/>
      <c r="N11" s="6">
        <f>G11*H11</f>
        <v>120</v>
      </c>
      <c r="O11" s="12" t="str">
        <f t="shared" ref="O11:O66" si="8">IFERROR(VLOOKUP(K11,UR_N3,3,FALSE),"")</f>
        <v/>
      </c>
      <c r="P11" s="287">
        <f t="shared" ref="P11:P66" si="9">IFERROR(O11*M11,0)</f>
        <v>0</v>
      </c>
      <c r="Q11" s="32">
        <f t="shared" ref="Q11:Q66" si="10">IFERROR(VLOOKUP(L11,UR_N3,3,FALSE),"")</f>
        <v>237.35425615849914</v>
      </c>
      <c r="R11" s="288">
        <f t="shared" ref="R11:R66" si="11">IFERROR(Q11*N11,0)</f>
        <v>28482.510739019897</v>
      </c>
      <c r="S11" s="214">
        <v>1</v>
      </c>
      <c r="T11" s="14">
        <f t="shared" ref="T11:T66" si="12">R11*S11</f>
        <v>28482.510739019897</v>
      </c>
      <c r="U11" s="58">
        <v>0.15</v>
      </c>
      <c r="V11" s="59">
        <f t="shared" ref="V11:V66" si="13">T11*(1+U11)</f>
        <v>32754.887349872879</v>
      </c>
      <c r="W11" s="7"/>
      <c r="X11" s="29">
        <f t="shared" ref="X11:X66" si="14">(V11*(1-W11))+P11</f>
        <v>32754.887349872879</v>
      </c>
      <c r="Z11" s="20" t="s">
        <v>118</v>
      </c>
      <c r="AA11" s="21" t="s">
        <v>118</v>
      </c>
      <c r="AB11" s="22" t="s">
        <v>118</v>
      </c>
      <c r="AC11" s="23"/>
      <c r="AD11" s="37">
        <f t="shared" ca="1" si="1"/>
        <v>14528.831236430782</v>
      </c>
      <c r="AE11" s="38">
        <f t="shared" ca="1" si="2"/>
        <v>2552.562814134993</v>
      </c>
      <c r="AF11" s="375">
        <f t="shared" ca="1" si="3"/>
        <v>5887.6313196586962</v>
      </c>
      <c r="AG11" s="45">
        <f t="shared" ca="1" si="0"/>
        <v>22969.02537022447</v>
      </c>
      <c r="AI11" s="37">
        <f t="shared" ca="1" si="4"/>
        <v>20718.782046865483</v>
      </c>
      <c r="AJ11" s="38">
        <f t="shared" ca="1" si="5"/>
        <v>3640.072057164919</v>
      </c>
      <c r="AK11" s="38">
        <f t="shared" ca="1" si="6"/>
        <v>8396.0332458424782</v>
      </c>
      <c r="AL11" s="45">
        <f t="shared" ca="1" si="7"/>
        <v>32754.887349872879</v>
      </c>
    </row>
    <row r="12" spans="2:38" x14ac:dyDescent="0.3">
      <c r="B12" s="3" t="s">
        <v>552</v>
      </c>
      <c r="C12" s="4" t="s">
        <v>490</v>
      </c>
      <c r="D12" s="4" t="s">
        <v>491</v>
      </c>
      <c r="E12" s="4" t="s">
        <v>290</v>
      </c>
      <c r="F12" s="308"/>
      <c r="G12" s="308"/>
      <c r="H12" s="308"/>
      <c r="I12" s="308"/>
      <c r="J12" s="308">
        <v>400</v>
      </c>
      <c r="K12" s="308"/>
      <c r="L12" s="308" t="s">
        <v>111</v>
      </c>
      <c r="M12" s="5"/>
      <c r="N12" s="6">
        <f>J12</f>
        <v>400</v>
      </c>
      <c r="O12" s="12" t="str">
        <f t="shared" si="8"/>
        <v/>
      </c>
      <c r="P12" s="287">
        <f t="shared" si="9"/>
        <v>0</v>
      </c>
      <c r="Q12" s="32">
        <f t="shared" si="10"/>
        <v>949.41702463399656</v>
      </c>
      <c r="R12" s="288">
        <f t="shared" si="11"/>
        <v>379766.80985359865</v>
      </c>
      <c r="S12" s="214">
        <v>1</v>
      </c>
      <c r="T12" s="14">
        <f t="shared" si="12"/>
        <v>379766.80985359865</v>
      </c>
      <c r="U12" s="415">
        <v>0.15</v>
      </c>
      <c r="V12" s="59">
        <f t="shared" si="13"/>
        <v>436731.83133163839</v>
      </c>
      <c r="W12" s="7"/>
      <c r="X12" s="29">
        <f t="shared" si="14"/>
        <v>436731.83133163839</v>
      </c>
      <c r="Z12" s="20" t="s">
        <v>118</v>
      </c>
      <c r="AA12" s="21" t="s">
        <v>118</v>
      </c>
      <c r="AB12" s="22" t="s">
        <v>118</v>
      </c>
      <c r="AC12" s="23"/>
      <c r="AD12" s="37">
        <f t="shared" ca="1" si="1"/>
        <v>14528.831236430782</v>
      </c>
      <c r="AE12" s="38">
        <f t="shared" ca="1" si="2"/>
        <v>2552.562814134993</v>
      </c>
      <c r="AF12" s="375">
        <f t="shared" ca="1" si="3"/>
        <v>5887.6313196586962</v>
      </c>
      <c r="AG12" s="45">
        <f t="shared" ca="1" si="0"/>
        <v>22969.02537022447</v>
      </c>
      <c r="AI12" s="37">
        <f t="shared" ca="1" si="4"/>
        <v>276250.42729153979</v>
      </c>
      <c r="AJ12" s="38">
        <f t="shared" ca="1" si="5"/>
        <v>48534.294095532256</v>
      </c>
      <c r="AK12" s="38">
        <f t="shared" ca="1" si="6"/>
        <v>111947.10994456639</v>
      </c>
      <c r="AL12" s="45">
        <f t="shared" ca="1" si="7"/>
        <v>436731.83133163844</v>
      </c>
    </row>
    <row r="13" spans="2:38" x14ac:dyDescent="0.3">
      <c r="B13" s="3" t="s">
        <v>553</v>
      </c>
      <c r="C13" s="4" t="s">
        <v>490</v>
      </c>
      <c r="D13" s="4" t="s">
        <v>493</v>
      </c>
      <c r="E13" s="4" t="s">
        <v>290</v>
      </c>
      <c r="F13" s="308"/>
      <c r="G13" s="308"/>
      <c r="H13" s="308"/>
      <c r="I13" s="308"/>
      <c r="J13" s="308">
        <v>400</v>
      </c>
      <c r="K13" s="308"/>
      <c r="L13" s="308" t="s">
        <v>111</v>
      </c>
      <c r="M13" s="5"/>
      <c r="N13" s="6">
        <f>J13</f>
        <v>400</v>
      </c>
      <c r="O13" s="12" t="str">
        <f t="shared" si="8"/>
        <v/>
      </c>
      <c r="P13" s="287">
        <f t="shared" si="9"/>
        <v>0</v>
      </c>
      <c r="Q13" s="32">
        <f t="shared" si="10"/>
        <v>949.41702463399656</v>
      </c>
      <c r="R13" s="288">
        <f t="shared" si="11"/>
        <v>379766.80985359865</v>
      </c>
      <c r="S13" s="214">
        <v>1</v>
      </c>
      <c r="T13" s="14">
        <f t="shared" si="12"/>
        <v>379766.80985359865</v>
      </c>
      <c r="U13" s="415">
        <v>0.15</v>
      </c>
      <c r="V13" s="59">
        <f t="shared" si="13"/>
        <v>436731.83133163839</v>
      </c>
      <c r="W13" s="7"/>
      <c r="X13" s="29">
        <f t="shared" si="14"/>
        <v>436731.83133163839</v>
      </c>
      <c r="Z13" s="20"/>
      <c r="AA13" s="21"/>
      <c r="AB13" s="22" t="s">
        <v>118</v>
      </c>
      <c r="AC13" s="23"/>
      <c r="AD13" s="37" t="str">
        <f t="shared" si="1"/>
        <v/>
      </c>
      <c r="AE13" s="38" t="str">
        <f t="shared" si="2"/>
        <v/>
      </c>
      <c r="AF13" s="375">
        <f t="shared" ca="1" si="3"/>
        <v>5887.6313196586962</v>
      </c>
      <c r="AG13" s="45">
        <f t="shared" ca="1" si="0"/>
        <v>5887.6313196586962</v>
      </c>
      <c r="AI13" s="37" t="str">
        <f t="shared" si="4"/>
        <v/>
      </c>
      <c r="AJ13" s="38" t="str">
        <f t="shared" si="5"/>
        <v/>
      </c>
      <c r="AK13" s="38">
        <f t="shared" ca="1" si="6"/>
        <v>436731.83133163844</v>
      </c>
      <c r="AL13" s="45">
        <f t="shared" ca="1" si="7"/>
        <v>436731.83133163844</v>
      </c>
    </row>
    <row r="14" spans="2:38" x14ac:dyDescent="0.3">
      <c r="B14" s="3" t="s">
        <v>554</v>
      </c>
      <c r="C14" s="4" t="s">
        <v>490</v>
      </c>
      <c r="D14" s="4" t="s">
        <v>495</v>
      </c>
      <c r="E14" s="4" t="s">
        <v>492</v>
      </c>
      <c r="F14" s="308"/>
      <c r="G14" s="308">
        <v>4</v>
      </c>
      <c r="H14" s="308">
        <v>30</v>
      </c>
      <c r="I14" s="308"/>
      <c r="J14" s="308"/>
      <c r="K14" s="308"/>
      <c r="L14" s="308" t="s">
        <v>180</v>
      </c>
      <c r="M14" s="5"/>
      <c r="N14" s="6">
        <f>G14*H14</f>
        <v>120</v>
      </c>
      <c r="O14" s="12" t="str">
        <f t="shared" si="8"/>
        <v/>
      </c>
      <c r="P14" s="287">
        <f t="shared" si="9"/>
        <v>0</v>
      </c>
      <c r="Q14" s="32">
        <f t="shared" si="10"/>
        <v>237.35425615849914</v>
      </c>
      <c r="R14" s="288">
        <f t="shared" si="11"/>
        <v>28482.510739019897</v>
      </c>
      <c r="S14" s="214">
        <v>1</v>
      </c>
      <c r="T14" s="14">
        <f t="shared" si="12"/>
        <v>28482.510739019897</v>
      </c>
      <c r="U14" s="415">
        <v>0.15</v>
      </c>
      <c r="V14" s="59">
        <f t="shared" si="13"/>
        <v>32754.887349872879</v>
      </c>
      <c r="W14" s="7"/>
      <c r="X14" s="29">
        <f t="shared" si="14"/>
        <v>32754.887349872879</v>
      </c>
      <c r="Z14" s="20" t="s">
        <v>118</v>
      </c>
      <c r="AA14" s="21" t="s">
        <v>118</v>
      </c>
      <c r="AB14" s="22" t="s">
        <v>118</v>
      </c>
      <c r="AC14" s="23"/>
      <c r="AD14" s="37">
        <f t="shared" ca="1" si="1"/>
        <v>14528.831236430782</v>
      </c>
      <c r="AE14" s="38">
        <f t="shared" ca="1" si="2"/>
        <v>2552.562814134993</v>
      </c>
      <c r="AF14" s="375">
        <f t="shared" ca="1" si="3"/>
        <v>5887.6313196586962</v>
      </c>
      <c r="AG14" s="45">
        <f t="shared" ca="1" si="0"/>
        <v>22969.02537022447</v>
      </c>
      <c r="AI14" s="37">
        <f t="shared" ca="1" si="4"/>
        <v>20718.782046865483</v>
      </c>
      <c r="AJ14" s="38">
        <f t="shared" ca="1" si="5"/>
        <v>3640.072057164919</v>
      </c>
      <c r="AK14" s="38">
        <f t="shared" ca="1" si="6"/>
        <v>8396.0332458424782</v>
      </c>
      <c r="AL14" s="45">
        <f t="shared" ca="1" si="7"/>
        <v>32754.887349872879</v>
      </c>
    </row>
    <row r="15" spans="2:38" x14ac:dyDescent="0.3">
      <c r="B15" s="3" t="s">
        <v>555</v>
      </c>
      <c r="C15" s="4" t="s">
        <v>490</v>
      </c>
      <c r="D15" s="4" t="s">
        <v>491</v>
      </c>
      <c r="E15" s="4" t="s">
        <v>492</v>
      </c>
      <c r="F15" s="308"/>
      <c r="G15" s="308">
        <v>4</v>
      </c>
      <c r="H15" s="308">
        <v>30</v>
      </c>
      <c r="I15" s="308"/>
      <c r="J15" s="308"/>
      <c r="K15" s="308"/>
      <c r="L15" s="308" t="s">
        <v>180</v>
      </c>
      <c r="M15" s="5"/>
      <c r="N15" s="6">
        <f>G15*H15</f>
        <v>120</v>
      </c>
      <c r="O15" s="12"/>
      <c r="P15" s="287">
        <f t="shared" ref="P15" si="15">IFERROR(O15*M15,0)</f>
        <v>0</v>
      </c>
      <c r="Q15" s="32">
        <f t="shared" ref="Q15" si="16">IFERROR(VLOOKUP(L15,UR_N3,3,FALSE),"")</f>
        <v>237.35425615849914</v>
      </c>
      <c r="R15" s="288">
        <f t="shared" ref="R15" si="17">IFERROR(Q15*N15,0)</f>
        <v>28482.510739019897</v>
      </c>
      <c r="S15" s="214">
        <v>1</v>
      </c>
      <c r="T15" s="14">
        <f t="shared" ref="T15" si="18">R15*S15</f>
        <v>28482.510739019897</v>
      </c>
      <c r="U15" s="415">
        <v>0.15</v>
      </c>
      <c r="V15" s="59">
        <f t="shared" ref="V15" si="19">T15*(1+U15)</f>
        <v>32754.887349872879</v>
      </c>
      <c r="W15" s="7"/>
      <c r="X15" s="29">
        <f t="shared" ref="X15" si="20">(V15*(1-W15))+P15</f>
        <v>32754.887349872879</v>
      </c>
      <c r="Z15" s="20" t="s">
        <v>118</v>
      </c>
      <c r="AA15" s="21" t="s">
        <v>118</v>
      </c>
      <c r="AB15" s="22" t="s">
        <v>118</v>
      </c>
      <c r="AC15" s="23"/>
      <c r="AD15" s="37">
        <f t="shared" ca="1" si="1"/>
        <v>14528.831236430782</v>
      </c>
      <c r="AE15" s="38">
        <f t="shared" ca="1" si="2"/>
        <v>2552.562814134993</v>
      </c>
      <c r="AF15" s="375">
        <f t="shared" ca="1" si="3"/>
        <v>5887.6313196586962</v>
      </c>
      <c r="AG15" s="45">
        <f t="shared" ca="1" si="0"/>
        <v>22969.02537022447</v>
      </c>
      <c r="AI15" s="37">
        <f t="shared" ca="1" si="4"/>
        <v>20718.782046865483</v>
      </c>
      <c r="AJ15" s="38">
        <f t="shared" ca="1" si="5"/>
        <v>3640.072057164919</v>
      </c>
      <c r="AK15" s="38">
        <f t="shared" ca="1" si="6"/>
        <v>8396.0332458424782</v>
      </c>
      <c r="AL15" s="45">
        <f t="shared" ca="1" si="7"/>
        <v>32754.887349872879</v>
      </c>
    </row>
    <row r="16" spans="2:38" x14ac:dyDescent="0.3">
      <c r="B16" s="3"/>
      <c r="C16" s="4"/>
      <c r="D16" s="4"/>
      <c r="E16" s="4"/>
      <c r="F16" s="308"/>
      <c r="G16" s="308"/>
      <c r="H16" s="308"/>
      <c r="I16" s="308"/>
      <c r="J16" s="308"/>
      <c r="K16" s="308"/>
      <c r="L16" s="308"/>
      <c r="M16" s="5"/>
      <c r="N16" s="6"/>
      <c r="O16" s="12"/>
      <c r="P16" s="287"/>
      <c r="Q16" s="32"/>
      <c r="R16" s="288"/>
      <c r="S16" s="214"/>
      <c r="T16" s="14"/>
      <c r="U16" s="58"/>
      <c r="V16" s="59"/>
      <c r="W16" s="7"/>
      <c r="X16" s="29"/>
      <c r="Z16" s="20"/>
      <c r="AA16" s="21"/>
      <c r="AB16" s="22"/>
      <c r="AC16" s="23"/>
      <c r="AD16" s="37" t="str">
        <f t="shared" si="1"/>
        <v/>
      </c>
      <c r="AE16" s="38" t="str">
        <f t="shared" si="2"/>
        <v/>
      </c>
      <c r="AF16" s="375" t="str">
        <f t="shared" si="3"/>
        <v/>
      </c>
      <c r="AG16" s="45">
        <f t="shared" si="0"/>
        <v>0</v>
      </c>
      <c r="AI16" s="37" t="str">
        <f t="shared" si="4"/>
        <v/>
      </c>
      <c r="AJ16" s="38" t="str">
        <f t="shared" si="5"/>
        <v/>
      </c>
      <c r="AK16" s="38" t="str">
        <f t="shared" si="6"/>
        <v/>
      </c>
      <c r="AL16" s="45">
        <f t="shared" si="7"/>
        <v>0</v>
      </c>
    </row>
    <row r="17" spans="2:38" x14ac:dyDescent="0.3">
      <c r="B17" s="307" t="s">
        <v>498</v>
      </c>
      <c r="C17" s="4"/>
      <c r="D17" s="4"/>
      <c r="E17" s="4"/>
      <c r="F17" s="308"/>
      <c r="G17" s="308"/>
      <c r="H17" s="308"/>
      <c r="I17" s="308"/>
      <c r="J17" s="308"/>
      <c r="K17" s="308"/>
      <c r="L17" s="308"/>
      <c r="M17" s="5"/>
      <c r="N17" s="6"/>
      <c r="O17" s="12"/>
      <c r="P17" s="287"/>
      <c r="Q17" s="32"/>
      <c r="R17" s="288"/>
      <c r="S17" s="214"/>
      <c r="T17" s="14"/>
      <c r="U17" s="58"/>
      <c r="V17" s="59"/>
      <c r="W17" s="7"/>
      <c r="X17" s="29"/>
      <c r="Z17" s="20"/>
      <c r="AA17" s="21"/>
      <c r="AB17" s="22"/>
      <c r="AC17" s="23"/>
      <c r="AD17" s="37" t="str">
        <f t="shared" si="1"/>
        <v/>
      </c>
      <c r="AE17" s="38" t="str">
        <f t="shared" si="2"/>
        <v/>
      </c>
      <c r="AF17" s="375" t="str">
        <f t="shared" si="3"/>
        <v/>
      </c>
      <c r="AG17" s="45">
        <f t="shared" si="0"/>
        <v>0</v>
      </c>
      <c r="AI17" s="37" t="str">
        <f t="shared" si="4"/>
        <v/>
      </c>
      <c r="AJ17" s="38" t="str">
        <f t="shared" si="5"/>
        <v/>
      </c>
      <c r="AK17" s="38" t="str">
        <f t="shared" si="6"/>
        <v/>
      </c>
      <c r="AL17" s="45">
        <f t="shared" si="7"/>
        <v>0</v>
      </c>
    </row>
    <row r="18" spans="2:38" x14ac:dyDescent="0.3">
      <c r="B18" s="3" t="s">
        <v>556</v>
      </c>
      <c r="C18" s="4" t="s">
        <v>289</v>
      </c>
      <c r="D18" s="4" t="s">
        <v>491</v>
      </c>
      <c r="E18" s="4" t="s">
        <v>499</v>
      </c>
      <c r="F18" s="308"/>
      <c r="G18" s="308">
        <v>1.8</v>
      </c>
      <c r="H18" s="308">
        <v>1.8</v>
      </c>
      <c r="I18" s="308">
        <v>17</v>
      </c>
      <c r="J18" s="308">
        <v>7</v>
      </c>
      <c r="K18" s="308"/>
      <c r="L18" s="308" t="s">
        <v>301</v>
      </c>
      <c r="M18" s="5"/>
      <c r="N18" s="6">
        <f>G18*I18*J18</f>
        <v>214.20000000000002</v>
      </c>
      <c r="O18" s="12" t="str">
        <f t="shared" si="8"/>
        <v/>
      </c>
      <c r="P18" s="287">
        <f t="shared" si="9"/>
        <v>0</v>
      </c>
      <c r="Q18" s="32">
        <f t="shared" si="10"/>
        <v>4747.0851231699826</v>
      </c>
      <c r="R18" s="288">
        <f t="shared" si="11"/>
        <v>1016825.6333830104</v>
      </c>
      <c r="S18" s="214">
        <v>1</v>
      </c>
      <c r="T18" s="14">
        <f t="shared" si="12"/>
        <v>1016825.6333830104</v>
      </c>
      <c r="U18" s="58">
        <v>0.15</v>
      </c>
      <c r="V18" s="59">
        <f t="shared" si="13"/>
        <v>1169349.4783904618</v>
      </c>
      <c r="W18" s="7"/>
      <c r="X18" s="29">
        <f t="shared" si="14"/>
        <v>1169349.4783904618</v>
      </c>
      <c r="Z18" s="20" t="s">
        <v>118</v>
      </c>
      <c r="AA18" s="21" t="s">
        <v>118</v>
      </c>
      <c r="AB18" s="22" t="s">
        <v>118</v>
      </c>
      <c r="AC18" s="23"/>
      <c r="AD18" s="37">
        <f t="shared" ca="1" si="1"/>
        <v>14528.831236430782</v>
      </c>
      <c r="AE18" s="38">
        <f t="shared" ca="1" si="2"/>
        <v>2552.562814134993</v>
      </c>
      <c r="AF18" s="375">
        <f t="shared" ca="1" si="3"/>
        <v>5887.6313196586962</v>
      </c>
      <c r="AG18" s="45">
        <f t="shared" ca="1" si="0"/>
        <v>22969.02537022447</v>
      </c>
      <c r="AI18" s="37">
        <f t="shared" ca="1" si="4"/>
        <v>739660.51907309773</v>
      </c>
      <c r="AJ18" s="38">
        <f t="shared" ca="1" si="5"/>
        <v>129950.5724407876</v>
      </c>
      <c r="AK18" s="38">
        <f t="shared" ca="1" si="6"/>
        <v>299738.38687657646</v>
      </c>
      <c r="AL18" s="45">
        <f t="shared" ca="1" si="7"/>
        <v>1169349.4783904618</v>
      </c>
    </row>
    <row r="19" spans="2:38" x14ac:dyDescent="0.3">
      <c r="B19" s="3" t="s">
        <v>557</v>
      </c>
      <c r="C19" s="4" t="s">
        <v>289</v>
      </c>
      <c r="D19" s="4" t="s">
        <v>491</v>
      </c>
      <c r="E19" s="4" t="s">
        <v>500</v>
      </c>
      <c r="F19" s="308"/>
      <c r="G19" s="308">
        <v>0.9</v>
      </c>
      <c r="H19" s="308">
        <v>0.9</v>
      </c>
      <c r="I19" s="308">
        <v>17</v>
      </c>
      <c r="J19" s="308">
        <v>1</v>
      </c>
      <c r="K19" s="308"/>
      <c r="L19" s="308" t="s">
        <v>301</v>
      </c>
      <c r="M19" s="5"/>
      <c r="N19" s="6">
        <f>G19*I19*J19</f>
        <v>15.3</v>
      </c>
      <c r="O19" s="12" t="str">
        <f t="shared" si="8"/>
        <v/>
      </c>
      <c r="P19" s="287">
        <f t="shared" si="9"/>
        <v>0</v>
      </c>
      <c r="Q19" s="32">
        <f t="shared" si="10"/>
        <v>4747.0851231699826</v>
      </c>
      <c r="R19" s="288">
        <f t="shared" si="11"/>
        <v>72630.402384500732</v>
      </c>
      <c r="S19" s="214">
        <v>1</v>
      </c>
      <c r="T19" s="14">
        <f t="shared" si="12"/>
        <v>72630.402384500732</v>
      </c>
      <c r="U19" s="415">
        <v>0.15</v>
      </c>
      <c r="V19" s="59">
        <f t="shared" si="13"/>
        <v>83524.962742175834</v>
      </c>
      <c r="W19" s="7"/>
      <c r="X19" s="29">
        <f t="shared" si="14"/>
        <v>83524.962742175834</v>
      </c>
      <c r="Z19" s="20" t="s">
        <v>118</v>
      </c>
      <c r="AA19" s="21" t="s">
        <v>118</v>
      </c>
      <c r="AB19" s="22" t="s">
        <v>118</v>
      </c>
      <c r="AC19" s="23"/>
      <c r="AD19" s="37">
        <f t="shared" ca="1" si="1"/>
        <v>14528.831236430782</v>
      </c>
      <c r="AE19" s="38">
        <f t="shared" ca="1" si="2"/>
        <v>2552.562814134993</v>
      </c>
      <c r="AF19" s="375">
        <f t="shared" ca="1" si="3"/>
        <v>5887.6313196586962</v>
      </c>
      <c r="AG19" s="45">
        <f t="shared" ca="1" si="0"/>
        <v>22969.02537022447</v>
      </c>
      <c r="AI19" s="37">
        <f t="shared" ca="1" si="4"/>
        <v>52832.894219506976</v>
      </c>
      <c r="AJ19" s="38">
        <f t="shared" ca="1" si="5"/>
        <v>9282.1837457705424</v>
      </c>
      <c r="AK19" s="38">
        <f t="shared" ca="1" si="6"/>
        <v>21409.884776898318</v>
      </c>
      <c r="AL19" s="45">
        <f t="shared" ca="1" si="7"/>
        <v>83524.962742175834</v>
      </c>
    </row>
    <row r="20" spans="2:38" x14ac:dyDescent="0.3">
      <c r="B20" s="3" t="s">
        <v>558</v>
      </c>
      <c r="C20" s="4" t="s">
        <v>289</v>
      </c>
      <c r="D20" s="4" t="s">
        <v>491</v>
      </c>
      <c r="E20" s="4" t="s">
        <v>500</v>
      </c>
      <c r="F20" s="308"/>
      <c r="G20" s="308">
        <v>0.5</v>
      </c>
      <c r="H20" s="308">
        <v>0.5</v>
      </c>
      <c r="I20" s="308">
        <v>17</v>
      </c>
      <c r="J20" s="308">
        <v>1</v>
      </c>
      <c r="K20" s="308"/>
      <c r="L20" s="308" t="s">
        <v>301</v>
      </c>
      <c r="M20" s="5"/>
      <c r="N20" s="6">
        <f>G20*I20*J20</f>
        <v>8.5</v>
      </c>
      <c r="O20" s="12" t="str">
        <f t="shared" si="8"/>
        <v/>
      </c>
      <c r="P20" s="287">
        <f t="shared" si="9"/>
        <v>0</v>
      </c>
      <c r="Q20" s="32">
        <f t="shared" si="10"/>
        <v>4747.0851231699826</v>
      </c>
      <c r="R20" s="288">
        <f t="shared" si="11"/>
        <v>40350.22354694485</v>
      </c>
      <c r="S20" s="214">
        <v>1</v>
      </c>
      <c r="T20" s="14">
        <f t="shared" si="12"/>
        <v>40350.22354694485</v>
      </c>
      <c r="U20" s="415">
        <v>0.15</v>
      </c>
      <c r="V20" s="59">
        <f t="shared" si="13"/>
        <v>46402.757078986571</v>
      </c>
      <c r="W20" s="7"/>
      <c r="X20" s="29">
        <f t="shared" si="14"/>
        <v>46402.757078986571</v>
      </c>
      <c r="Z20" s="20" t="s">
        <v>118</v>
      </c>
      <c r="AA20" s="21" t="s">
        <v>118</v>
      </c>
      <c r="AB20" s="22" t="s">
        <v>118</v>
      </c>
      <c r="AC20" s="23"/>
      <c r="AD20" s="37">
        <f t="shared" ca="1" si="1"/>
        <v>14528.831236430782</v>
      </c>
      <c r="AE20" s="38">
        <f t="shared" ca="1" si="2"/>
        <v>2552.562814134993</v>
      </c>
      <c r="AF20" s="375">
        <f t="shared" ca="1" si="3"/>
        <v>5887.6313196586962</v>
      </c>
      <c r="AG20" s="45">
        <f t="shared" ca="1" si="0"/>
        <v>22969.02537022447</v>
      </c>
      <c r="AI20" s="37">
        <f t="shared" ca="1" si="4"/>
        <v>29351.607899726096</v>
      </c>
      <c r="AJ20" s="38">
        <f t="shared" ca="1" si="5"/>
        <v>5156.7687476503006</v>
      </c>
      <c r="AK20" s="38">
        <f t="shared" ca="1" si="6"/>
        <v>11894.380431610176</v>
      </c>
      <c r="AL20" s="45">
        <f t="shared" ca="1" si="7"/>
        <v>46402.757078986571</v>
      </c>
    </row>
    <row r="21" spans="2:38" x14ac:dyDescent="0.3">
      <c r="B21" s="3" t="s">
        <v>559</v>
      </c>
      <c r="C21" s="4" t="s">
        <v>289</v>
      </c>
      <c r="D21" s="4" t="s">
        <v>491</v>
      </c>
      <c r="E21" s="4" t="s">
        <v>500</v>
      </c>
      <c r="F21" s="308"/>
      <c r="G21" s="308">
        <v>1</v>
      </c>
      <c r="H21" s="308">
        <v>1</v>
      </c>
      <c r="I21" s="308">
        <v>12</v>
      </c>
      <c r="J21" s="308">
        <v>1</v>
      </c>
      <c r="K21" s="308"/>
      <c r="L21" s="308" t="s">
        <v>301</v>
      </c>
      <c r="M21" s="5"/>
      <c r="N21" s="6">
        <f>G21*I21*J21</f>
        <v>12</v>
      </c>
      <c r="O21" s="12" t="str">
        <f t="shared" si="8"/>
        <v/>
      </c>
      <c r="P21" s="287">
        <f t="shared" si="9"/>
        <v>0</v>
      </c>
      <c r="Q21" s="32">
        <f t="shared" si="10"/>
        <v>4747.0851231699826</v>
      </c>
      <c r="R21" s="288">
        <f t="shared" si="11"/>
        <v>56965.021478039795</v>
      </c>
      <c r="S21" s="214">
        <v>1</v>
      </c>
      <c r="T21" s="14">
        <f t="shared" si="12"/>
        <v>56965.021478039795</v>
      </c>
      <c r="U21" s="415">
        <v>0.15</v>
      </c>
      <c r="V21" s="59">
        <f t="shared" si="13"/>
        <v>65509.774699745758</v>
      </c>
      <c r="W21" s="7"/>
      <c r="X21" s="29">
        <f t="shared" si="14"/>
        <v>65509.774699745758</v>
      </c>
      <c r="Z21" s="20" t="s">
        <v>118</v>
      </c>
      <c r="AA21" s="21" t="s">
        <v>118</v>
      </c>
      <c r="AB21" s="22" t="s">
        <v>118</v>
      </c>
      <c r="AC21" s="23"/>
      <c r="AD21" s="37">
        <f t="shared" ca="1" si="1"/>
        <v>14528.831236430782</v>
      </c>
      <c r="AE21" s="38">
        <f t="shared" ca="1" si="2"/>
        <v>2552.562814134993</v>
      </c>
      <c r="AF21" s="375">
        <f t="shared" ca="1" si="3"/>
        <v>5887.6313196586962</v>
      </c>
      <c r="AG21" s="45">
        <f t="shared" ca="1" si="0"/>
        <v>22969.02537022447</v>
      </c>
      <c r="AI21" s="37">
        <f t="shared" ca="1" si="4"/>
        <v>41437.564093730965</v>
      </c>
      <c r="AJ21" s="38">
        <f t="shared" ca="1" si="5"/>
        <v>7280.144114329838</v>
      </c>
      <c r="AK21" s="38">
        <f t="shared" ca="1" si="6"/>
        <v>16792.066491684956</v>
      </c>
      <c r="AL21" s="45">
        <f t="shared" ca="1" si="7"/>
        <v>65509.774699745758</v>
      </c>
    </row>
    <row r="22" spans="2:38" x14ac:dyDescent="0.3">
      <c r="B22" s="3" t="s">
        <v>560</v>
      </c>
      <c r="C22" s="4" t="s">
        <v>289</v>
      </c>
      <c r="D22" s="4" t="s">
        <v>491</v>
      </c>
      <c r="E22" s="4" t="s">
        <v>500</v>
      </c>
      <c r="F22" s="308"/>
      <c r="G22" s="308">
        <v>1.2</v>
      </c>
      <c r="H22" s="308">
        <v>0.45</v>
      </c>
      <c r="I22" s="308">
        <v>12</v>
      </c>
      <c r="J22" s="308">
        <v>3</v>
      </c>
      <c r="K22" s="308"/>
      <c r="L22" s="308" t="s">
        <v>301</v>
      </c>
      <c r="M22" s="5"/>
      <c r="N22" s="6">
        <f>G22*I22*J22</f>
        <v>43.199999999999996</v>
      </c>
      <c r="O22" s="12" t="str">
        <f t="shared" si="8"/>
        <v/>
      </c>
      <c r="P22" s="287">
        <f t="shared" si="9"/>
        <v>0</v>
      </c>
      <c r="Q22" s="32">
        <f t="shared" si="10"/>
        <v>4747.0851231699826</v>
      </c>
      <c r="R22" s="288">
        <f t="shared" si="11"/>
        <v>205074.07732094324</v>
      </c>
      <c r="S22" s="214">
        <v>1</v>
      </c>
      <c r="T22" s="14">
        <f t="shared" si="12"/>
        <v>205074.07732094324</v>
      </c>
      <c r="U22" s="415">
        <v>0.15</v>
      </c>
      <c r="V22" s="59">
        <f t="shared" si="13"/>
        <v>235835.1889190847</v>
      </c>
      <c r="W22" s="7"/>
      <c r="X22" s="29">
        <f t="shared" si="14"/>
        <v>235835.1889190847</v>
      </c>
      <c r="Z22" s="20" t="s">
        <v>118</v>
      </c>
      <c r="AA22" s="21" t="s">
        <v>118</v>
      </c>
      <c r="AB22" s="22" t="s">
        <v>118</v>
      </c>
      <c r="AC22" s="23"/>
      <c r="AD22" s="37">
        <f t="shared" ca="1" si="1"/>
        <v>14528.831236430782</v>
      </c>
      <c r="AE22" s="38">
        <f t="shared" ca="1" si="2"/>
        <v>2552.562814134993</v>
      </c>
      <c r="AF22" s="375">
        <f t="shared" ca="1" si="3"/>
        <v>5887.6313196586962</v>
      </c>
      <c r="AG22" s="45">
        <f t="shared" ca="1" si="0"/>
        <v>22969.02537022447</v>
      </c>
      <c r="AI22" s="37">
        <f t="shared" ca="1" si="4"/>
        <v>149175.23073743144</v>
      </c>
      <c r="AJ22" s="38">
        <f t="shared" ca="1" si="5"/>
        <v>26208.518811587412</v>
      </c>
      <c r="AK22" s="38">
        <f t="shared" ca="1" si="6"/>
        <v>60451.439370065833</v>
      </c>
      <c r="AL22" s="45">
        <f t="shared" ca="1" si="7"/>
        <v>235835.1889190847</v>
      </c>
    </row>
    <row r="23" spans="2:38" x14ac:dyDescent="0.3">
      <c r="B23" s="3"/>
      <c r="C23" s="4"/>
      <c r="D23" s="4"/>
      <c r="E23" s="4"/>
      <c r="F23" s="308"/>
      <c r="G23" s="308"/>
      <c r="H23" s="308"/>
      <c r="I23" s="308"/>
      <c r="J23" s="308"/>
      <c r="K23" s="308"/>
      <c r="L23" s="308"/>
      <c r="M23" s="5"/>
      <c r="N23" s="6"/>
      <c r="O23" s="12"/>
      <c r="P23" s="287"/>
      <c r="Q23" s="32"/>
      <c r="R23" s="288"/>
      <c r="S23" s="214"/>
      <c r="T23" s="14"/>
      <c r="U23" s="58"/>
      <c r="V23" s="59"/>
      <c r="W23" s="7"/>
      <c r="X23" s="29"/>
      <c r="Z23" s="20"/>
      <c r="AA23" s="21"/>
      <c r="AB23" s="22"/>
      <c r="AC23" s="23"/>
      <c r="AD23" s="37" t="str">
        <f t="shared" si="1"/>
        <v/>
      </c>
      <c r="AE23" s="38" t="str">
        <f t="shared" si="2"/>
        <v/>
      </c>
      <c r="AF23" s="375" t="str">
        <f t="shared" si="3"/>
        <v/>
      </c>
      <c r="AG23" s="45">
        <f t="shared" si="0"/>
        <v>0</v>
      </c>
      <c r="AI23" s="37" t="str">
        <f t="shared" si="4"/>
        <v/>
      </c>
      <c r="AJ23" s="38" t="str">
        <f t="shared" si="5"/>
        <v/>
      </c>
      <c r="AK23" s="38" t="str">
        <f t="shared" si="6"/>
        <v/>
      </c>
      <c r="AL23" s="45">
        <f t="shared" si="7"/>
        <v>0</v>
      </c>
    </row>
    <row r="24" spans="2:38" x14ac:dyDescent="0.3">
      <c r="B24" s="307" t="s">
        <v>502</v>
      </c>
      <c r="C24" s="4"/>
      <c r="D24" s="4"/>
      <c r="E24" s="4"/>
      <c r="F24" s="308"/>
      <c r="G24" s="308"/>
      <c r="H24" s="308"/>
      <c r="I24" s="308"/>
      <c r="J24" s="308"/>
      <c r="K24" s="308"/>
      <c r="L24" s="308"/>
      <c r="M24" s="5"/>
      <c r="N24" s="6"/>
      <c r="O24" s="12"/>
      <c r="P24" s="287"/>
      <c r="Q24" s="32"/>
      <c r="R24" s="288"/>
      <c r="S24" s="214"/>
      <c r="T24" s="14"/>
      <c r="U24" s="58"/>
      <c r="V24" s="59"/>
      <c r="W24" s="7"/>
      <c r="X24" s="29"/>
      <c r="Z24" s="20"/>
      <c r="AA24" s="21"/>
      <c r="AB24" s="22"/>
      <c r="AC24" s="23"/>
      <c r="AD24" s="37" t="str">
        <f t="shared" si="1"/>
        <v/>
      </c>
      <c r="AE24" s="38" t="str">
        <f t="shared" si="2"/>
        <v/>
      </c>
      <c r="AF24" s="375" t="str">
        <f t="shared" si="3"/>
        <v/>
      </c>
      <c r="AG24" s="45">
        <f t="shared" si="0"/>
        <v>0</v>
      </c>
      <c r="AI24" s="37" t="str">
        <f t="shared" si="4"/>
        <v/>
      </c>
      <c r="AJ24" s="38" t="str">
        <f t="shared" si="5"/>
        <v/>
      </c>
      <c r="AK24" s="38" t="str">
        <f t="shared" si="6"/>
        <v/>
      </c>
      <c r="AL24" s="45">
        <f t="shared" si="7"/>
        <v>0</v>
      </c>
    </row>
    <row r="25" spans="2:38" x14ac:dyDescent="0.3">
      <c r="B25" s="3" t="s">
        <v>503</v>
      </c>
      <c r="C25" s="4" t="s">
        <v>279</v>
      </c>
      <c r="D25" s="4" t="s">
        <v>493</v>
      </c>
      <c r="E25" s="4" t="s">
        <v>283</v>
      </c>
      <c r="F25" s="308">
        <v>10.6</v>
      </c>
      <c r="G25" s="308"/>
      <c r="H25" s="308"/>
      <c r="I25" s="308">
        <v>237</v>
      </c>
      <c r="J25" s="308"/>
      <c r="K25" s="308" t="s">
        <v>564</v>
      </c>
      <c r="L25" s="308" t="s">
        <v>298</v>
      </c>
      <c r="M25" s="5">
        <f>30*I25</f>
        <v>7110</v>
      </c>
      <c r="N25" s="6">
        <f t="shared" ref="N25:N55" si="21">F25*I25</f>
        <v>2512.1999999999998</v>
      </c>
      <c r="O25" s="12">
        <f t="shared" si="8"/>
        <v>10</v>
      </c>
      <c r="P25" s="287">
        <f t="shared" si="9"/>
        <v>71100</v>
      </c>
      <c r="Q25" s="32">
        <f t="shared" si="10"/>
        <v>55.44595423862539</v>
      </c>
      <c r="R25" s="288">
        <f t="shared" si="11"/>
        <v>139291.32623827469</v>
      </c>
      <c r="S25" s="214">
        <v>1</v>
      </c>
      <c r="T25" s="14">
        <f t="shared" si="12"/>
        <v>139291.32623827469</v>
      </c>
      <c r="U25" s="58">
        <v>0.15</v>
      </c>
      <c r="V25" s="59">
        <f t="shared" si="13"/>
        <v>160185.02517401587</v>
      </c>
      <c r="W25" s="7"/>
      <c r="X25" s="29">
        <f t="shared" si="14"/>
        <v>231285.02517401587</v>
      </c>
      <c r="Z25" s="20"/>
      <c r="AA25" s="21"/>
      <c r="AB25" s="22" t="s">
        <v>118</v>
      </c>
      <c r="AC25" s="23"/>
      <c r="AD25" s="37" t="str">
        <f t="shared" si="1"/>
        <v/>
      </c>
      <c r="AE25" s="38" t="str">
        <f t="shared" si="2"/>
        <v/>
      </c>
      <c r="AF25" s="375">
        <f t="shared" ca="1" si="3"/>
        <v>5887.6313196586962</v>
      </c>
      <c r="AG25" s="45">
        <f t="shared" ca="1" si="0"/>
        <v>5887.6313196586962</v>
      </c>
      <c r="AI25" s="37" t="str">
        <f t="shared" si="4"/>
        <v/>
      </c>
      <c r="AJ25" s="38" t="str">
        <f t="shared" si="5"/>
        <v/>
      </c>
      <c r="AK25" s="38">
        <f t="shared" ca="1" si="6"/>
        <v>231285.02517401584</v>
      </c>
      <c r="AL25" s="45">
        <f t="shared" ca="1" si="7"/>
        <v>231285.02517401584</v>
      </c>
    </row>
    <row r="26" spans="2:38" x14ac:dyDescent="0.3">
      <c r="B26" s="3" t="s">
        <v>504</v>
      </c>
      <c r="C26" s="4" t="s">
        <v>279</v>
      </c>
      <c r="D26" s="4" t="s">
        <v>495</v>
      </c>
      <c r="E26" s="4" t="s">
        <v>283</v>
      </c>
      <c r="F26" s="308">
        <v>8.1999999999999993</v>
      </c>
      <c r="G26" s="308"/>
      <c r="H26" s="308"/>
      <c r="I26" s="308">
        <v>399</v>
      </c>
      <c r="J26" s="308"/>
      <c r="K26" s="308" t="s">
        <v>564</v>
      </c>
      <c r="L26" s="308" t="s">
        <v>298</v>
      </c>
      <c r="M26" s="5">
        <f t="shared" ref="M26:M55" si="22">30*I26</f>
        <v>11970</v>
      </c>
      <c r="N26" s="6">
        <f t="shared" si="21"/>
        <v>3271.7999999999997</v>
      </c>
      <c r="O26" s="12">
        <f t="shared" si="8"/>
        <v>10</v>
      </c>
      <c r="P26" s="287">
        <f t="shared" si="9"/>
        <v>119700</v>
      </c>
      <c r="Q26" s="32">
        <f t="shared" si="10"/>
        <v>55.44595423862539</v>
      </c>
      <c r="R26" s="288">
        <f t="shared" si="11"/>
        <v>181408.07307793453</v>
      </c>
      <c r="S26" s="214">
        <v>1</v>
      </c>
      <c r="T26" s="14">
        <f t="shared" si="12"/>
        <v>181408.07307793453</v>
      </c>
      <c r="U26" s="415">
        <v>0.15</v>
      </c>
      <c r="V26" s="59">
        <f t="shared" si="13"/>
        <v>208619.2840396247</v>
      </c>
      <c r="W26" s="7"/>
      <c r="X26" s="29">
        <f t="shared" si="14"/>
        <v>328319.28403962473</v>
      </c>
      <c r="Z26" s="20" t="s">
        <v>118</v>
      </c>
      <c r="AA26" s="21" t="s">
        <v>118</v>
      </c>
      <c r="AB26" s="22" t="s">
        <v>118</v>
      </c>
      <c r="AC26" s="23"/>
      <c r="AD26" s="37">
        <f t="shared" ca="1" si="1"/>
        <v>14528.831236430782</v>
      </c>
      <c r="AE26" s="38">
        <f t="shared" ca="1" si="2"/>
        <v>2552.562814134993</v>
      </c>
      <c r="AF26" s="375">
        <f t="shared" ca="1" si="3"/>
        <v>5887.6313196586962</v>
      </c>
      <c r="AG26" s="45">
        <f t="shared" ca="1" si="0"/>
        <v>22969.02537022447</v>
      </c>
      <c r="AI26" s="37">
        <f t="shared" ca="1" si="4"/>
        <v>207675.13608396842</v>
      </c>
      <c r="AJ26" s="38">
        <f t="shared" ca="1" si="5"/>
        <v>36486.336799008051</v>
      </c>
      <c r="AK26" s="38">
        <f t="shared" ca="1" si="6"/>
        <v>84157.811156648269</v>
      </c>
      <c r="AL26" s="45">
        <f t="shared" ca="1" si="7"/>
        <v>328319.28403962473</v>
      </c>
    </row>
    <row r="27" spans="2:38" x14ac:dyDescent="0.3">
      <c r="B27" s="3" t="s">
        <v>505</v>
      </c>
      <c r="C27" s="4" t="s">
        <v>279</v>
      </c>
      <c r="D27" s="4" t="s">
        <v>495</v>
      </c>
      <c r="E27" s="4" t="s">
        <v>283</v>
      </c>
      <c r="F27" s="308">
        <v>8.1999999999999993</v>
      </c>
      <c r="G27" s="308"/>
      <c r="H27" s="308"/>
      <c r="I27" s="308">
        <v>319</v>
      </c>
      <c r="J27" s="308"/>
      <c r="K27" s="308" t="s">
        <v>564</v>
      </c>
      <c r="L27" s="308" t="s">
        <v>298</v>
      </c>
      <c r="M27" s="5">
        <f t="shared" si="22"/>
        <v>9570</v>
      </c>
      <c r="N27" s="6">
        <f t="shared" si="21"/>
        <v>2615.7999999999997</v>
      </c>
      <c r="O27" s="12">
        <f t="shared" si="8"/>
        <v>10</v>
      </c>
      <c r="P27" s="287">
        <f t="shared" si="9"/>
        <v>95700</v>
      </c>
      <c r="Q27" s="32">
        <f t="shared" si="10"/>
        <v>55.44595423862539</v>
      </c>
      <c r="R27" s="288">
        <f t="shared" si="11"/>
        <v>145035.52709739629</v>
      </c>
      <c r="S27" s="214">
        <v>1</v>
      </c>
      <c r="T27" s="14">
        <f t="shared" si="12"/>
        <v>145035.52709739629</v>
      </c>
      <c r="U27" s="415">
        <v>0.15</v>
      </c>
      <c r="V27" s="59">
        <f t="shared" si="13"/>
        <v>166790.85616200572</v>
      </c>
      <c r="W27" s="7"/>
      <c r="X27" s="29">
        <f t="shared" si="14"/>
        <v>262490.85616200569</v>
      </c>
      <c r="Z27" s="20" t="s">
        <v>118</v>
      </c>
      <c r="AA27" s="21" t="s">
        <v>118</v>
      </c>
      <c r="AB27" s="22" t="s">
        <v>118</v>
      </c>
      <c r="AC27" s="23"/>
      <c r="AD27" s="37">
        <f t="shared" ca="1" si="1"/>
        <v>14528.831236430782</v>
      </c>
      <c r="AE27" s="38">
        <f t="shared" ca="1" si="2"/>
        <v>2552.562814134993</v>
      </c>
      <c r="AF27" s="375">
        <f t="shared" ca="1" si="3"/>
        <v>5887.6313196586962</v>
      </c>
      <c r="AG27" s="45">
        <f t="shared" ca="1" si="0"/>
        <v>22969.02537022447</v>
      </c>
      <c r="AI27" s="37">
        <f t="shared" ca="1" si="4"/>
        <v>166036.01105460132</v>
      </c>
      <c r="AJ27" s="38">
        <f t="shared" ca="1" si="5"/>
        <v>29170.780548580369</v>
      </c>
      <c r="AK27" s="38">
        <f t="shared" ca="1" si="6"/>
        <v>67284.064558824044</v>
      </c>
      <c r="AL27" s="45">
        <f t="shared" ca="1" si="7"/>
        <v>262490.85616200574</v>
      </c>
    </row>
    <row r="28" spans="2:38" x14ac:dyDescent="0.3">
      <c r="B28" s="3" t="s">
        <v>506</v>
      </c>
      <c r="C28" s="4" t="s">
        <v>279</v>
      </c>
      <c r="D28" s="4" t="s">
        <v>495</v>
      </c>
      <c r="E28" s="4" t="s">
        <v>283</v>
      </c>
      <c r="F28" s="308">
        <v>8.1999999999999993</v>
      </c>
      <c r="G28" s="308"/>
      <c r="H28" s="308"/>
      <c r="I28" s="308">
        <v>200</v>
      </c>
      <c r="J28" s="308"/>
      <c r="K28" s="308" t="s">
        <v>564</v>
      </c>
      <c r="L28" s="308" t="s">
        <v>298</v>
      </c>
      <c r="M28" s="5">
        <f t="shared" si="22"/>
        <v>6000</v>
      </c>
      <c r="N28" s="6">
        <f t="shared" si="21"/>
        <v>1639.9999999999998</v>
      </c>
      <c r="O28" s="12">
        <f t="shared" si="8"/>
        <v>10</v>
      </c>
      <c r="P28" s="287">
        <f t="shared" si="9"/>
        <v>60000</v>
      </c>
      <c r="Q28" s="32">
        <f t="shared" si="10"/>
        <v>55.44595423862539</v>
      </c>
      <c r="R28" s="288">
        <f t="shared" si="11"/>
        <v>90931.364951345633</v>
      </c>
      <c r="S28" s="214">
        <v>1</v>
      </c>
      <c r="T28" s="14">
        <f t="shared" si="12"/>
        <v>90931.364951345633</v>
      </c>
      <c r="U28" s="415">
        <v>0.15</v>
      </c>
      <c r="V28" s="59">
        <f t="shared" si="13"/>
        <v>104571.06969404747</v>
      </c>
      <c r="W28" s="7"/>
      <c r="X28" s="29">
        <f t="shared" si="14"/>
        <v>164571.06969404747</v>
      </c>
      <c r="Z28" s="20" t="s">
        <v>118</v>
      </c>
      <c r="AA28" s="21" t="s">
        <v>118</v>
      </c>
      <c r="AB28" s="22" t="s">
        <v>118</v>
      </c>
      <c r="AC28" s="23"/>
      <c r="AD28" s="37">
        <f t="shared" ca="1" si="1"/>
        <v>14528.831236430782</v>
      </c>
      <c r="AE28" s="38">
        <f t="shared" ca="1" si="2"/>
        <v>2552.562814134993</v>
      </c>
      <c r="AF28" s="375">
        <f t="shared" ca="1" si="3"/>
        <v>5887.6313196586962</v>
      </c>
      <c r="AG28" s="45">
        <f t="shared" ca="1" si="0"/>
        <v>22969.02537022447</v>
      </c>
      <c r="AI28" s="37">
        <f t="shared" ca="1" si="4"/>
        <v>104097.81257341774</v>
      </c>
      <c r="AJ28" s="38">
        <f t="shared" ca="1" si="5"/>
        <v>18288.890626069195</v>
      </c>
      <c r="AK28" s="38">
        <f t="shared" ca="1" si="6"/>
        <v>42184.366494560534</v>
      </c>
      <c r="AL28" s="45">
        <f t="shared" ca="1" si="7"/>
        <v>164571.06969404747</v>
      </c>
    </row>
    <row r="29" spans="2:38" x14ac:dyDescent="0.3">
      <c r="B29" s="3" t="s">
        <v>507</v>
      </c>
      <c r="C29" s="4" t="s">
        <v>279</v>
      </c>
      <c r="D29" s="4" t="s">
        <v>495</v>
      </c>
      <c r="E29" s="4" t="s">
        <v>283</v>
      </c>
      <c r="F29" s="308">
        <v>8.1999999999999993</v>
      </c>
      <c r="G29" s="308"/>
      <c r="H29" s="308"/>
      <c r="I29" s="308">
        <v>379</v>
      </c>
      <c r="J29" s="308"/>
      <c r="K29" s="308" t="s">
        <v>564</v>
      </c>
      <c r="L29" s="308" t="s">
        <v>298</v>
      </c>
      <c r="M29" s="5">
        <f t="shared" si="22"/>
        <v>11370</v>
      </c>
      <c r="N29" s="6">
        <f t="shared" si="21"/>
        <v>3107.7999999999997</v>
      </c>
      <c r="O29" s="12">
        <f t="shared" si="8"/>
        <v>10</v>
      </c>
      <c r="P29" s="287">
        <f t="shared" si="9"/>
        <v>113700</v>
      </c>
      <c r="Q29" s="32">
        <f t="shared" si="10"/>
        <v>55.44595423862539</v>
      </c>
      <c r="R29" s="288">
        <f t="shared" si="11"/>
        <v>172314.93658279997</v>
      </c>
      <c r="S29" s="214">
        <v>1</v>
      </c>
      <c r="T29" s="14">
        <f t="shared" si="12"/>
        <v>172314.93658279997</v>
      </c>
      <c r="U29" s="415">
        <v>0.15</v>
      </c>
      <c r="V29" s="59">
        <f t="shared" si="13"/>
        <v>198162.17707021994</v>
      </c>
      <c r="W29" s="7"/>
      <c r="X29" s="29">
        <f t="shared" si="14"/>
        <v>311862.17707021994</v>
      </c>
      <c r="Z29" s="20" t="s">
        <v>118</v>
      </c>
      <c r="AA29" s="21" t="s">
        <v>118</v>
      </c>
      <c r="AB29" s="22" t="s">
        <v>118</v>
      </c>
      <c r="AC29" s="23"/>
      <c r="AD29" s="37">
        <f t="shared" ca="1" si="1"/>
        <v>14528.831236430782</v>
      </c>
      <c r="AE29" s="38">
        <f t="shared" ca="1" si="2"/>
        <v>2552.562814134993</v>
      </c>
      <c r="AF29" s="375">
        <f t="shared" ca="1" si="3"/>
        <v>5887.6313196586962</v>
      </c>
      <c r="AG29" s="45">
        <f t="shared" ca="1" si="0"/>
        <v>22969.02537022447</v>
      </c>
      <c r="AI29" s="37">
        <f t="shared" ca="1" si="4"/>
        <v>197265.35482662663</v>
      </c>
      <c r="AJ29" s="38">
        <f t="shared" ca="1" si="5"/>
        <v>34657.447736401125</v>
      </c>
      <c r="AK29" s="38">
        <f t="shared" ca="1" si="6"/>
        <v>79939.374507192202</v>
      </c>
      <c r="AL29" s="45">
        <f t="shared" ca="1" si="7"/>
        <v>311862.17707022</v>
      </c>
    </row>
    <row r="30" spans="2:38" x14ac:dyDescent="0.3">
      <c r="B30" s="3" t="s">
        <v>508</v>
      </c>
      <c r="C30" s="4" t="s">
        <v>279</v>
      </c>
      <c r="D30" s="4" t="s">
        <v>495</v>
      </c>
      <c r="E30" s="4" t="s">
        <v>283</v>
      </c>
      <c r="F30" s="308">
        <v>8.1999999999999993</v>
      </c>
      <c r="G30" s="308"/>
      <c r="H30" s="308"/>
      <c r="I30" s="308">
        <v>499</v>
      </c>
      <c r="J30" s="308"/>
      <c r="K30" s="308" t="s">
        <v>564</v>
      </c>
      <c r="L30" s="308" t="s">
        <v>298</v>
      </c>
      <c r="M30" s="5">
        <f t="shared" si="22"/>
        <v>14970</v>
      </c>
      <c r="N30" s="6">
        <f t="shared" si="21"/>
        <v>4091.7999999999997</v>
      </c>
      <c r="O30" s="12">
        <f t="shared" si="8"/>
        <v>10</v>
      </c>
      <c r="P30" s="287">
        <f t="shared" si="9"/>
        <v>149700</v>
      </c>
      <c r="Q30" s="32">
        <f t="shared" si="10"/>
        <v>55.44595423862539</v>
      </c>
      <c r="R30" s="288">
        <f t="shared" si="11"/>
        <v>226873.75555360736</v>
      </c>
      <c r="S30" s="214">
        <v>1</v>
      </c>
      <c r="T30" s="14">
        <f t="shared" si="12"/>
        <v>226873.75555360736</v>
      </c>
      <c r="U30" s="415">
        <v>0.15</v>
      </c>
      <c r="V30" s="59">
        <f t="shared" si="13"/>
        <v>260904.81888664846</v>
      </c>
      <c r="W30" s="7"/>
      <c r="X30" s="29">
        <f t="shared" si="14"/>
        <v>410604.81888664846</v>
      </c>
      <c r="Z30" s="20" t="s">
        <v>118</v>
      </c>
      <c r="AA30" s="21" t="s">
        <v>118</v>
      </c>
      <c r="AB30" s="22" t="s">
        <v>118</v>
      </c>
      <c r="AC30" s="23"/>
      <c r="AD30" s="37">
        <f t="shared" ca="1" si="1"/>
        <v>14528.831236430782</v>
      </c>
      <c r="AE30" s="38">
        <f t="shared" ca="1" si="2"/>
        <v>2552.562814134993</v>
      </c>
      <c r="AF30" s="375">
        <f t="shared" ca="1" si="3"/>
        <v>5887.6313196586962</v>
      </c>
      <c r="AG30" s="45">
        <f t="shared" ca="1" si="0"/>
        <v>22969.02537022447</v>
      </c>
      <c r="AI30" s="37">
        <f t="shared" ca="1" si="4"/>
        <v>259724.04237067731</v>
      </c>
      <c r="AJ30" s="38">
        <f t="shared" ca="1" si="5"/>
        <v>45630.782112042652</v>
      </c>
      <c r="AK30" s="38">
        <f t="shared" ca="1" si="6"/>
        <v>105249.99440392853</v>
      </c>
      <c r="AL30" s="45">
        <f t="shared" ca="1" si="7"/>
        <v>410604.81888664851</v>
      </c>
    </row>
    <row r="31" spans="2:38" x14ac:dyDescent="0.3">
      <c r="B31" s="3" t="s">
        <v>509</v>
      </c>
      <c r="C31" s="4" t="s">
        <v>279</v>
      </c>
      <c r="D31" s="4" t="s">
        <v>495</v>
      </c>
      <c r="E31" s="4" t="s">
        <v>283</v>
      </c>
      <c r="F31" s="308">
        <v>8.1999999999999993</v>
      </c>
      <c r="G31" s="308"/>
      <c r="H31" s="308"/>
      <c r="I31" s="308">
        <v>498</v>
      </c>
      <c r="J31" s="308"/>
      <c r="K31" s="308" t="s">
        <v>564</v>
      </c>
      <c r="L31" s="308" t="s">
        <v>298</v>
      </c>
      <c r="M31" s="5">
        <f t="shared" si="22"/>
        <v>14940</v>
      </c>
      <c r="N31" s="6">
        <f t="shared" si="21"/>
        <v>4083.5999999999995</v>
      </c>
      <c r="O31" s="12">
        <f t="shared" si="8"/>
        <v>10</v>
      </c>
      <c r="P31" s="287">
        <f t="shared" si="9"/>
        <v>149400</v>
      </c>
      <c r="Q31" s="32">
        <f t="shared" si="10"/>
        <v>55.44595423862539</v>
      </c>
      <c r="R31" s="288">
        <f t="shared" si="11"/>
        <v>226419.0987288506</v>
      </c>
      <c r="S31" s="214">
        <v>1</v>
      </c>
      <c r="T31" s="14">
        <f t="shared" si="12"/>
        <v>226419.0987288506</v>
      </c>
      <c r="U31" s="415">
        <v>0.15</v>
      </c>
      <c r="V31" s="59">
        <f t="shared" si="13"/>
        <v>260381.96353817818</v>
      </c>
      <c r="W31" s="7"/>
      <c r="X31" s="29">
        <f t="shared" si="14"/>
        <v>409781.96353817818</v>
      </c>
      <c r="Z31" s="20" t="s">
        <v>118</v>
      </c>
      <c r="AA31" s="21" t="s">
        <v>118</v>
      </c>
      <c r="AB31" s="22" t="s">
        <v>118</v>
      </c>
      <c r="AC31" s="23"/>
      <c r="AD31" s="37">
        <f t="shared" ca="1" si="1"/>
        <v>14528.831236430782</v>
      </c>
      <c r="AE31" s="38">
        <f t="shared" ca="1" si="2"/>
        <v>2552.562814134993</v>
      </c>
      <c r="AF31" s="375">
        <f t="shared" ca="1" si="3"/>
        <v>5887.6313196586962</v>
      </c>
      <c r="AG31" s="45">
        <f t="shared" ca="1" si="0"/>
        <v>22969.02537022447</v>
      </c>
      <c r="AI31" s="37">
        <f t="shared" ca="1" si="4"/>
        <v>259203.55330781022</v>
      </c>
      <c r="AJ31" s="38">
        <f t="shared" ca="1" si="5"/>
        <v>45539.3376589123</v>
      </c>
      <c r="AK31" s="38">
        <f t="shared" ca="1" si="6"/>
        <v>105039.07257145573</v>
      </c>
      <c r="AL31" s="45">
        <f t="shared" ca="1" si="7"/>
        <v>409781.96353817824</v>
      </c>
    </row>
    <row r="32" spans="2:38" x14ac:dyDescent="0.3">
      <c r="B32" s="3" t="s">
        <v>510</v>
      </c>
      <c r="C32" s="4" t="s">
        <v>279</v>
      </c>
      <c r="D32" s="4" t="s">
        <v>495</v>
      </c>
      <c r="E32" s="4" t="s">
        <v>283</v>
      </c>
      <c r="F32" s="308">
        <v>8.1999999999999993</v>
      </c>
      <c r="G32" s="308"/>
      <c r="H32" s="308"/>
      <c r="I32" s="308">
        <v>806</v>
      </c>
      <c r="J32" s="308"/>
      <c r="K32" s="308" t="s">
        <v>564</v>
      </c>
      <c r="L32" s="308" t="s">
        <v>298</v>
      </c>
      <c r="M32" s="5">
        <f t="shared" si="22"/>
        <v>24180</v>
      </c>
      <c r="N32" s="6">
        <f t="shared" si="21"/>
        <v>6609.2</v>
      </c>
      <c r="O32" s="12">
        <f t="shared" si="8"/>
        <v>10</v>
      </c>
      <c r="P32" s="287">
        <f t="shared" si="9"/>
        <v>241800</v>
      </c>
      <c r="Q32" s="32">
        <f t="shared" si="10"/>
        <v>55.44595423862539</v>
      </c>
      <c r="R32" s="288">
        <f t="shared" si="11"/>
        <v>366453.40075392294</v>
      </c>
      <c r="S32" s="214">
        <v>1</v>
      </c>
      <c r="T32" s="14">
        <f t="shared" si="12"/>
        <v>366453.40075392294</v>
      </c>
      <c r="U32" s="415">
        <v>0.15</v>
      </c>
      <c r="V32" s="59">
        <f t="shared" si="13"/>
        <v>421421.41086701135</v>
      </c>
      <c r="W32" s="7"/>
      <c r="X32" s="29">
        <f t="shared" si="14"/>
        <v>663221.41086701141</v>
      </c>
      <c r="Z32" s="20" t="s">
        <v>118</v>
      </c>
      <c r="AA32" s="21" t="s">
        <v>118</v>
      </c>
      <c r="AB32" s="22" t="s">
        <v>118</v>
      </c>
      <c r="AC32" s="23"/>
      <c r="AD32" s="37">
        <f t="shared" ca="1" si="1"/>
        <v>14528.831236430782</v>
      </c>
      <c r="AE32" s="38">
        <f t="shared" ca="1" si="2"/>
        <v>2552.562814134993</v>
      </c>
      <c r="AF32" s="375">
        <f t="shared" ca="1" si="3"/>
        <v>5887.6313196586962</v>
      </c>
      <c r="AG32" s="45">
        <f t="shared" ca="1" si="0"/>
        <v>22969.02537022447</v>
      </c>
      <c r="AI32" s="37">
        <f t="shared" ca="1" si="4"/>
        <v>419514.18467087363</v>
      </c>
      <c r="AJ32" s="38">
        <f t="shared" ca="1" si="5"/>
        <v>73704.229223058879</v>
      </c>
      <c r="AK32" s="38">
        <f t="shared" ca="1" si="6"/>
        <v>170002.99697307896</v>
      </c>
      <c r="AL32" s="45">
        <f t="shared" ca="1" si="7"/>
        <v>663221.41086701141</v>
      </c>
    </row>
    <row r="33" spans="2:38" x14ac:dyDescent="0.3">
      <c r="B33" s="3" t="s">
        <v>511</v>
      </c>
      <c r="C33" s="4" t="s">
        <v>279</v>
      </c>
      <c r="D33" s="4" t="s">
        <v>491</v>
      </c>
      <c r="E33" s="4" t="s">
        <v>283</v>
      </c>
      <c r="F33" s="308">
        <v>9.1999999999999993</v>
      </c>
      <c r="G33" s="308"/>
      <c r="H33" s="308"/>
      <c r="I33" s="308">
        <v>247</v>
      </c>
      <c r="J33" s="308"/>
      <c r="K33" s="308" t="s">
        <v>564</v>
      </c>
      <c r="L33" s="308" t="s">
        <v>298</v>
      </c>
      <c r="M33" s="5">
        <f t="shared" si="22"/>
        <v>7410</v>
      </c>
      <c r="N33" s="6">
        <f t="shared" si="21"/>
        <v>2272.3999999999996</v>
      </c>
      <c r="O33" s="12">
        <f t="shared" si="8"/>
        <v>10</v>
      </c>
      <c r="P33" s="287">
        <f t="shared" si="9"/>
        <v>74100</v>
      </c>
      <c r="Q33" s="32">
        <f t="shared" si="10"/>
        <v>55.44595423862539</v>
      </c>
      <c r="R33" s="288">
        <f t="shared" si="11"/>
        <v>125995.38641185232</v>
      </c>
      <c r="S33" s="214">
        <v>1</v>
      </c>
      <c r="T33" s="14">
        <f t="shared" si="12"/>
        <v>125995.38641185232</v>
      </c>
      <c r="U33" s="415">
        <v>0.15</v>
      </c>
      <c r="V33" s="59">
        <f t="shared" si="13"/>
        <v>144894.69437363016</v>
      </c>
      <c r="W33" s="7"/>
      <c r="X33" s="29">
        <f t="shared" si="14"/>
        <v>218994.69437363016</v>
      </c>
      <c r="Z33" s="20" t="s">
        <v>118</v>
      </c>
      <c r="AA33" s="21"/>
      <c r="AB33" s="22"/>
      <c r="AC33" s="23"/>
      <c r="AD33" s="37">
        <f t="shared" ca="1" si="1"/>
        <v>14528.831236430782</v>
      </c>
      <c r="AE33" s="38" t="str">
        <f t="shared" si="2"/>
        <v/>
      </c>
      <c r="AF33" s="375" t="str">
        <f t="shared" si="3"/>
        <v/>
      </c>
      <c r="AG33" s="45">
        <f t="shared" ca="1" si="0"/>
        <v>14528.831236430782</v>
      </c>
      <c r="AI33" s="37">
        <f t="shared" ca="1" si="4"/>
        <v>218994.69437363016</v>
      </c>
      <c r="AJ33" s="38" t="str">
        <f t="shared" si="5"/>
        <v/>
      </c>
      <c r="AK33" s="38" t="str">
        <f t="shared" si="6"/>
        <v/>
      </c>
      <c r="AL33" s="45">
        <f t="shared" ca="1" si="7"/>
        <v>218994.69437363016</v>
      </c>
    </row>
    <row r="34" spans="2:38" x14ac:dyDescent="0.3">
      <c r="B34" s="3" t="s">
        <v>512</v>
      </c>
      <c r="C34" s="4" t="s">
        <v>279</v>
      </c>
      <c r="D34" s="4" t="s">
        <v>491</v>
      </c>
      <c r="E34" s="4" t="s">
        <v>283</v>
      </c>
      <c r="F34" s="308">
        <v>10</v>
      </c>
      <c r="G34" s="308"/>
      <c r="H34" s="308"/>
      <c r="I34" s="308">
        <v>134</v>
      </c>
      <c r="J34" s="308"/>
      <c r="K34" s="308" t="s">
        <v>564</v>
      </c>
      <c r="L34" s="308" t="s">
        <v>298</v>
      </c>
      <c r="M34" s="5">
        <f t="shared" si="22"/>
        <v>4020</v>
      </c>
      <c r="N34" s="6">
        <f t="shared" si="21"/>
        <v>1340</v>
      </c>
      <c r="O34" s="12">
        <f t="shared" si="8"/>
        <v>10</v>
      </c>
      <c r="P34" s="287">
        <f t="shared" si="9"/>
        <v>40200</v>
      </c>
      <c r="Q34" s="32">
        <f t="shared" si="10"/>
        <v>55.44595423862539</v>
      </c>
      <c r="R34" s="288">
        <f t="shared" si="11"/>
        <v>74297.578679758022</v>
      </c>
      <c r="S34" s="214">
        <v>1</v>
      </c>
      <c r="T34" s="14">
        <f t="shared" si="12"/>
        <v>74297.578679758022</v>
      </c>
      <c r="U34" s="415">
        <v>0.15</v>
      </c>
      <c r="V34" s="59">
        <f t="shared" si="13"/>
        <v>85442.215481721723</v>
      </c>
      <c r="W34" s="7"/>
      <c r="X34" s="29">
        <f t="shared" si="14"/>
        <v>125642.21548172172</v>
      </c>
      <c r="Z34" s="20" t="s">
        <v>118</v>
      </c>
      <c r="AA34" s="21" t="s">
        <v>118</v>
      </c>
      <c r="AB34" s="22" t="s">
        <v>118</v>
      </c>
      <c r="AC34" s="23"/>
      <c r="AD34" s="37">
        <f t="shared" ca="1" si="1"/>
        <v>14528.831236430782</v>
      </c>
      <c r="AE34" s="38">
        <f t="shared" ca="1" si="2"/>
        <v>2552.562814134993</v>
      </c>
      <c r="AF34" s="375">
        <f t="shared" ca="1" si="3"/>
        <v>5887.6313196586962</v>
      </c>
      <c r="AG34" s="45">
        <f t="shared" ca="1" si="0"/>
        <v>22969.02537022447</v>
      </c>
      <c r="AI34" s="37">
        <f t="shared" ca="1" si="4"/>
        <v>79473.748471346931</v>
      </c>
      <c r="AJ34" s="38">
        <f t="shared" ca="1" si="5"/>
        <v>13962.70159289935</v>
      </c>
      <c r="AK34" s="38">
        <f t="shared" ca="1" si="6"/>
        <v>32205.76541747545</v>
      </c>
      <c r="AL34" s="45">
        <f t="shared" ca="1" si="7"/>
        <v>125642.21548172174</v>
      </c>
    </row>
    <row r="35" spans="2:38" x14ac:dyDescent="0.3">
      <c r="B35" s="3" t="s">
        <v>513</v>
      </c>
      <c r="C35" s="4" t="s">
        <v>279</v>
      </c>
      <c r="D35" s="4" t="s">
        <v>491</v>
      </c>
      <c r="E35" s="4" t="s">
        <v>283</v>
      </c>
      <c r="F35" s="308">
        <v>11.4</v>
      </c>
      <c r="G35" s="308"/>
      <c r="H35" s="308"/>
      <c r="I35" s="308">
        <v>230</v>
      </c>
      <c r="J35" s="308"/>
      <c r="K35" s="308" t="s">
        <v>564</v>
      </c>
      <c r="L35" s="308" t="s">
        <v>298</v>
      </c>
      <c r="M35" s="5">
        <f t="shared" si="22"/>
        <v>6900</v>
      </c>
      <c r="N35" s="6">
        <f t="shared" si="21"/>
        <v>2622</v>
      </c>
      <c r="O35" s="12">
        <f t="shared" si="8"/>
        <v>10</v>
      </c>
      <c r="P35" s="287">
        <f t="shared" si="9"/>
        <v>69000</v>
      </c>
      <c r="Q35" s="32">
        <f t="shared" si="10"/>
        <v>55.44595423862539</v>
      </c>
      <c r="R35" s="288">
        <f t="shared" si="11"/>
        <v>145379.29201367576</v>
      </c>
      <c r="S35" s="214">
        <v>1</v>
      </c>
      <c r="T35" s="14">
        <f t="shared" si="12"/>
        <v>145379.29201367576</v>
      </c>
      <c r="U35" s="415">
        <v>0.15</v>
      </c>
      <c r="V35" s="59">
        <f t="shared" si="13"/>
        <v>167186.18581572711</v>
      </c>
      <c r="W35" s="7"/>
      <c r="X35" s="29">
        <f t="shared" si="14"/>
        <v>236186.18581572711</v>
      </c>
      <c r="Z35" s="20" t="s">
        <v>118</v>
      </c>
      <c r="AA35" s="21" t="s">
        <v>118</v>
      </c>
      <c r="AB35" s="22" t="s">
        <v>118</v>
      </c>
      <c r="AC35" s="23"/>
      <c r="AD35" s="37">
        <f t="shared" ca="1" si="1"/>
        <v>14528.831236430782</v>
      </c>
      <c r="AE35" s="38">
        <f t="shared" ca="1" si="2"/>
        <v>2552.562814134993</v>
      </c>
      <c r="AF35" s="375">
        <f t="shared" ca="1" si="3"/>
        <v>5887.6313196586962</v>
      </c>
      <c r="AG35" s="45">
        <f t="shared" ca="1" si="0"/>
        <v>22969.02537022447</v>
      </c>
      <c r="AI35" s="37">
        <f t="shared" ca="1" si="4"/>
        <v>149397.25037447011</v>
      </c>
      <c r="AJ35" s="38">
        <f t="shared" ca="1" si="5"/>
        <v>26247.525326309089</v>
      </c>
      <c r="AK35" s="38">
        <f t="shared" ca="1" si="6"/>
        <v>60541.410114947939</v>
      </c>
      <c r="AL35" s="45">
        <f t="shared" ca="1" si="7"/>
        <v>236186.18581572713</v>
      </c>
    </row>
    <row r="36" spans="2:38" x14ac:dyDescent="0.3">
      <c r="B36" s="3" t="s">
        <v>514</v>
      </c>
      <c r="C36" s="4" t="s">
        <v>279</v>
      </c>
      <c r="D36" s="4" t="s">
        <v>491</v>
      </c>
      <c r="E36" s="4" t="s">
        <v>283</v>
      </c>
      <c r="F36" s="308">
        <v>8.1999999999999993</v>
      </c>
      <c r="G36" s="308"/>
      <c r="H36" s="308"/>
      <c r="I36" s="308">
        <v>504</v>
      </c>
      <c r="J36" s="308"/>
      <c r="K36" s="308" t="s">
        <v>564</v>
      </c>
      <c r="L36" s="308" t="s">
        <v>298</v>
      </c>
      <c r="M36" s="5">
        <f t="shared" si="22"/>
        <v>15120</v>
      </c>
      <c r="N36" s="6">
        <f t="shared" si="21"/>
        <v>4132.7999999999993</v>
      </c>
      <c r="O36" s="12">
        <f t="shared" si="8"/>
        <v>10</v>
      </c>
      <c r="P36" s="287">
        <f t="shared" si="9"/>
        <v>151200</v>
      </c>
      <c r="Q36" s="32">
        <f t="shared" si="10"/>
        <v>55.44595423862539</v>
      </c>
      <c r="R36" s="288">
        <f t="shared" si="11"/>
        <v>229147.03967739097</v>
      </c>
      <c r="S36" s="214">
        <v>1</v>
      </c>
      <c r="T36" s="14">
        <f t="shared" si="12"/>
        <v>229147.03967739097</v>
      </c>
      <c r="U36" s="415">
        <v>0.15</v>
      </c>
      <c r="V36" s="59">
        <f t="shared" si="13"/>
        <v>263519.09562899958</v>
      </c>
      <c r="W36" s="7"/>
      <c r="X36" s="29">
        <f t="shared" si="14"/>
        <v>414719.09562899958</v>
      </c>
      <c r="Z36" s="20" t="s">
        <v>118</v>
      </c>
      <c r="AA36" s="21" t="s">
        <v>118</v>
      </c>
      <c r="AB36" s="22" t="s">
        <v>118</v>
      </c>
      <c r="AC36" s="23"/>
      <c r="AD36" s="37">
        <f t="shared" ca="1" si="1"/>
        <v>14528.831236430782</v>
      </c>
      <c r="AE36" s="38">
        <f t="shared" ca="1" si="2"/>
        <v>2552.562814134993</v>
      </c>
      <c r="AF36" s="375">
        <f t="shared" ca="1" si="3"/>
        <v>5887.6313196586962</v>
      </c>
      <c r="AG36" s="45">
        <f t="shared" ca="1" si="0"/>
        <v>22969.02537022447</v>
      </c>
      <c r="AI36" s="37">
        <f t="shared" ca="1" si="4"/>
        <v>262326.48768501269</v>
      </c>
      <c r="AJ36" s="38">
        <f t="shared" ca="1" si="5"/>
        <v>46088.004377694371</v>
      </c>
      <c r="AK36" s="38">
        <f t="shared" ca="1" si="6"/>
        <v>106304.60356629254</v>
      </c>
      <c r="AL36" s="45">
        <f t="shared" ca="1" si="7"/>
        <v>414719.09562899964</v>
      </c>
    </row>
    <row r="37" spans="2:38" x14ac:dyDescent="0.3">
      <c r="B37" s="3" t="s">
        <v>515</v>
      </c>
      <c r="C37" s="4" t="s">
        <v>279</v>
      </c>
      <c r="D37" s="4" t="s">
        <v>491</v>
      </c>
      <c r="E37" s="4" t="s">
        <v>283</v>
      </c>
      <c r="F37" s="308">
        <v>8.1999999999999993</v>
      </c>
      <c r="G37" s="308"/>
      <c r="H37" s="308"/>
      <c r="I37" s="308">
        <v>245</v>
      </c>
      <c r="J37" s="308"/>
      <c r="K37" s="308" t="s">
        <v>564</v>
      </c>
      <c r="L37" s="308" t="s">
        <v>298</v>
      </c>
      <c r="M37" s="5">
        <f t="shared" si="22"/>
        <v>7350</v>
      </c>
      <c r="N37" s="6">
        <f t="shared" si="21"/>
        <v>2008.9999999999998</v>
      </c>
      <c r="O37" s="12">
        <f t="shared" si="8"/>
        <v>10</v>
      </c>
      <c r="P37" s="287">
        <f t="shared" si="9"/>
        <v>73500</v>
      </c>
      <c r="Q37" s="32">
        <f t="shared" si="10"/>
        <v>55.44595423862539</v>
      </c>
      <c r="R37" s="288">
        <f t="shared" si="11"/>
        <v>111390.92206539839</v>
      </c>
      <c r="S37" s="214">
        <v>1</v>
      </c>
      <c r="T37" s="14">
        <f t="shared" si="12"/>
        <v>111390.92206539839</v>
      </c>
      <c r="U37" s="415">
        <v>0.15</v>
      </c>
      <c r="V37" s="59">
        <f t="shared" si="13"/>
        <v>128099.56037520814</v>
      </c>
      <c r="W37" s="7"/>
      <c r="X37" s="29">
        <f t="shared" si="14"/>
        <v>201599.56037520815</v>
      </c>
      <c r="Z37" s="20" t="s">
        <v>118</v>
      </c>
      <c r="AA37" s="21" t="s">
        <v>118</v>
      </c>
      <c r="AB37" s="22" t="s">
        <v>118</v>
      </c>
      <c r="AC37" s="23"/>
      <c r="AD37" s="37">
        <f t="shared" ca="1" si="1"/>
        <v>14528.831236430782</v>
      </c>
      <c r="AE37" s="38">
        <f t="shared" ca="1" si="2"/>
        <v>2552.562814134993</v>
      </c>
      <c r="AF37" s="375">
        <f t="shared" ca="1" si="3"/>
        <v>5887.6313196586962</v>
      </c>
      <c r="AG37" s="45">
        <f t="shared" ca="1" si="0"/>
        <v>22969.02537022447</v>
      </c>
      <c r="AI37" s="37">
        <f t="shared" ca="1" si="4"/>
        <v>127519.82040243673</v>
      </c>
      <c r="AJ37" s="38">
        <f t="shared" ca="1" si="5"/>
        <v>22403.891016934766</v>
      </c>
      <c r="AK37" s="38">
        <f t="shared" ca="1" si="6"/>
        <v>51675.848955836649</v>
      </c>
      <c r="AL37" s="45">
        <f t="shared" ca="1" si="7"/>
        <v>201599.56037520812</v>
      </c>
    </row>
    <row r="38" spans="2:38" x14ac:dyDescent="0.3">
      <c r="B38" s="3" t="s">
        <v>516</v>
      </c>
      <c r="C38" s="4" t="s">
        <v>279</v>
      </c>
      <c r="D38" s="4" t="s">
        <v>491</v>
      </c>
      <c r="E38" s="4" t="s">
        <v>283</v>
      </c>
      <c r="F38" s="308">
        <v>11</v>
      </c>
      <c r="G38" s="308"/>
      <c r="H38" s="308"/>
      <c r="I38" s="308">
        <v>183</v>
      </c>
      <c r="J38" s="308"/>
      <c r="K38" s="308" t="s">
        <v>564</v>
      </c>
      <c r="L38" s="308" t="s">
        <v>298</v>
      </c>
      <c r="M38" s="5">
        <f t="shared" si="22"/>
        <v>5490</v>
      </c>
      <c r="N38" s="6">
        <f t="shared" si="21"/>
        <v>2013</v>
      </c>
      <c r="O38" s="12">
        <f t="shared" si="8"/>
        <v>10</v>
      </c>
      <c r="P38" s="287">
        <f t="shared" si="9"/>
        <v>54900</v>
      </c>
      <c r="Q38" s="32">
        <f t="shared" si="10"/>
        <v>55.44595423862539</v>
      </c>
      <c r="R38" s="288">
        <f t="shared" si="11"/>
        <v>111612.70588235291</v>
      </c>
      <c r="S38" s="214">
        <v>1</v>
      </c>
      <c r="T38" s="14">
        <f t="shared" si="12"/>
        <v>111612.70588235291</v>
      </c>
      <c r="U38" s="415">
        <v>0.15</v>
      </c>
      <c r="V38" s="59">
        <f t="shared" si="13"/>
        <v>128354.61176470583</v>
      </c>
      <c r="W38" s="7"/>
      <c r="X38" s="29">
        <f t="shared" si="14"/>
        <v>183254.61176470583</v>
      </c>
      <c r="Z38" s="20" t="s">
        <v>118</v>
      </c>
      <c r="AA38" s="21" t="s">
        <v>118</v>
      </c>
      <c r="AB38" s="22" t="s">
        <v>118</v>
      </c>
      <c r="AC38" s="23"/>
      <c r="AD38" s="37">
        <f t="shared" ca="1" si="1"/>
        <v>14528.831236430782</v>
      </c>
      <c r="AE38" s="38">
        <f t="shared" ca="1" si="2"/>
        <v>2552.562814134993</v>
      </c>
      <c r="AF38" s="375">
        <f t="shared" ca="1" si="3"/>
        <v>5887.6313196586962</v>
      </c>
      <c r="AG38" s="45">
        <f t="shared" ca="1" si="0"/>
        <v>22969.02537022447</v>
      </c>
      <c r="AI38" s="37">
        <f t="shared" ca="1" si="4"/>
        <v>115915.90347052824</v>
      </c>
      <c r="AJ38" s="38">
        <f t="shared" ca="1" si="5"/>
        <v>20365.204877857719</v>
      </c>
      <c r="AK38" s="38">
        <f t="shared" ca="1" si="6"/>
        <v>46973.503416319872</v>
      </c>
      <c r="AL38" s="45">
        <f t="shared" ca="1" si="7"/>
        <v>183254.61176470583</v>
      </c>
    </row>
    <row r="39" spans="2:38" x14ac:dyDescent="0.3">
      <c r="B39" s="3" t="s">
        <v>517</v>
      </c>
      <c r="C39" s="4" t="s">
        <v>279</v>
      </c>
      <c r="D39" s="4" t="s">
        <v>491</v>
      </c>
      <c r="E39" s="4" t="s">
        <v>283</v>
      </c>
      <c r="F39" s="308">
        <v>13.2</v>
      </c>
      <c r="G39" s="308"/>
      <c r="H39" s="308"/>
      <c r="I39" s="308">
        <v>423</v>
      </c>
      <c r="J39" s="308"/>
      <c r="K39" s="308" t="s">
        <v>564</v>
      </c>
      <c r="L39" s="308" t="s">
        <v>298</v>
      </c>
      <c r="M39" s="5">
        <f t="shared" si="22"/>
        <v>12690</v>
      </c>
      <c r="N39" s="6">
        <f t="shared" si="21"/>
        <v>5583.5999999999995</v>
      </c>
      <c r="O39" s="12">
        <f t="shared" si="8"/>
        <v>10</v>
      </c>
      <c r="P39" s="287">
        <f t="shared" si="9"/>
        <v>126900</v>
      </c>
      <c r="Q39" s="32">
        <f t="shared" si="10"/>
        <v>55.44595423862539</v>
      </c>
      <c r="R39" s="288">
        <f t="shared" si="11"/>
        <v>309588.0300867887</v>
      </c>
      <c r="S39" s="214">
        <v>1</v>
      </c>
      <c r="T39" s="14">
        <f t="shared" si="12"/>
        <v>309588.0300867887</v>
      </c>
      <c r="U39" s="415">
        <v>0.15</v>
      </c>
      <c r="V39" s="59">
        <f t="shared" si="13"/>
        <v>356026.23459980695</v>
      </c>
      <c r="W39" s="7"/>
      <c r="X39" s="29">
        <f t="shared" si="14"/>
        <v>482926.23459980695</v>
      </c>
      <c r="Z39" s="20" t="s">
        <v>118</v>
      </c>
      <c r="AA39" s="21" t="s">
        <v>118</v>
      </c>
      <c r="AB39" s="22" t="s">
        <v>118</v>
      </c>
      <c r="AC39" s="23"/>
      <c r="AD39" s="37">
        <f t="shared" ca="1" si="1"/>
        <v>14528.831236430782</v>
      </c>
      <c r="AE39" s="38">
        <f t="shared" ca="1" si="2"/>
        <v>2552.562814134993</v>
      </c>
      <c r="AF39" s="375">
        <f t="shared" ca="1" si="3"/>
        <v>5887.6313196586962</v>
      </c>
      <c r="AG39" s="45">
        <f t="shared" ca="1" si="0"/>
        <v>22969.02537022447</v>
      </c>
      <c r="AI39" s="37">
        <f t="shared" ca="1" si="4"/>
        <v>305470.24303613306</v>
      </c>
      <c r="AJ39" s="38">
        <f t="shared" ca="1" si="5"/>
        <v>53667.908347895747</v>
      </c>
      <c r="AK39" s="38">
        <f t="shared" ca="1" si="6"/>
        <v>123788.08321577817</v>
      </c>
      <c r="AL39" s="45">
        <f t="shared" ca="1" si="7"/>
        <v>482926.23459980701</v>
      </c>
    </row>
    <row r="40" spans="2:38" x14ac:dyDescent="0.3">
      <c r="B40" s="3" t="s">
        <v>518</v>
      </c>
      <c r="C40" s="4" t="s">
        <v>279</v>
      </c>
      <c r="D40" s="4" t="s">
        <v>494</v>
      </c>
      <c r="E40" s="4" t="s">
        <v>283</v>
      </c>
      <c r="F40" s="308">
        <v>8.1999999999999993</v>
      </c>
      <c r="G40" s="308"/>
      <c r="H40" s="308"/>
      <c r="I40" s="308">
        <v>396</v>
      </c>
      <c r="J40" s="308"/>
      <c r="K40" s="308" t="s">
        <v>564</v>
      </c>
      <c r="L40" s="308" t="s">
        <v>298</v>
      </c>
      <c r="M40" s="5">
        <f t="shared" si="22"/>
        <v>11880</v>
      </c>
      <c r="N40" s="6">
        <f t="shared" si="21"/>
        <v>3247.2</v>
      </c>
      <c r="O40" s="12">
        <f t="shared" si="8"/>
        <v>10</v>
      </c>
      <c r="P40" s="287">
        <f t="shared" si="9"/>
        <v>118800</v>
      </c>
      <c r="Q40" s="32">
        <f t="shared" si="10"/>
        <v>55.44595423862539</v>
      </c>
      <c r="R40" s="288">
        <f t="shared" si="11"/>
        <v>180044.10260366436</v>
      </c>
      <c r="S40" s="214">
        <v>1</v>
      </c>
      <c r="T40" s="14">
        <f t="shared" si="12"/>
        <v>180044.10260366436</v>
      </c>
      <c r="U40" s="415">
        <v>0.15</v>
      </c>
      <c r="V40" s="59">
        <f t="shared" si="13"/>
        <v>207050.71799421401</v>
      </c>
      <c r="W40" s="7"/>
      <c r="X40" s="29">
        <f t="shared" si="14"/>
        <v>325850.71799421404</v>
      </c>
      <c r="Z40" s="20" t="s">
        <v>118</v>
      </c>
      <c r="AA40" s="21" t="s">
        <v>118</v>
      </c>
      <c r="AB40" s="22" t="s">
        <v>118</v>
      </c>
      <c r="AC40" s="23"/>
      <c r="AD40" s="37">
        <f t="shared" ca="1" si="1"/>
        <v>14528.831236430782</v>
      </c>
      <c r="AE40" s="38">
        <f t="shared" ca="1" si="2"/>
        <v>2552.562814134993</v>
      </c>
      <c r="AF40" s="375">
        <f t="shared" ca="1" si="3"/>
        <v>5887.6313196586962</v>
      </c>
      <c r="AG40" s="45">
        <f t="shared" ca="1" si="0"/>
        <v>22969.02537022447</v>
      </c>
      <c r="AI40" s="37">
        <f t="shared" ca="1" si="4"/>
        <v>206113.66889536718</v>
      </c>
      <c r="AJ40" s="38">
        <f t="shared" ca="1" si="5"/>
        <v>36212.003439617016</v>
      </c>
      <c r="AK40" s="38">
        <f t="shared" ca="1" si="6"/>
        <v>83525.045659229872</v>
      </c>
      <c r="AL40" s="45">
        <f t="shared" ca="1" si="7"/>
        <v>325850.71799421409</v>
      </c>
    </row>
    <row r="41" spans="2:38" x14ac:dyDescent="0.3">
      <c r="B41" s="3" t="s">
        <v>519</v>
      </c>
      <c r="C41" s="4" t="s">
        <v>279</v>
      </c>
      <c r="D41" s="4" t="s">
        <v>494</v>
      </c>
      <c r="E41" s="4" t="s">
        <v>283</v>
      </c>
      <c r="F41" s="308">
        <v>8.1</v>
      </c>
      <c r="G41" s="308"/>
      <c r="H41" s="308"/>
      <c r="I41" s="308">
        <v>106</v>
      </c>
      <c r="J41" s="308"/>
      <c r="K41" s="308" t="s">
        <v>564</v>
      </c>
      <c r="L41" s="308" t="s">
        <v>298</v>
      </c>
      <c r="M41" s="5">
        <f t="shared" si="22"/>
        <v>3180</v>
      </c>
      <c r="N41" s="6">
        <f t="shared" si="21"/>
        <v>858.59999999999991</v>
      </c>
      <c r="O41" s="12">
        <f t="shared" si="8"/>
        <v>10</v>
      </c>
      <c r="P41" s="287">
        <f t="shared" si="9"/>
        <v>31800</v>
      </c>
      <c r="Q41" s="32">
        <f t="shared" si="10"/>
        <v>55.44595423862539</v>
      </c>
      <c r="R41" s="288">
        <f t="shared" si="11"/>
        <v>47605.896309283758</v>
      </c>
      <c r="S41" s="214">
        <v>1</v>
      </c>
      <c r="T41" s="14">
        <f t="shared" si="12"/>
        <v>47605.896309283758</v>
      </c>
      <c r="U41" s="415">
        <v>0.15</v>
      </c>
      <c r="V41" s="59">
        <f t="shared" si="13"/>
        <v>54746.780755676315</v>
      </c>
      <c r="W41" s="7"/>
      <c r="X41" s="29">
        <f t="shared" si="14"/>
        <v>86546.780755676315</v>
      </c>
      <c r="Z41" s="20" t="s">
        <v>118</v>
      </c>
      <c r="AA41" s="21" t="s">
        <v>118</v>
      </c>
      <c r="AB41" s="22" t="s">
        <v>118</v>
      </c>
      <c r="AC41" s="23"/>
      <c r="AD41" s="37">
        <f t="shared" ca="1" si="1"/>
        <v>14528.831236430782</v>
      </c>
      <c r="AE41" s="38">
        <f t="shared" ca="1" si="2"/>
        <v>2552.562814134993</v>
      </c>
      <c r="AF41" s="375">
        <f t="shared" ca="1" si="3"/>
        <v>5887.6313196586962</v>
      </c>
      <c r="AG41" s="45">
        <f t="shared" ref="AG41:AG66" ca="1" si="23">SUM(AD41:AF41)</f>
        <v>22969.02537022447</v>
      </c>
      <c r="AI41" s="37">
        <f t="shared" ca="1" si="4"/>
        <v>54744.315502635021</v>
      </c>
      <c r="AJ41" s="38">
        <f t="shared" ca="1" si="5"/>
        <v>9618.0003582744284</v>
      </c>
      <c r="AK41" s="38">
        <f t="shared" ca="1" si="6"/>
        <v>22184.464894766872</v>
      </c>
      <c r="AL41" s="45">
        <f t="shared" ca="1" si="7"/>
        <v>86546.780755676329</v>
      </c>
    </row>
    <row r="42" spans="2:38" x14ac:dyDescent="0.3">
      <c r="B42" s="3" t="s">
        <v>520</v>
      </c>
      <c r="C42" s="4" t="s">
        <v>279</v>
      </c>
      <c r="D42" s="4" t="s">
        <v>494</v>
      </c>
      <c r="E42" s="4" t="s">
        <v>283</v>
      </c>
      <c r="F42" s="308">
        <v>8.1999999999999993</v>
      </c>
      <c r="G42" s="308"/>
      <c r="H42" s="308"/>
      <c r="I42" s="308">
        <v>338</v>
      </c>
      <c r="J42" s="308"/>
      <c r="K42" s="308" t="s">
        <v>564</v>
      </c>
      <c r="L42" s="308" t="s">
        <v>298</v>
      </c>
      <c r="M42" s="5">
        <f t="shared" si="22"/>
        <v>10140</v>
      </c>
      <c r="N42" s="6">
        <f t="shared" si="21"/>
        <v>2771.6</v>
      </c>
      <c r="O42" s="12">
        <f t="shared" si="8"/>
        <v>10</v>
      </c>
      <c r="P42" s="287">
        <f t="shared" si="9"/>
        <v>101400</v>
      </c>
      <c r="Q42" s="32">
        <f t="shared" si="10"/>
        <v>55.44595423862539</v>
      </c>
      <c r="R42" s="288">
        <f t="shared" si="11"/>
        <v>153674.00676777412</v>
      </c>
      <c r="S42" s="214">
        <v>1</v>
      </c>
      <c r="T42" s="14">
        <f t="shared" si="12"/>
        <v>153674.00676777412</v>
      </c>
      <c r="U42" s="415">
        <v>0.15</v>
      </c>
      <c r="V42" s="59">
        <f t="shared" si="13"/>
        <v>176725.10778294023</v>
      </c>
      <c r="W42" s="7"/>
      <c r="X42" s="29">
        <f t="shared" si="14"/>
        <v>278125.10778294026</v>
      </c>
      <c r="Z42" s="20" t="s">
        <v>118</v>
      </c>
      <c r="AA42" s="21" t="s">
        <v>118</v>
      </c>
      <c r="AB42" s="22" t="s">
        <v>118</v>
      </c>
      <c r="AC42" s="23"/>
      <c r="AD42" s="37">
        <f t="shared" ref="AD42:AD66" ca="1" si="24">IF(Z42="","",AD$8)</f>
        <v>14528.831236430782</v>
      </c>
      <c r="AE42" s="38">
        <f t="shared" ref="AE42:AE66" ca="1" si="25">IF(AA42="","",AE$8)</f>
        <v>2552.562814134993</v>
      </c>
      <c r="AF42" s="375">
        <f t="shared" ref="AF42:AF66" ca="1" si="26">IF(AB42="","",AF$8)</f>
        <v>5887.6313196586962</v>
      </c>
      <c r="AG42" s="45">
        <f t="shared" ca="1" si="23"/>
        <v>22969.02537022447</v>
      </c>
      <c r="AI42" s="37">
        <f t="shared" ref="AI42:AI66" ca="1" si="27">IF(Z42="","",IFERROR(Z42*$X42,$X42/$AG42*AD42))</f>
        <v>175925.30324907601</v>
      </c>
      <c r="AJ42" s="38">
        <f t="shared" ref="AJ42:AJ66" ca="1" si="28">IF(AA42="","",IFERROR(AA42*$X42,$X42/$AG42*AE42))</f>
        <v>30908.225158056946</v>
      </c>
      <c r="AK42" s="38">
        <f t="shared" ref="AK42:AK66" ca="1" si="29">IF(AB42="","",IFERROR(AB42*$X42,$X42/$AG42*AF42))</f>
        <v>71291.579375807312</v>
      </c>
      <c r="AL42" s="45">
        <f t="shared" ref="AL42:AL66" ca="1" si="30">SUM(AI42:AK42)</f>
        <v>278125.10778294026</v>
      </c>
    </row>
    <row r="43" spans="2:38" x14ac:dyDescent="0.3">
      <c r="B43" s="3" t="s">
        <v>521</v>
      </c>
      <c r="C43" s="4" t="s">
        <v>279</v>
      </c>
      <c r="D43" s="4" t="s">
        <v>494</v>
      </c>
      <c r="E43" s="4" t="s">
        <v>283</v>
      </c>
      <c r="F43" s="308">
        <v>8.1999999999999993</v>
      </c>
      <c r="G43" s="308"/>
      <c r="H43" s="308"/>
      <c r="I43" s="308">
        <v>480</v>
      </c>
      <c r="J43" s="308"/>
      <c r="K43" s="308" t="s">
        <v>564</v>
      </c>
      <c r="L43" s="308" t="s">
        <v>298</v>
      </c>
      <c r="M43" s="5">
        <f t="shared" si="22"/>
        <v>14400</v>
      </c>
      <c r="N43" s="6">
        <f t="shared" si="21"/>
        <v>3935.9999999999995</v>
      </c>
      <c r="O43" s="12">
        <f t="shared" si="8"/>
        <v>10</v>
      </c>
      <c r="P43" s="287">
        <f t="shared" si="9"/>
        <v>144000</v>
      </c>
      <c r="Q43" s="32">
        <f t="shared" si="10"/>
        <v>55.44595423862539</v>
      </c>
      <c r="R43" s="288">
        <f t="shared" si="11"/>
        <v>218235.27588322951</v>
      </c>
      <c r="S43" s="214">
        <v>1</v>
      </c>
      <c r="T43" s="14">
        <f t="shared" si="12"/>
        <v>218235.27588322951</v>
      </c>
      <c r="U43" s="415">
        <v>0.15</v>
      </c>
      <c r="V43" s="59">
        <f t="shared" si="13"/>
        <v>250970.56726571391</v>
      </c>
      <c r="W43" s="7"/>
      <c r="X43" s="29">
        <f t="shared" si="14"/>
        <v>394970.56726571394</v>
      </c>
      <c r="Z43" s="20" t="s">
        <v>118</v>
      </c>
      <c r="AA43" s="21" t="s">
        <v>118</v>
      </c>
      <c r="AB43" s="22" t="s">
        <v>118</v>
      </c>
      <c r="AC43" s="23"/>
      <c r="AD43" s="37">
        <f t="shared" ca="1" si="24"/>
        <v>14528.831236430782</v>
      </c>
      <c r="AE43" s="38">
        <f t="shared" ca="1" si="25"/>
        <v>2552.562814134993</v>
      </c>
      <c r="AF43" s="375">
        <f t="shared" ca="1" si="26"/>
        <v>5887.6313196586962</v>
      </c>
      <c r="AG43" s="45">
        <f t="shared" ca="1" si="23"/>
        <v>22969.02537022447</v>
      </c>
      <c r="AI43" s="37">
        <f t="shared" ca="1" si="27"/>
        <v>249834.75017620259</v>
      </c>
      <c r="AJ43" s="38">
        <f t="shared" ca="1" si="28"/>
        <v>43893.337502566072</v>
      </c>
      <c r="AK43" s="38">
        <f t="shared" ca="1" si="29"/>
        <v>101242.47958694528</v>
      </c>
      <c r="AL43" s="45">
        <f t="shared" ca="1" si="30"/>
        <v>394970.56726571394</v>
      </c>
    </row>
    <row r="44" spans="2:38" x14ac:dyDescent="0.3">
      <c r="B44" s="3" t="s">
        <v>522</v>
      </c>
      <c r="C44" s="4" t="s">
        <v>279</v>
      </c>
      <c r="D44" s="4" t="s">
        <v>494</v>
      </c>
      <c r="E44" s="4" t="s">
        <v>283</v>
      </c>
      <c r="F44" s="308">
        <v>8</v>
      </c>
      <c r="G44" s="308"/>
      <c r="H44" s="308"/>
      <c r="I44" s="308">
        <v>673</v>
      </c>
      <c r="J44" s="308"/>
      <c r="K44" s="308" t="s">
        <v>564</v>
      </c>
      <c r="L44" s="308" t="s">
        <v>298</v>
      </c>
      <c r="M44" s="5">
        <f t="shared" si="22"/>
        <v>20190</v>
      </c>
      <c r="N44" s="6">
        <f t="shared" si="21"/>
        <v>5384</v>
      </c>
      <c r="O44" s="12">
        <f t="shared" si="8"/>
        <v>10</v>
      </c>
      <c r="P44" s="287">
        <f t="shared" si="9"/>
        <v>201900</v>
      </c>
      <c r="Q44" s="32">
        <f t="shared" si="10"/>
        <v>55.44595423862539</v>
      </c>
      <c r="R44" s="288">
        <f t="shared" si="11"/>
        <v>298521.01762075908</v>
      </c>
      <c r="S44" s="214">
        <v>1</v>
      </c>
      <c r="T44" s="14">
        <f t="shared" si="12"/>
        <v>298521.01762075908</v>
      </c>
      <c r="U44" s="415">
        <v>0.15</v>
      </c>
      <c r="V44" s="59">
        <f t="shared" si="13"/>
        <v>343299.17026387295</v>
      </c>
      <c r="W44" s="7"/>
      <c r="X44" s="29">
        <f t="shared" si="14"/>
        <v>545199.17026387295</v>
      </c>
      <c r="Z44" s="20" t="s">
        <v>118</v>
      </c>
      <c r="AA44" s="21" t="s">
        <v>118</v>
      </c>
      <c r="AB44" s="22" t="s">
        <v>118</v>
      </c>
      <c r="AC44" s="23"/>
      <c r="AD44" s="37">
        <f t="shared" ca="1" si="24"/>
        <v>14528.831236430782</v>
      </c>
      <c r="AE44" s="38">
        <f t="shared" ca="1" si="25"/>
        <v>2552.562814134993</v>
      </c>
      <c r="AF44" s="375">
        <f t="shared" ca="1" si="26"/>
        <v>5887.6313196586962</v>
      </c>
      <c r="AG44" s="45">
        <f t="shared" ca="1" si="23"/>
        <v>22969.02537022447</v>
      </c>
      <c r="AI44" s="37">
        <f t="shared" ca="1" si="27"/>
        <v>344860.37641258829</v>
      </c>
      <c r="AJ44" s="38">
        <f t="shared" ca="1" si="28"/>
        <v>60588.340422875088</v>
      </c>
      <c r="AK44" s="38">
        <f t="shared" ca="1" si="29"/>
        <v>139750.45342840956</v>
      </c>
      <c r="AL44" s="45">
        <f t="shared" ca="1" si="30"/>
        <v>545199.17026387295</v>
      </c>
    </row>
    <row r="45" spans="2:38" x14ac:dyDescent="0.3">
      <c r="B45" s="3" t="s">
        <v>523</v>
      </c>
      <c r="C45" s="4" t="s">
        <v>279</v>
      </c>
      <c r="D45" s="4" t="s">
        <v>494</v>
      </c>
      <c r="E45" s="4" t="s">
        <v>283</v>
      </c>
      <c r="F45" s="308">
        <v>8</v>
      </c>
      <c r="G45" s="308"/>
      <c r="H45" s="308"/>
      <c r="I45" s="308">
        <v>546</v>
      </c>
      <c r="J45" s="308"/>
      <c r="K45" s="308" t="s">
        <v>564</v>
      </c>
      <c r="L45" s="308" t="s">
        <v>298</v>
      </c>
      <c r="M45" s="5">
        <f t="shared" si="22"/>
        <v>16380</v>
      </c>
      <c r="N45" s="6">
        <f t="shared" si="21"/>
        <v>4368</v>
      </c>
      <c r="O45" s="12">
        <f t="shared" si="8"/>
        <v>10</v>
      </c>
      <c r="P45" s="287">
        <f t="shared" si="9"/>
        <v>163800</v>
      </c>
      <c r="Q45" s="32">
        <f t="shared" si="10"/>
        <v>55.44595423862539</v>
      </c>
      <c r="R45" s="288">
        <f t="shared" si="11"/>
        <v>242187.9281143157</v>
      </c>
      <c r="S45" s="214">
        <v>1</v>
      </c>
      <c r="T45" s="14">
        <f t="shared" si="12"/>
        <v>242187.9281143157</v>
      </c>
      <c r="U45" s="415">
        <v>0.15</v>
      </c>
      <c r="V45" s="59">
        <f t="shared" si="13"/>
        <v>278516.11733146303</v>
      </c>
      <c r="W45" s="7"/>
      <c r="X45" s="29">
        <f t="shared" si="14"/>
        <v>442316.11733146303</v>
      </c>
      <c r="Z45" s="20" t="s">
        <v>118</v>
      </c>
      <c r="AA45" s="21" t="s">
        <v>118</v>
      </c>
      <c r="AB45" s="22" t="s">
        <v>118</v>
      </c>
      <c r="AC45" s="23"/>
      <c r="AD45" s="37">
        <f t="shared" ca="1" si="24"/>
        <v>14528.831236430782</v>
      </c>
      <c r="AE45" s="38">
        <f t="shared" ca="1" si="25"/>
        <v>2552.562814134993</v>
      </c>
      <c r="AF45" s="375">
        <f t="shared" ca="1" si="26"/>
        <v>5887.6313196586962</v>
      </c>
      <c r="AG45" s="45">
        <f t="shared" ca="1" si="23"/>
        <v>22969.02537022447</v>
      </c>
      <c r="AI45" s="37">
        <f t="shared" ca="1" si="27"/>
        <v>279782.71251303598</v>
      </c>
      <c r="AJ45" s="38">
        <f t="shared" ca="1" si="28"/>
        <v>49154.879451545021</v>
      </c>
      <c r="AK45" s="38">
        <f t="shared" ca="1" si="29"/>
        <v>113378.52536688205</v>
      </c>
      <c r="AL45" s="45">
        <f t="shared" ca="1" si="30"/>
        <v>442316.11733146303</v>
      </c>
    </row>
    <row r="46" spans="2:38" x14ac:dyDescent="0.3">
      <c r="B46" s="3" t="s">
        <v>524</v>
      </c>
      <c r="C46" s="4" t="s">
        <v>279</v>
      </c>
      <c r="D46" s="4" t="s">
        <v>494</v>
      </c>
      <c r="E46" s="4" t="s">
        <v>283</v>
      </c>
      <c r="F46" s="308">
        <v>7.3</v>
      </c>
      <c r="G46" s="308"/>
      <c r="H46" s="308"/>
      <c r="I46" s="308">
        <v>252</v>
      </c>
      <c r="J46" s="308"/>
      <c r="K46" s="308" t="s">
        <v>564</v>
      </c>
      <c r="L46" s="308" t="s">
        <v>298</v>
      </c>
      <c r="M46" s="5">
        <f t="shared" si="22"/>
        <v>7560</v>
      </c>
      <c r="N46" s="6">
        <f t="shared" si="21"/>
        <v>1839.6</v>
      </c>
      <c r="O46" s="12">
        <f t="shared" si="8"/>
        <v>10</v>
      </c>
      <c r="P46" s="287">
        <f t="shared" si="9"/>
        <v>75600</v>
      </c>
      <c r="Q46" s="32">
        <f t="shared" si="10"/>
        <v>55.44595423862539</v>
      </c>
      <c r="R46" s="288">
        <f t="shared" si="11"/>
        <v>101998.37741737526</v>
      </c>
      <c r="S46" s="214">
        <v>1</v>
      </c>
      <c r="T46" s="14">
        <f t="shared" si="12"/>
        <v>101998.37741737526</v>
      </c>
      <c r="U46" s="415">
        <v>0.15</v>
      </c>
      <c r="V46" s="59">
        <f t="shared" si="13"/>
        <v>117298.13402998153</v>
      </c>
      <c r="W46" s="7"/>
      <c r="X46" s="29">
        <f t="shared" si="14"/>
        <v>192898.13402998153</v>
      </c>
      <c r="Z46" s="20" t="s">
        <v>118</v>
      </c>
      <c r="AA46" s="21" t="s">
        <v>118</v>
      </c>
      <c r="AB46" s="22" t="s">
        <v>118</v>
      </c>
      <c r="AC46" s="23"/>
      <c r="AD46" s="37">
        <f t="shared" ca="1" si="24"/>
        <v>14528.831236430782</v>
      </c>
      <c r="AE46" s="38">
        <f t="shared" ca="1" si="25"/>
        <v>2552.562814134993</v>
      </c>
      <c r="AF46" s="375">
        <f t="shared" ca="1" si="26"/>
        <v>5887.6313196586962</v>
      </c>
      <c r="AG46" s="45">
        <f t="shared" ca="1" si="23"/>
        <v>22969.02537022447</v>
      </c>
      <c r="AI46" s="37">
        <f t="shared" ca="1" si="27"/>
        <v>122015.81869368706</v>
      </c>
      <c r="AJ46" s="38">
        <f t="shared" ca="1" si="28"/>
        <v>21436.895815320648</v>
      </c>
      <c r="AK46" s="38">
        <f t="shared" ca="1" si="29"/>
        <v>49445.419520973832</v>
      </c>
      <c r="AL46" s="45">
        <f t="shared" ca="1" si="30"/>
        <v>192898.13402998153</v>
      </c>
    </row>
    <row r="47" spans="2:38" x14ac:dyDescent="0.3">
      <c r="B47" s="3" t="s">
        <v>525</v>
      </c>
      <c r="C47" s="4" t="s">
        <v>279</v>
      </c>
      <c r="D47" s="4" t="s">
        <v>494</v>
      </c>
      <c r="E47" s="4" t="s">
        <v>283</v>
      </c>
      <c r="F47" s="308">
        <v>12.5</v>
      </c>
      <c r="G47" s="308"/>
      <c r="H47" s="308"/>
      <c r="I47" s="308">
        <v>517</v>
      </c>
      <c r="J47" s="308"/>
      <c r="K47" s="308" t="s">
        <v>564</v>
      </c>
      <c r="L47" s="308" t="s">
        <v>298</v>
      </c>
      <c r="M47" s="5">
        <f t="shared" si="22"/>
        <v>15510</v>
      </c>
      <c r="N47" s="6">
        <f t="shared" si="21"/>
        <v>6462.5</v>
      </c>
      <c r="O47" s="12">
        <f t="shared" si="8"/>
        <v>10</v>
      </c>
      <c r="P47" s="287">
        <f t="shared" si="9"/>
        <v>155100</v>
      </c>
      <c r="Q47" s="32">
        <f t="shared" si="10"/>
        <v>55.44595423862539</v>
      </c>
      <c r="R47" s="288">
        <f t="shared" si="11"/>
        <v>358319.47926711658</v>
      </c>
      <c r="S47" s="214">
        <v>1</v>
      </c>
      <c r="T47" s="14">
        <f t="shared" si="12"/>
        <v>358319.47926711658</v>
      </c>
      <c r="U47" s="415">
        <v>0.15</v>
      </c>
      <c r="V47" s="59">
        <f t="shared" si="13"/>
        <v>412067.40115718404</v>
      </c>
      <c r="W47" s="7"/>
      <c r="X47" s="29">
        <f t="shared" si="14"/>
        <v>567167.40115718404</v>
      </c>
      <c r="Z47" s="20" t="s">
        <v>118</v>
      </c>
      <c r="AA47" s="21" t="s">
        <v>118</v>
      </c>
      <c r="AB47" s="22" t="s">
        <v>118</v>
      </c>
      <c r="AC47" s="23"/>
      <c r="AD47" s="37">
        <f t="shared" ca="1" si="24"/>
        <v>14528.831236430782</v>
      </c>
      <c r="AE47" s="38">
        <f t="shared" ca="1" si="25"/>
        <v>2552.562814134993</v>
      </c>
      <c r="AF47" s="375">
        <f t="shared" ca="1" si="26"/>
        <v>5887.6313196586962</v>
      </c>
      <c r="AG47" s="45">
        <f t="shared" ca="1" si="23"/>
        <v>22969.02537022447</v>
      </c>
      <c r="AI47" s="37">
        <f t="shared" ca="1" si="27"/>
        <v>358756.16493941093</v>
      </c>
      <c r="AJ47" s="38">
        <f t="shared" ca="1" si="28"/>
        <v>63029.684292140431</v>
      </c>
      <c r="AK47" s="38">
        <f t="shared" ca="1" si="29"/>
        <v>145381.55192563275</v>
      </c>
      <c r="AL47" s="45">
        <f t="shared" ca="1" si="30"/>
        <v>567167.40115718404</v>
      </c>
    </row>
    <row r="48" spans="2:38" x14ac:dyDescent="0.3">
      <c r="B48" s="3" t="s">
        <v>526</v>
      </c>
      <c r="C48" s="4" t="s">
        <v>279</v>
      </c>
      <c r="D48" s="4" t="s">
        <v>494</v>
      </c>
      <c r="E48" s="4" t="s">
        <v>283</v>
      </c>
      <c r="F48" s="308">
        <v>7.3</v>
      </c>
      <c r="G48" s="308"/>
      <c r="H48" s="308"/>
      <c r="I48" s="308">
        <v>227</v>
      </c>
      <c r="J48" s="308"/>
      <c r="K48" s="308" t="s">
        <v>564</v>
      </c>
      <c r="L48" s="308" t="s">
        <v>298</v>
      </c>
      <c r="M48" s="5">
        <f t="shared" si="22"/>
        <v>6810</v>
      </c>
      <c r="N48" s="6">
        <f t="shared" si="21"/>
        <v>1657.1</v>
      </c>
      <c r="O48" s="12">
        <f t="shared" si="8"/>
        <v>10</v>
      </c>
      <c r="P48" s="287">
        <f t="shared" si="9"/>
        <v>68100</v>
      </c>
      <c r="Q48" s="32">
        <f t="shared" si="10"/>
        <v>55.44595423862539</v>
      </c>
      <c r="R48" s="288">
        <f t="shared" si="11"/>
        <v>91879.49076882613</v>
      </c>
      <c r="S48" s="214">
        <v>1</v>
      </c>
      <c r="T48" s="14">
        <f t="shared" si="12"/>
        <v>91879.49076882613</v>
      </c>
      <c r="U48" s="415">
        <v>0.15</v>
      </c>
      <c r="V48" s="59">
        <f t="shared" si="13"/>
        <v>105661.41438415005</v>
      </c>
      <c r="W48" s="7"/>
      <c r="X48" s="29">
        <f t="shared" si="14"/>
        <v>173761.41438415006</v>
      </c>
      <c r="Z48" s="20" t="s">
        <v>118</v>
      </c>
      <c r="AA48" s="21" t="s">
        <v>118</v>
      </c>
      <c r="AB48" s="22" t="s">
        <v>118</v>
      </c>
      <c r="AC48" s="23"/>
      <c r="AD48" s="37">
        <f t="shared" ca="1" si="24"/>
        <v>14528.831236430782</v>
      </c>
      <c r="AE48" s="38">
        <f t="shared" ca="1" si="25"/>
        <v>2552.562814134993</v>
      </c>
      <c r="AF48" s="375">
        <f t="shared" ca="1" si="26"/>
        <v>5887.6313196586962</v>
      </c>
      <c r="AG48" s="45">
        <f t="shared" ca="1" si="23"/>
        <v>22969.02537022447</v>
      </c>
      <c r="AI48" s="37">
        <f t="shared" ca="1" si="27"/>
        <v>109911.07477566256</v>
      </c>
      <c r="AJ48" s="38">
        <f t="shared" ca="1" si="28"/>
        <v>19310.219643165823</v>
      </c>
      <c r="AK48" s="38">
        <f t="shared" ca="1" si="29"/>
        <v>44540.119965321675</v>
      </c>
      <c r="AL48" s="45">
        <f t="shared" ca="1" si="30"/>
        <v>173761.41438415006</v>
      </c>
    </row>
    <row r="49" spans="2:38" x14ac:dyDescent="0.3">
      <c r="B49" s="3" t="s">
        <v>527</v>
      </c>
      <c r="C49" s="4" t="s">
        <v>279</v>
      </c>
      <c r="D49" s="4" t="s">
        <v>494</v>
      </c>
      <c r="E49" s="4" t="s">
        <v>283</v>
      </c>
      <c r="F49" s="308">
        <v>7.3</v>
      </c>
      <c r="G49" s="308"/>
      <c r="H49" s="308"/>
      <c r="I49" s="308">
        <v>228</v>
      </c>
      <c r="J49" s="308"/>
      <c r="K49" s="308" t="s">
        <v>564</v>
      </c>
      <c r="L49" s="308" t="s">
        <v>298</v>
      </c>
      <c r="M49" s="5">
        <f t="shared" si="22"/>
        <v>6840</v>
      </c>
      <c r="N49" s="6">
        <f t="shared" si="21"/>
        <v>1664.3999999999999</v>
      </c>
      <c r="O49" s="12">
        <f t="shared" si="8"/>
        <v>10</v>
      </c>
      <c r="P49" s="287">
        <f t="shared" si="9"/>
        <v>68400</v>
      </c>
      <c r="Q49" s="32">
        <f t="shared" si="10"/>
        <v>55.44595423862539</v>
      </c>
      <c r="R49" s="288">
        <f t="shared" si="11"/>
        <v>92284.246234768085</v>
      </c>
      <c r="S49" s="214">
        <v>1</v>
      </c>
      <c r="T49" s="14">
        <f t="shared" si="12"/>
        <v>92284.246234768085</v>
      </c>
      <c r="U49" s="415">
        <v>0.15</v>
      </c>
      <c r="V49" s="59">
        <f t="shared" si="13"/>
        <v>106126.8831699833</v>
      </c>
      <c r="W49" s="7"/>
      <c r="X49" s="29">
        <f t="shared" si="14"/>
        <v>174526.88316998328</v>
      </c>
      <c r="Z49" s="20" t="s">
        <v>118</v>
      </c>
      <c r="AA49" s="21" t="s">
        <v>118</v>
      </c>
      <c r="AB49" s="22" t="s">
        <v>118</v>
      </c>
      <c r="AC49" s="23"/>
      <c r="AD49" s="37">
        <f t="shared" ca="1" si="24"/>
        <v>14528.831236430782</v>
      </c>
      <c r="AE49" s="38">
        <f t="shared" ca="1" si="25"/>
        <v>2552.562814134993</v>
      </c>
      <c r="AF49" s="375">
        <f t="shared" ca="1" si="26"/>
        <v>5887.6313196586962</v>
      </c>
      <c r="AG49" s="45">
        <f t="shared" ca="1" si="23"/>
        <v>22969.02537022447</v>
      </c>
      <c r="AI49" s="37">
        <f t="shared" ca="1" si="27"/>
        <v>110395.26453238352</v>
      </c>
      <c r="AJ49" s="38">
        <f t="shared" ca="1" si="28"/>
        <v>19395.286690052013</v>
      </c>
      <c r="AK49" s="38">
        <f t="shared" ca="1" si="29"/>
        <v>44736.331947547747</v>
      </c>
      <c r="AL49" s="45">
        <f t="shared" ca="1" si="30"/>
        <v>174526.88316998328</v>
      </c>
    </row>
    <row r="50" spans="2:38" x14ac:dyDescent="0.3">
      <c r="B50" s="3" t="s">
        <v>528</v>
      </c>
      <c r="C50" s="4" t="s">
        <v>279</v>
      </c>
      <c r="D50" s="4" t="s">
        <v>529</v>
      </c>
      <c r="E50" s="4" t="s">
        <v>283</v>
      </c>
      <c r="F50" s="308">
        <v>8.1999999999999993</v>
      </c>
      <c r="G50" s="308"/>
      <c r="H50" s="308"/>
      <c r="I50" s="308">
        <v>84</v>
      </c>
      <c r="J50" s="308"/>
      <c r="K50" s="308" t="s">
        <v>564</v>
      </c>
      <c r="L50" s="308" t="s">
        <v>298</v>
      </c>
      <c r="M50" s="5">
        <f t="shared" si="22"/>
        <v>2520</v>
      </c>
      <c r="N50" s="6">
        <f t="shared" si="21"/>
        <v>688.8</v>
      </c>
      <c r="O50" s="12">
        <f t="shared" si="8"/>
        <v>10</v>
      </c>
      <c r="P50" s="287">
        <f t="shared" si="9"/>
        <v>25200</v>
      </c>
      <c r="Q50" s="32">
        <f t="shared" si="10"/>
        <v>55.44595423862539</v>
      </c>
      <c r="R50" s="288">
        <f t="shared" si="11"/>
        <v>38191.17327956517</v>
      </c>
      <c r="S50" s="214">
        <v>1</v>
      </c>
      <c r="T50" s="14">
        <f t="shared" si="12"/>
        <v>38191.17327956517</v>
      </c>
      <c r="U50" s="415">
        <v>0.15</v>
      </c>
      <c r="V50" s="59">
        <f t="shared" si="13"/>
        <v>43919.849271499945</v>
      </c>
      <c r="W50" s="7"/>
      <c r="X50" s="29">
        <f t="shared" si="14"/>
        <v>69119.849271499945</v>
      </c>
      <c r="Z50" s="20" t="s">
        <v>118</v>
      </c>
      <c r="AA50" s="21" t="s">
        <v>118</v>
      </c>
      <c r="AB50" s="22" t="s">
        <v>118</v>
      </c>
      <c r="AC50" s="23"/>
      <c r="AD50" s="37">
        <f t="shared" ca="1" si="24"/>
        <v>14528.831236430782</v>
      </c>
      <c r="AE50" s="38">
        <f t="shared" ca="1" si="25"/>
        <v>2552.562814134993</v>
      </c>
      <c r="AF50" s="375">
        <f t="shared" ca="1" si="26"/>
        <v>5887.6313196586962</v>
      </c>
      <c r="AG50" s="45">
        <f t="shared" ca="1" si="23"/>
        <v>22969.02537022447</v>
      </c>
      <c r="AI50" s="37">
        <f t="shared" ca="1" si="27"/>
        <v>43721.08128083546</v>
      </c>
      <c r="AJ50" s="38">
        <f t="shared" ca="1" si="28"/>
        <v>7681.3340629490631</v>
      </c>
      <c r="AK50" s="38">
        <f t="shared" ca="1" si="29"/>
        <v>17717.433927715425</v>
      </c>
      <c r="AL50" s="45">
        <f t="shared" ca="1" si="30"/>
        <v>69119.849271499945</v>
      </c>
    </row>
    <row r="51" spans="2:38" x14ac:dyDescent="0.3">
      <c r="B51" s="3" t="s">
        <v>530</v>
      </c>
      <c r="C51" s="4" t="s">
        <v>279</v>
      </c>
      <c r="D51" s="4" t="s">
        <v>529</v>
      </c>
      <c r="E51" s="4" t="s">
        <v>283</v>
      </c>
      <c r="F51" s="308">
        <v>8.1999999999999993</v>
      </c>
      <c r="G51" s="308"/>
      <c r="H51" s="308"/>
      <c r="I51" s="308">
        <v>307</v>
      </c>
      <c r="J51" s="308"/>
      <c r="K51" s="308" t="s">
        <v>564</v>
      </c>
      <c r="L51" s="308" t="s">
        <v>298</v>
      </c>
      <c r="M51" s="5">
        <f t="shared" si="22"/>
        <v>9210</v>
      </c>
      <c r="N51" s="6">
        <f t="shared" si="21"/>
        <v>2517.3999999999996</v>
      </c>
      <c r="O51" s="12">
        <f t="shared" si="8"/>
        <v>10</v>
      </c>
      <c r="P51" s="287">
        <f t="shared" si="9"/>
        <v>92100</v>
      </c>
      <c r="Q51" s="32">
        <f t="shared" si="10"/>
        <v>55.44595423862539</v>
      </c>
      <c r="R51" s="288">
        <f t="shared" si="11"/>
        <v>139579.64520031554</v>
      </c>
      <c r="S51" s="214">
        <v>1</v>
      </c>
      <c r="T51" s="14">
        <f t="shared" si="12"/>
        <v>139579.64520031554</v>
      </c>
      <c r="U51" s="415">
        <v>0.15</v>
      </c>
      <c r="V51" s="59">
        <f t="shared" si="13"/>
        <v>160516.59198036286</v>
      </c>
      <c r="W51" s="7"/>
      <c r="X51" s="29">
        <f t="shared" si="14"/>
        <v>252616.59198036286</v>
      </c>
      <c r="Z51" s="20" t="s">
        <v>118</v>
      </c>
      <c r="AA51" s="21" t="s">
        <v>118</v>
      </c>
      <c r="AB51" s="22" t="s">
        <v>118</v>
      </c>
      <c r="AC51" s="23"/>
      <c r="AD51" s="37">
        <f t="shared" ca="1" si="24"/>
        <v>14528.831236430782</v>
      </c>
      <c r="AE51" s="38">
        <f t="shared" ca="1" si="25"/>
        <v>2552.562814134993</v>
      </c>
      <c r="AF51" s="375">
        <f t="shared" ca="1" si="26"/>
        <v>5887.6313196586962</v>
      </c>
      <c r="AG51" s="45">
        <f t="shared" ca="1" si="23"/>
        <v>22969.02537022447</v>
      </c>
      <c r="AI51" s="37">
        <f t="shared" ca="1" si="27"/>
        <v>159790.14230019625</v>
      </c>
      <c r="AJ51" s="38">
        <f t="shared" ca="1" si="28"/>
        <v>28073.447111016216</v>
      </c>
      <c r="AK51" s="38">
        <f t="shared" ca="1" si="29"/>
        <v>64753.00256915042</v>
      </c>
      <c r="AL51" s="45">
        <f t="shared" ca="1" si="30"/>
        <v>252616.59198036289</v>
      </c>
    </row>
    <row r="52" spans="2:38" x14ac:dyDescent="0.3">
      <c r="B52" s="3" t="s">
        <v>531</v>
      </c>
      <c r="C52" s="4" t="s">
        <v>279</v>
      </c>
      <c r="D52" s="4" t="s">
        <v>529</v>
      </c>
      <c r="E52" s="4" t="s">
        <v>283</v>
      </c>
      <c r="F52" s="308">
        <v>8.1999999999999993</v>
      </c>
      <c r="G52" s="308"/>
      <c r="H52" s="308"/>
      <c r="I52" s="308">
        <v>364</v>
      </c>
      <c r="J52" s="308"/>
      <c r="K52" s="308" t="s">
        <v>564</v>
      </c>
      <c r="L52" s="308" t="s">
        <v>298</v>
      </c>
      <c r="M52" s="5">
        <f t="shared" si="22"/>
        <v>10920</v>
      </c>
      <c r="N52" s="6">
        <f t="shared" si="21"/>
        <v>2984.7999999999997</v>
      </c>
      <c r="O52" s="12">
        <f t="shared" si="8"/>
        <v>10</v>
      </c>
      <c r="P52" s="287">
        <f t="shared" si="9"/>
        <v>109200</v>
      </c>
      <c r="Q52" s="32">
        <f t="shared" si="10"/>
        <v>55.44595423862539</v>
      </c>
      <c r="R52" s="288">
        <f t="shared" si="11"/>
        <v>165495.08421144905</v>
      </c>
      <c r="S52" s="214">
        <v>1</v>
      </c>
      <c r="T52" s="14">
        <f t="shared" si="12"/>
        <v>165495.08421144905</v>
      </c>
      <c r="U52" s="415">
        <v>0.15</v>
      </c>
      <c r="V52" s="59">
        <f t="shared" si="13"/>
        <v>190319.34684316639</v>
      </c>
      <c r="W52" s="7"/>
      <c r="X52" s="29">
        <f t="shared" si="14"/>
        <v>299519.34684316639</v>
      </c>
      <c r="Z52" s="20" t="s">
        <v>118</v>
      </c>
      <c r="AA52" s="21" t="s">
        <v>118</v>
      </c>
      <c r="AB52" s="22" t="s">
        <v>118</v>
      </c>
      <c r="AC52" s="23"/>
      <c r="AD52" s="37">
        <f t="shared" ca="1" si="24"/>
        <v>14528.831236430782</v>
      </c>
      <c r="AE52" s="38">
        <f t="shared" ca="1" si="25"/>
        <v>2552.562814134993</v>
      </c>
      <c r="AF52" s="375">
        <f t="shared" ca="1" si="26"/>
        <v>5887.6313196586962</v>
      </c>
      <c r="AG52" s="45">
        <f t="shared" ca="1" si="23"/>
        <v>22969.02537022447</v>
      </c>
      <c r="AI52" s="37">
        <f t="shared" ca="1" si="27"/>
        <v>189458.0188836203</v>
      </c>
      <c r="AJ52" s="38">
        <f t="shared" ca="1" si="28"/>
        <v>33285.780939445933</v>
      </c>
      <c r="AK52" s="38">
        <f t="shared" ca="1" si="29"/>
        <v>76775.547020100159</v>
      </c>
      <c r="AL52" s="45">
        <f t="shared" ca="1" si="30"/>
        <v>299519.34684316639</v>
      </c>
    </row>
    <row r="53" spans="2:38" x14ac:dyDescent="0.3">
      <c r="B53" s="3" t="s">
        <v>532</v>
      </c>
      <c r="C53" s="4" t="s">
        <v>279</v>
      </c>
      <c r="D53" s="4" t="s">
        <v>529</v>
      </c>
      <c r="E53" s="4" t="s">
        <v>283</v>
      </c>
      <c r="F53" s="308">
        <v>8.1999999999999993</v>
      </c>
      <c r="G53" s="308"/>
      <c r="H53" s="308"/>
      <c r="I53" s="308">
        <v>123</v>
      </c>
      <c r="J53" s="308"/>
      <c r="K53" s="308" t="s">
        <v>564</v>
      </c>
      <c r="L53" s="308" t="s">
        <v>298</v>
      </c>
      <c r="M53" s="5">
        <f t="shared" si="22"/>
        <v>3690</v>
      </c>
      <c r="N53" s="6">
        <f t="shared" si="21"/>
        <v>1008.5999999999999</v>
      </c>
      <c r="O53" s="12">
        <f t="shared" si="8"/>
        <v>10</v>
      </c>
      <c r="P53" s="287">
        <f t="shared" si="9"/>
        <v>36900</v>
      </c>
      <c r="Q53" s="32">
        <f t="shared" si="10"/>
        <v>55.44595423862539</v>
      </c>
      <c r="R53" s="288">
        <f t="shared" si="11"/>
        <v>55922.789445077564</v>
      </c>
      <c r="S53" s="214">
        <v>1</v>
      </c>
      <c r="T53" s="14">
        <f t="shared" si="12"/>
        <v>55922.789445077564</v>
      </c>
      <c r="U53" s="415">
        <v>0.15</v>
      </c>
      <c r="V53" s="59">
        <f t="shared" si="13"/>
        <v>64311.207861839197</v>
      </c>
      <c r="W53" s="7"/>
      <c r="X53" s="29">
        <f t="shared" si="14"/>
        <v>101211.2078618392</v>
      </c>
      <c r="Z53" s="20" t="s">
        <v>118</v>
      </c>
      <c r="AA53" s="21" t="s">
        <v>118</v>
      </c>
      <c r="AB53" s="22" t="s">
        <v>118</v>
      </c>
      <c r="AC53" s="23"/>
      <c r="AD53" s="37">
        <f t="shared" ca="1" si="24"/>
        <v>14528.831236430782</v>
      </c>
      <c r="AE53" s="38">
        <f t="shared" ca="1" si="25"/>
        <v>2552.562814134993</v>
      </c>
      <c r="AF53" s="375">
        <f t="shared" ca="1" si="26"/>
        <v>5887.6313196586962</v>
      </c>
      <c r="AG53" s="45">
        <f t="shared" ca="1" si="23"/>
        <v>22969.02537022447</v>
      </c>
      <c r="AI53" s="37">
        <f t="shared" ca="1" si="27"/>
        <v>64020.154732651914</v>
      </c>
      <c r="AJ53" s="38">
        <f t="shared" ca="1" si="28"/>
        <v>11247.667735032555</v>
      </c>
      <c r="AK53" s="38">
        <f t="shared" ca="1" si="29"/>
        <v>25943.385394154728</v>
      </c>
      <c r="AL53" s="45">
        <f t="shared" ca="1" si="30"/>
        <v>101211.2078618392</v>
      </c>
    </row>
    <row r="54" spans="2:38" x14ac:dyDescent="0.3">
      <c r="B54" s="3" t="s">
        <v>533</v>
      </c>
      <c r="C54" s="4" t="s">
        <v>279</v>
      </c>
      <c r="D54" s="4" t="s">
        <v>529</v>
      </c>
      <c r="E54" s="4" t="s">
        <v>283</v>
      </c>
      <c r="F54" s="308">
        <v>8.1999999999999993</v>
      </c>
      <c r="G54" s="308"/>
      <c r="H54" s="308"/>
      <c r="I54" s="308">
        <v>219</v>
      </c>
      <c r="J54" s="308"/>
      <c r="K54" s="308" t="s">
        <v>564</v>
      </c>
      <c r="L54" s="308" t="s">
        <v>298</v>
      </c>
      <c r="M54" s="5">
        <f t="shared" si="22"/>
        <v>6570</v>
      </c>
      <c r="N54" s="6">
        <f t="shared" si="21"/>
        <v>1795.8</v>
      </c>
      <c r="O54" s="12">
        <f t="shared" si="8"/>
        <v>10</v>
      </c>
      <c r="P54" s="287">
        <f t="shared" si="9"/>
        <v>65700</v>
      </c>
      <c r="Q54" s="32">
        <f t="shared" si="10"/>
        <v>55.44595423862539</v>
      </c>
      <c r="R54" s="288">
        <f t="shared" si="11"/>
        <v>99569.844621723474</v>
      </c>
      <c r="S54" s="214">
        <v>1</v>
      </c>
      <c r="T54" s="14">
        <f t="shared" si="12"/>
        <v>99569.844621723474</v>
      </c>
      <c r="U54" s="415">
        <v>0.15</v>
      </c>
      <c r="V54" s="59">
        <f t="shared" si="13"/>
        <v>114505.32131498199</v>
      </c>
      <c r="W54" s="7"/>
      <c r="X54" s="29">
        <f t="shared" si="14"/>
        <v>180205.32131498199</v>
      </c>
      <c r="Z54" s="20" t="s">
        <v>118</v>
      </c>
      <c r="AA54" s="21" t="s">
        <v>118</v>
      </c>
      <c r="AB54" s="22" t="s">
        <v>118</v>
      </c>
      <c r="AC54" s="23"/>
      <c r="AD54" s="37">
        <f t="shared" ca="1" si="24"/>
        <v>14528.831236430782</v>
      </c>
      <c r="AE54" s="38">
        <f t="shared" ca="1" si="25"/>
        <v>2552.562814134993</v>
      </c>
      <c r="AF54" s="375">
        <f t="shared" ca="1" si="26"/>
        <v>5887.6313196586962</v>
      </c>
      <c r="AG54" s="45">
        <f t="shared" ca="1" si="23"/>
        <v>22969.02537022447</v>
      </c>
      <c r="AI54" s="37">
        <f t="shared" ca="1" si="27"/>
        <v>113987.10476789244</v>
      </c>
      <c r="AJ54" s="38">
        <f t="shared" ca="1" si="28"/>
        <v>20026.335235545772</v>
      </c>
      <c r="AK54" s="38">
        <f t="shared" ca="1" si="29"/>
        <v>46191.881311543788</v>
      </c>
      <c r="AL54" s="45">
        <f t="shared" ca="1" si="30"/>
        <v>180205.32131498199</v>
      </c>
    </row>
    <row r="55" spans="2:38" x14ac:dyDescent="0.3">
      <c r="B55" s="3" t="s">
        <v>534</v>
      </c>
      <c r="C55" s="4" t="s">
        <v>279</v>
      </c>
      <c r="D55" s="4" t="s">
        <v>529</v>
      </c>
      <c r="E55" s="4" t="s">
        <v>283</v>
      </c>
      <c r="F55" s="308">
        <v>11.6</v>
      </c>
      <c r="G55" s="308"/>
      <c r="H55" s="308"/>
      <c r="I55" s="308">
        <v>306</v>
      </c>
      <c r="J55" s="308"/>
      <c r="K55" s="308" t="s">
        <v>564</v>
      </c>
      <c r="L55" s="308" t="s">
        <v>298</v>
      </c>
      <c r="M55" s="5">
        <f t="shared" si="22"/>
        <v>9180</v>
      </c>
      <c r="N55" s="6">
        <f t="shared" si="21"/>
        <v>3549.6</v>
      </c>
      <c r="O55" s="12">
        <f t="shared" si="8"/>
        <v>10</v>
      </c>
      <c r="P55" s="287">
        <f t="shared" si="9"/>
        <v>91800</v>
      </c>
      <c r="Q55" s="32">
        <f t="shared" si="10"/>
        <v>55.44595423862539</v>
      </c>
      <c r="R55" s="288">
        <f t="shared" si="11"/>
        <v>196810.95916542469</v>
      </c>
      <c r="S55" s="214">
        <v>1</v>
      </c>
      <c r="T55" s="14">
        <f t="shared" si="12"/>
        <v>196810.95916542469</v>
      </c>
      <c r="U55" s="415">
        <v>0.15</v>
      </c>
      <c r="V55" s="59">
        <f t="shared" si="13"/>
        <v>226332.60304023838</v>
      </c>
      <c r="W55" s="7"/>
      <c r="X55" s="29">
        <f t="shared" si="14"/>
        <v>318132.60304023838</v>
      </c>
      <c r="Z55" s="20" t="s">
        <v>118</v>
      </c>
      <c r="AA55" s="21" t="s">
        <v>118</v>
      </c>
      <c r="AB55" s="22" t="s">
        <v>118</v>
      </c>
      <c r="AC55" s="23"/>
      <c r="AD55" s="37">
        <f t="shared" ca="1" si="24"/>
        <v>14528.831236430782</v>
      </c>
      <c r="AE55" s="38">
        <f t="shared" ca="1" si="25"/>
        <v>2552.562814134993</v>
      </c>
      <c r="AF55" s="375">
        <f t="shared" ca="1" si="26"/>
        <v>5887.6313196586962</v>
      </c>
      <c r="AG55" s="45">
        <f t="shared" ca="1" si="23"/>
        <v>22969.02537022447</v>
      </c>
      <c r="AI55" s="37">
        <f t="shared" ca="1" si="27"/>
        <v>201231.6511422304</v>
      </c>
      <c r="AJ55" s="38">
        <f t="shared" ca="1" si="28"/>
        <v>35354.284276126666</v>
      </c>
      <c r="AK55" s="38">
        <f t="shared" ca="1" si="29"/>
        <v>81546.667621881337</v>
      </c>
      <c r="AL55" s="45">
        <f t="shared" ca="1" si="30"/>
        <v>318132.60304023843</v>
      </c>
    </row>
    <row r="56" spans="2:38" x14ac:dyDescent="0.3">
      <c r="B56" s="3"/>
      <c r="C56" s="4"/>
      <c r="D56" s="4"/>
      <c r="E56" s="4"/>
      <c r="F56" s="308"/>
      <c r="G56" s="308"/>
      <c r="H56" s="308"/>
      <c r="I56" s="308"/>
      <c r="J56" s="308"/>
      <c r="K56" s="308"/>
      <c r="L56" s="308"/>
      <c r="M56" s="5"/>
      <c r="N56" s="6"/>
      <c r="O56" s="12"/>
      <c r="P56" s="287"/>
      <c r="Q56" s="32"/>
      <c r="R56" s="288"/>
      <c r="S56" s="214"/>
      <c r="T56" s="14"/>
      <c r="U56" s="58"/>
      <c r="V56" s="59"/>
      <c r="W56" s="7"/>
      <c r="X56" s="29"/>
      <c r="Z56" s="20"/>
      <c r="AA56" s="21"/>
      <c r="AB56" s="22"/>
      <c r="AC56" s="23"/>
      <c r="AD56" s="37" t="str">
        <f t="shared" si="24"/>
        <v/>
      </c>
      <c r="AE56" s="38" t="str">
        <f t="shared" si="25"/>
        <v/>
      </c>
      <c r="AF56" s="375" t="str">
        <f t="shared" si="26"/>
        <v/>
      </c>
      <c r="AG56" s="45">
        <f t="shared" si="23"/>
        <v>0</v>
      </c>
      <c r="AI56" s="37" t="str">
        <f t="shared" si="27"/>
        <v/>
      </c>
      <c r="AJ56" s="38" t="str">
        <f t="shared" si="28"/>
        <v/>
      </c>
      <c r="AK56" s="38" t="str">
        <f t="shared" si="29"/>
        <v/>
      </c>
      <c r="AL56" s="45">
        <f t="shared" si="30"/>
        <v>0</v>
      </c>
    </row>
    <row r="57" spans="2:38" x14ac:dyDescent="0.3">
      <c r="B57" s="307" t="s">
        <v>535</v>
      </c>
      <c r="C57" s="4"/>
      <c r="D57" s="4"/>
      <c r="E57" s="4"/>
      <c r="F57" s="308"/>
      <c r="G57" s="308"/>
      <c r="H57" s="308"/>
      <c r="I57" s="308"/>
      <c r="J57" s="308"/>
      <c r="K57" s="308"/>
      <c r="L57" s="308"/>
      <c r="M57" s="5"/>
      <c r="N57" s="6"/>
      <c r="O57" s="12"/>
      <c r="P57" s="287"/>
      <c r="Q57" s="32"/>
      <c r="R57" s="288"/>
      <c r="S57" s="214"/>
      <c r="T57" s="14"/>
      <c r="U57" s="58"/>
      <c r="V57" s="59"/>
      <c r="W57" s="7"/>
      <c r="X57" s="29"/>
      <c r="Z57" s="20"/>
      <c r="AA57" s="21"/>
      <c r="AB57" s="22"/>
      <c r="AC57" s="23"/>
      <c r="AD57" s="37" t="str">
        <f t="shared" si="24"/>
        <v/>
      </c>
      <c r="AE57" s="38" t="str">
        <f t="shared" si="25"/>
        <v/>
      </c>
      <c r="AF57" s="375" t="str">
        <f t="shared" si="26"/>
        <v/>
      </c>
      <c r="AG57" s="45">
        <f t="shared" si="23"/>
        <v>0</v>
      </c>
      <c r="AI57" s="37" t="str">
        <f t="shared" si="27"/>
        <v/>
      </c>
      <c r="AJ57" s="38" t="str">
        <f t="shared" si="28"/>
        <v/>
      </c>
      <c r="AK57" s="38" t="str">
        <f t="shared" si="29"/>
        <v/>
      </c>
      <c r="AL57" s="45">
        <f t="shared" si="30"/>
        <v>0</v>
      </c>
    </row>
    <row r="58" spans="2:38" x14ac:dyDescent="0.3">
      <c r="B58" s="3" t="s">
        <v>542</v>
      </c>
      <c r="C58" s="4" t="s">
        <v>292</v>
      </c>
      <c r="D58" s="4" t="s">
        <v>536</v>
      </c>
      <c r="E58" s="4" t="s">
        <v>293</v>
      </c>
      <c r="F58" s="308">
        <v>2</v>
      </c>
      <c r="G58" s="308"/>
      <c r="H58" s="308"/>
      <c r="I58" s="387">
        <v>971.404</v>
      </c>
      <c r="J58" s="308"/>
      <c r="K58" s="308"/>
      <c r="L58" s="308" t="s">
        <v>302</v>
      </c>
      <c r="M58" s="5"/>
      <c r="N58" s="6">
        <f t="shared" ref="N58:N66" si="31">F58*I58</f>
        <v>1942.808</v>
      </c>
      <c r="O58" s="12" t="str">
        <f t="shared" si="8"/>
        <v/>
      </c>
      <c r="P58" s="287">
        <f t="shared" si="9"/>
        <v>0</v>
      </c>
      <c r="Q58" s="32">
        <f t="shared" si="10"/>
        <v>71.206276847549745</v>
      </c>
      <c r="R58" s="288">
        <f t="shared" si="11"/>
        <v>138340.12430963441</v>
      </c>
      <c r="S58" s="214">
        <v>1</v>
      </c>
      <c r="T58" s="14">
        <f t="shared" si="12"/>
        <v>138340.12430963441</v>
      </c>
      <c r="U58" s="58">
        <v>0.15</v>
      </c>
      <c r="V58" s="59">
        <f t="shared" si="13"/>
        <v>159091.14295607957</v>
      </c>
      <c r="W58" s="7"/>
      <c r="X58" s="29">
        <f t="shared" si="14"/>
        <v>159091.14295607957</v>
      </c>
      <c r="Z58" s="20" t="s">
        <v>118</v>
      </c>
      <c r="AA58" s="21"/>
      <c r="AB58" s="22"/>
      <c r="AC58" s="23"/>
      <c r="AD58" s="37">
        <f t="shared" ca="1" si="24"/>
        <v>14528.831236430782</v>
      </c>
      <c r="AE58" s="38" t="str">
        <f t="shared" si="25"/>
        <v/>
      </c>
      <c r="AF58" s="375" t="str">
        <f t="shared" si="26"/>
        <v/>
      </c>
      <c r="AG58" s="45">
        <f t="shared" ca="1" si="23"/>
        <v>14528.831236430782</v>
      </c>
      <c r="AI58" s="37">
        <f t="shared" ca="1" si="27"/>
        <v>159091.14295607957</v>
      </c>
      <c r="AJ58" s="38" t="str">
        <f t="shared" si="28"/>
        <v/>
      </c>
      <c r="AK58" s="38" t="str">
        <f t="shared" si="29"/>
        <v/>
      </c>
      <c r="AL58" s="45">
        <f t="shared" ca="1" si="30"/>
        <v>159091.14295607957</v>
      </c>
    </row>
    <row r="59" spans="2:38" x14ac:dyDescent="0.3">
      <c r="B59" s="3" t="s">
        <v>543</v>
      </c>
      <c r="C59" s="4" t="s">
        <v>292</v>
      </c>
      <c r="D59" s="4" t="s">
        <v>538</v>
      </c>
      <c r="E59" s="4" t="s">
        <v>294</v>
      </c>
      <c r="F59" s="308">
        <v>2</v>
      </c>
      <c r="G59" s="308"/>
      <c r="H59" s="308"/>
      <c r="I59" s="387">
        <v>469.55900000000003</v>
      </c>
      <c r="J59" s="308"/>
      <c r="K59" s="308"/>
      <c r="L59" s="308" t="s">
        <v>303</v>
      </c>
      <c r="M59" s="5"/>
      <c r="N59" s="6">
        <f t="shared" si="31"/>
        <v>939.11800000000005</v>
      </c>
      <c r="O59" s="12" t="str">
        <f t="shared" si="8"/>
        <v/>
      </c>
      <c r="P59" s="287">
        <f t="shared" si="9"/>
        <v>0</v>
      </c>
      <c r="Q59" s="32">
        <f t="shared" si="10"/>
        <v>23.735425615849916</v>
      </c>
      <c r="R59" s="288">
        <f t="shared" si="11"/>
        <v>22290.365433505744</v>
      </c>
      <c r="S59" s="214">
        <v>1</v>
      </c>
      <c r="T59" s="14">
        <f t="shared" si="12"/>
        <v>22290.365433505744</v>
      </c>
      <c r="U59" s="415">
        <v>0.15</v>
      </c>
      <c r="V59" s="59">
        <f t="shared" si="13"/>
        <v>25633.920248531602</v>
      </c>
      <c r="W59" s="7"/>
      <c r="X59" s="29">
        <f t="shared" si="14"/>
        <v>25633.920248531602</v>
      </c>
      <c r="Z59" s="20" t="s">
        <v>118</v>
      </c>
      <c r="AA59" s="21" t="s">
        <v>118</v>
      </c>
      <c r="AB59" s="22" t="s">
        <v>118</v>
      </c>
      <c r="AC59" s="23"/>
      <c r="AD59" s="37">
        <f t="shared" ca="1" si="24"/>
        <v>14528.831236430782</v>
      </c>
      <c r="AE59" s="38">
        <f t="shared" ca="1" si="25"/>
        <v>2552.562814134993</v>
      </c>
      <c r="AF59" s="375">
        <f t="shared" ca="1" si="26"/>
        <v>5887.6313196586962</v>
      </c>
      <c r="AG59" s="45">
        <f t="shared" ca="1" si="23"/>
        <v>22969.02537022447</v>
      </c>
      <c r="AI59" s="37">
        <f t="shared" ca="1" si="27"/>
        <v>16214.484298573519</v>
      </c>
      <c r="AJ59" s="38">
        <f t="shared" ca="1" si="28"/>
        <v>2848.714325150504</v>
      </c>
      <c r="AK59" s="38">
        <f t="shared" ca="1" si="29"/>
        <v>6570.721624807582</v>
      </c>
      <c r="AL59" s="45">
        <f t="shared" ca="1" si="30"/>
        <v>25633.920248531605</v>
      </c>
    </row>
    <row r="60" spans="2:38" x14ac:dyDescent="0.3">
      <c r="B60" s="3" t="s">
        <v>544</v>
      </c>
      <c r="C60" s="4" t="s">
        <v>292</v>
      </c>
      <c r="D60" s="4" t="s">
        <v>539</v>
      </c>
      <c r="E60" s="4" t="s">
        <v>294</v>
      </c>
      <c r="F60" s="308">
        <v>2</v>
      </c>
      <c r="G60" s="308"/>
      <c r="H60" s="308"/>
      <c r="I60" s="387">
        <v>475.084</v>
      </c>
      <c r="J60" s="308"/>
      <c r="K60" s="308"/>
      <c r="L60" s="308" t="s">
        <v>303</v>
      </c>
      <c r="M60" s="5"/>
      <c r="N60" s="6">
        <f t="shared" si="31"/>
        <v>950.16800000000001</v>
      </c>
      <c r="O60" s="12" t="str">
        <f t="shared" si="8"/>
        <v/>
      </c>
      <c r="P60" s="287">
        <f t="shared" si="9"/>
        <v>0</v>
      </c>
      <c r="Q60" s="32">
        <f t="shared" si="10"/>
        <v>23.735425615849916</v>
      </c>
      <c r="R60" s="288">
        <f t="shared" si="11"/>
        <v>22552.641886560883</v>
      </c>
      <c r="S60" s="214">
        <v>1</v>
      </c>
      <c r="T60" s="14">
        <f t="shared" si="12"/>
        <v>22552.641886560883</v>
      </c>
      <c r="U60" s="415">
        <v>0.15</v>
      </c>
      <c r="V60" s="59">
        <f t="shared" si="13"/>
        <v>25935.538169545012</v>
      </c>
      <c r="W60" s="7"/>
      <c r="X60" s="29">
        <f t="shared" si="14"/>
        <v>25935.538169545012</v>
      </c>
      <c r="Z60" s="20" t="s">
        <v>118</v>
      </c>
      <c r="AA60" s="21" t="s">
        <v>118</v>
      </c>
      <c r="AB60" s="22" t="s">
        <v>118</v>
      </c>
      <c r="AC60" s="23"/>
      <c r="AD60" s="37">
        <f t="shared" ca="1" si="24"/>
        <v>14528.831236430782</v>
      </c>
      <c r="AE60" s="38">
        <f t="shared" ca="1" si="25"/>
        <v>2552.562814134993</v>
      </c>
      <c r="AF60" s="375">
        <f t="shared" ca="1" si="26"/>
        <v>5887.6313196586962</v>
      </c>
      <c r="AG60" s="45">
        <f t="shared" ca="1" si="23"/>
        <v>22969.02537022447</v>
      </c>
      <c r="AI60" s="37">
        <f t="shared" ca="1" si="27"/>
        <v>16405.269749921736</v>
      </c>
      <c r="AJ60" s="38">
        <f t="shared" ca="1" si="28"/>
        <v>2882.2333220102309</v>
      </c>
      <c r="AK60" s="38">
        <f t="shared" ca="1" si="29"/>
        <v>6648.0350976130476</v>
      </c>
      <c r="AL60" s="45">
        <f t="shared" ca="1" si="30"/>
        <v>25935.538169545012</v>
      </c>
    </row>
    <row r="61" spans="2:38" x14ac:dyDescent="0.3">
      <c r="B61" s="3" t="s">
        <v>545</v>
      </c>
      <c r="C61" s="4" t="s">
        <v>292</v>
      </c>
      <c r="D61" s="4" t="s">
        <v>537</v>
      </c>
      <c r="E61" s="4" t="s">
        <v>293</v>
      </c>
      <c r="F61" s="308">
        <v>2</v>
      </c>
      <c r="G61" s="308"/>
      <c r="H61" s="308"/>
      <c r="I61" s="387">
        <v>253.33699999999999</v>
      </c>
      <c r="J61" s="308"/>
      <c r="K61" s="308"/>
      <c r="L61" s="308" t="s">
        <v>302</v>
      </c>
      <c r="M61" s="5"/>
      <c r="N61" s="6">
        <f t="shared" si="31"/>
        <v>506.67399999999998</v>
      </c>
      <c r="O61" s="12" t="str">
        <f t="shared" si="8"/>
        <v/>
      </c>
      <c r="P61" s="287">
        <f t="shared" si="9"/>
        <v>0</v>
      </c>
      <c r="Q61" s="32">
        <f t="shared" si="10"/>
        <v>71.206276847549745</v>
      </c>
      <c r="R61" s="288">
        <f t="shared" si="11"/>
        <v>36078.369115455418</v>
      </c>
      <c r="S61" s="214">
        <v>1</v>
      </c>
      <c r="T61" s="14">
        <f t="shared" si="12"/>
        <v>36078.369115455418</v>
      </c>
      <c r="U61" s="415">
        <v>0.15</v>
      </c>
      <c r="V61" s="59">
        <f t="shared" si="13"/>
        <v>41490.124482773725</v>
      </c>
      <c r="W61" s="7"/>
      <c r="X61" s="29">
        <f t="shared" si="14"/>
        <v>41490.124482773725</v>
      </c>
      <c r="Z61" s="20" t="s">
        <v>118</v>
      </c>
      <c r="AA61" s="21" t="s">
        <v>118</v>
      </c>
      <c r="AB61" s="22" t="s">
        <v>118</v>
      </c>
      <c r="AC61" s="23"/>
      <c r="AD61" s="37">
        <f t="shared" ca="1" si="24"/>
        <v>14528.831236430782</v>
      </c>
      <c r="AE61" s="38">
        <f t="shared" ca="1" si="25"/>
        <v>2552.562814134993</v>
      </c>
      <c r="AF61" s="375">
        <f t="shared" ca="1" si="26"/>
        <v>5887.6313196586962</v>
      </c>
      <c r="AG61" s="45">
        <f t="shared" ca="1" si="23"/>
        <v>22969.02537022447</v>
      </c>
      <c r="AI61" s="37">
        <f t="shared" ca="1" si="27"/>
        <v>26244.170437033805</v>
      </c>
      <c r="AJ61" s="38">
        <f t="shared" ca="1" si="28"/>
        <v>4610.8246737299451</v>
      </c>
      <c r="AK61" s="38">
        <f t="shared" ca="1" si="29"/>
        <v>10635.129372009978</v>
      </c>
      <c r="AL61" s="45">
        <f t="shared" ca="1" si="30"/>
        <v>41490.124482773725</v>
      </c>
    </row>
    <row r="62" spans="2:38" x14ac:dyDescent="0.3">
      <c r="B62" s="3" t="s">
        <v>546</v>
      </c>
      <c r="C62" s="4" t="s">
        <v>292</v>
      </c>
      <c r="D62" s="4" t="s">
        <v>536</v>
      </c>
      <c r="E62" s="4" t="s">
        <v>294</v>
      </c>
      <c r="F62" s="308">
        <v>2</v>
      </c>
      <c r="G62" s="308"/>
      <c r="H62" s="308"/>
      <c r="I62" s="387">
        <v>815.47799999999995</v>
      </c>
      <c r="J62" s="308"/>
      <c r="K62" s="308"/>
      <c r="L62" s="308" t="s">
        <v>303</v>
      </c>
      <c r="M62" s="5"/>
      <c r="N62" s="6">
        <f t="shared" si="31"/>
        <v>1630.9559999999999</v>
      </c>
      <c r="O62" s="12" t="str">
        <f t="shared" si="8"/>
        <v/>
      </c>
      <c r="P62" s="287">
        <f t="shared" si="9"/>
        <v>0</v>
      </c>
      <c r="Q62" s="32">
        <f t="shared" si="10"/>
        <v>23.735425615849916</v>
      </c>
      <c r="R62" s="288">
        <f t="shared" si="11"/>
        <v>38711.434820724113</v>
      </c>
      <c r="S62" s="214">
        <v>1</v>
      </c>
      <c r="T62" s="14">
        <f t="shared" si="12"/>
        <v>38711.434820724113</v>
      </c>
      <c r="U62" s="415">
        <v>0.15</v>
      </c>
      <c r="V62" s="59">
        <f t="shared" si="13"/>
        <v>44518.150043832728</v>
      </c>
      <c r="W62" s="7"/>
      <c r="X62" s="29">
        <f t="shared" si="14"/>
        <v>44518.150043832728</v>
      </c>
      <c r="Z62" s="20" t="s">
        <v>118</v>
      </c>
      <c r="AA62" s="21" t="s">
        <v>118</v>
      </c>
      <c r="AB62" s="22" t="s">
        <v>118</v>
      </c>
      <c r="AC62" s="23"/>
      <c r="AD62" s="37">
        <f t="shared" ca="1" si="24"/>
        <v>14528.831236430782</v>
      </c>
      <c r="AE62" s="38">
        <f t="shared" ca="1" si="25"/>
        <v>2552.562814134993</v>
      </c>
      <c r="AF62" s="375">
        <f t="shared" ca="1" si="26"/>
        <v>5887.6313196586962</v>
      </c>
      <c r="AG62" s="45">
        <f t="shared" ca="1" si="23"/>
        <v>22969.02537022447</v>
      </c>
      <c r="AI62" s="37">
        <f t="shared" ca="1" si="27"/>
        <v>28159.518243356284</v>
      </c>
      <c r="AJ62" s="38">
        <f t="shared" ca="1" si="28"/>
        <v>4947.3311350545564</v>
      </c>
      <c r="AK62" s="38">
        <f t="shared" ca="1" si="29"/>
        <v>11411.300665421888</v>
      </c>
      <c r="AL62" s="45">
        <f t="shared" ca="1" si="30"/>
        <v>44518.150043832735</v>
      </c>
    </row>
    <row r="63" spans="2:38" x14ac:dyDescent="0.3">
      <c r="B63" s="3" t="s">
        <v>547</v>
      </c>
      <c r="C63" s="4" t="s">
        <v>292</v>
      </c>
      <c r="D63" s="4" t="s">
        <v>540</v>
      </c>
      <c r="E63" s="4" t="s">
        <v>294</v>
      </c>
      <c r="F63" s="308">
        <v>2</v>
      </c>
      <c r="G63" s="308"/>
      <c r="H63" s="308"/>
      <c r="I63" s="387">
        <v>1222.75</v>
      </c>
      <c r="J63" s="308"/>
      <c r="K63" s="308"/>
      <c r="L63" s="308" t="s">
        <v>303</v>
      </c>
      <c r="M63" s="5"/>
      <c r="N63" s="6">
        <f t="shared" si="31"/>
        <v>2445.5</v>
      </c>
      <c r="O63" s="12" t="str">
        <f t="shared" si="8"/>
        <v/>
      </c>
      <c r="P63" s="287">
        <f t="shared" si="9"/>
        <v>0</v>
      </c>
      <c r="Q63" s="32">
        <f t="shared" si="10"/>
        <v>23.735425615849916</v>
      </c>
      <c r="R63" s="288">
        <f t="shared" si="11"/>
        <v>58044.983343560969</v>
      </c>
      <c r="S63" s="214">
        <v>1</v>
      </c>
      <c r="T63" s="14">
        <f t="shared" si="12"/>
        <v>58044.983343560969</v>
      </c>
      <c r="U63" s="415">
        <v>0.15</v>
      </c>
      <c r="V63" s="59">
        <f t="shared" si="13"/>
        <v>66751.73084509511</v>
      </c>
      <c r="W63" s="7"/>
      <c r="X63" s="29">
        <f t="shared" si="14"/>
        <v>66751.73084509511</v>
      </c>
      <c r="Z63" s="20" t="s">
        <v>118</v>
      </c>
      <c r="AA63" s="21" t="s">
        <v>118</v>
      </c>
      <c r="AB63" s="22" t="s">
        <v>118</v>
      </c>
      <c r="AC63" s="23"/>
      <c r="AD63" s="37">
        <f t="shared" ca="1" si="24"/>
        <v>14528.831236430782</v>
      </c>
      <c r="AE63" s="38">
        <f t="shared" ca="1" si="25"/>
        <v>2552.562814134993</v>
      </c>
      <c r="AF63" s="375">
        <f t="shared" ca="1" si="26"/>
        <v>5887.6313196586962</v>
      </c>
      <c r="AG63" s="45">
        <f t="shared" ca="1" si="23"/>
        <v>22969.02537022447</v>
      </c>
      <c r="AI63" s="37">
        <f t="shared" ca="1" si="27"/>
        <v>42223.151246341287</v>
      </c>
      <c r="AJ63" s="38">
        <f t="shared" ca="1" si="28"/>
        <v>7418.1635131640078</v>
      </c>
      <c r="AK63" s="38">
        <f t="shared" ca="1" si="29"/>
        <v>17110.416085589819</v>
      </c>
      <c r="AL63" s="45">
        <f t="shared" ca="1" si="30"/>
        <v>66751.73084509511</v>
      </c>
    </row>
    <row r="64" spans="2:38" x14ac:dyDescent="0.3">
      <c r="B64" s="3" t="s">
        <v>548</v>
      </c>
      <c r="C64" s="4" t="s">
        <v>292</v>
      </c>
      <c r="D64" s="4" t="s">
        <v>540</v>
      </c>
      <c r="E64" s="4" t="s">
        <v>293</v>
      </c>
      <c r="F64" s="308">
        <v>2</v>
      </c>
      <c r="G64" s="308"/>
      <c r="H64" s="308"/>
      <c r="I64" s="387">
        <v>1314.03</v>
      </c>
      <c r="J64" s="308"/>
      <c r="K64" s="308"/>
      <c r="L64" s="308" t="s">
        <v>302</v>
      </c>
      <c r="M64" s="5"/>
      <c r="N64" s="6">
        <f t="shared" si="31"/>
        <v>2628.06</v>
      </c>
      <c r="O64" s="12" t="str">
        <f t="shared" si="8"/>
        <v/>
      </c>
      <c r="P64" s="287">
        <f t="shared" si="9"/>
        <v>0</v>
      </c>
      <c r="Q64" s="32">
        <f t="shared" si="10"/>
        <v>71.206276847549745</v>
      </c>
      <c r="R64" s="288">
        <f t="shared" si="11"/>
        <v>187134.36793197159</v>
      </c>
      <c r="S64" s="214">
        <v>1</v>
      </c>
      <c r="T64" s="14">
        <f t="shared" si="12"/>
        <v>187134.36793197159</v>
      </c>
      <c r="U64" s="415">
        <v>0.15</v>
      </c>
      <c r="V64" s="59">
        <f t="shared" si="13"/>
        <v>215204.5231217673</v>
      </c>
      <c r="W64" s="7"/>
      <c r="X64" s="29">
        <f t="shared" si="14"/>
        <v>215204.5231217673</v>
      </c>
      <c r="Z64" s="20" t="s">
        <v>118</v>
      </c>
      <c r="AA64" s="21" t="s">
        <v>118</v>
      </c>
      <c r="AB64" s="22" t="s">
        <v>118</v>
      </c>
      <c r="AC64" s="23"/>
      <c r="AD64" s="37">
        <f t="shared" ca="1" si="24"/>
        <v>14528.831236430782</v>
      </c>
      <c r="AE64" s="38">
        <f t="shared" ca="1" si="25"/>
        <v>2552.562814134993</v>
      </c>
      <c r="AF64" s="375">
        <f t="shared" ca="1" si="26"/>
        <v>5887.6313196586962</v>
      </c>
      <c r="AG64" s="45">
        <f t="shared" ca="1" si="23"/>
        <v>22969.02537022447</v>
      </c>
      <c r="AI64" s="37">
        <f t="shared" ca="1" si="27"/>
        <v>136125.50586521326</v>
      </c>
      <c r="AJ64" s="38">
        <f t="shared" ca="1" si="28"/>
        <v>23915.819426382091</v>
      </c>
      <c r="AK64" s="38">
        <f t="shared" ca="1" si="29"/>
        <v>55163.197830171957</v>
      </c>
      <c r="AL64" s="45">
        <f t="shared" ca="1" si="30"/>
        <v>215204.52312176733</v>
      </c>
    </row>
    <row r="65" spans="2:38" x14ac:dyDescent="0.3">
      <c r="B65" s="3" t="s">
        <v>549</v>
      </c>
      <c r="C65" s="4" t="s">
        <v>292</v>
      </c>
      <c r="D65" s="4" t="s">
        <v>541</v>
      </c>
      <c r="E65" s="4" t="s">
        <v>294</v>
      </c>
      <c r="F65" s="308">
        <v>2</v>
      </c>
      <c r="G65" s="308"/>
      <c r="H65" s="308"/>
      <c r="I65" s="387">
        <v>295.60500000000002</v>
      </c>
      <c r="J65" s="308"/>
      <c r="K65" s="308"/>
      <c r="L65" s="308" t="s">
        <v>303</v>
      </c>
      <c r="M65" s="5"/>
      <c r="N65" s="6">
        <f t="shared" si="31"/>
        <v>591.21</v>
      </c>
      <c r="O65" s="12" t="str">
        <f t="shared" si="8"/>
        <v/>
      </c>
      <c r="P65" s="287">
        <f t="shared" si="9"/>
        <v>0</v>
      </c>
      <c r="Q65" s="32">
        <f t="shared" si="10"/>
        <v>23.735425615849916</v>
      </c>
      <c r="R65" s="288">
        <f t="shared" si="11"/>
        <v>14032.620978346629</v>
      </c>
      <c r="S65" s="214">
        <v>1</v>
      </c>
      <c r="T65" s="14">
        <f t="shared" si="12"/>
        <v>14032.620978346629</v>
      </c>
      <c r="U65" s="415">
        <v>0.15</v>
      </c>
      <c r="V65" s="59">
        <f t="shared" si="13"/>
        <v>16137.514125098622</v>
      </c>
      <c r="W65" s="7"/>
      <c r="X65" s="29">
        <f t="shared" si="14"/>
        <v>16137.514125098622</v>
      </c>
      <c r="Z65" s="20" t="s">
        <v>118</v>
      </c>
      <c r="AA65" s="21"/>
      <c r="AB65" s="22"/>
      <c r="AC65" s="23"/>
      <c r="AD65" s="37">
        <f t="shared" ca="1" si="24"/>
        <v>14528.831236430782</v>
      </c>
      <c r="AE65" s="38" t="str">
        <f t="shared" si="25"/>
        <v/>
      </c>
      <c r="AF65" s="375" t="str">
        <f t="shared" si="26"/>
        <v/>
      </c>
      <c r="AG65" s="45">
        <f t="shared" ca="1" si="23"/>
        <v>14528.831236430782</v>
      </c>
      <c r="AI65" s="37">
        <f t="shared" ca="1" si="27"/>
        <v>16137.514125098622</v>
      </c>
      <c r="AJ65" s="38" t="str">
        <f t="shared" si="28"/>
        <v/>
      </c>
      <c r="AK65" s="38" t="str">
        <f t="shared" si="29"/>
        <v/>
      </c>
      <c r="AL65" s="45">
        <f t="shared" ca="1" si="30"/>
        <v>16137.514125098622</v>
      </c>
    </row>
    <row r="66" spans="2:38" ht="17.25" thickBot="1" x14ac:dyDescent="0.35">
      <c r="B66" s="8" t="s">
        <v>550</v>
      </c>
      <c r="C66" s="9" t="s">
        <v>292</v>
      </c>
      <c r="D66" s="9" t="s">
        <v>541</v>
      </c>
      <c r="E66" s="9" t="s">
        <v>294</v>
      </c>
      <c r="F66" s="388">
        <v>2</v>
      </c>
      <c r="G66" s="388"/>
      <c r="H66" s="388"/>
      <c r="I66" s="389">
        <v>218.00800000000001</v>
      </c>
      <c r="J66" s="388"/>
      <c r="K66" s="388"/>
      <c r="L66" s="388" t="s">
        <v>303</v>
      </c>
      <c r="M66" s="335"/>
      <c r="N66" s="336">
        <f t="shared" si="31"/>
        <v>436.01600000000002</v>
      </c>
      <c r="O66" s="284" t="str">
        <f t="shared" si="8"/>
        <v/>
      </c>
      <c r="P66" s="297">
        <f t="shared" si="9"/>
        <v>0</v>
      </c>
      <c r="Q66" s="298">
        <f t="shared" si="10"/>
        <v>23.735425615849916</v>
      </c>
      <c r="R66" s="299">
        <f t="shared" si="11"/>
        <v>10349.025335320417</v>
      </c>
      <c r="S66" s="215">
        <v>1</v>
      </c>
      <c r="T66" s="19">
        <f t="shared" si="12"/>
        <v>10349.025335320417</v>
      </c>
      <c r="U66" s="416">
        <v>0.15</v>
      </c>
      <c r="V66" s="61">
        <f t="shared" si="13"/>
        <v>11901.379135618479</v>
      </c>
      <c r="W66" s="11"/>
      <c r="X66" s="65">
        <f t="shared" si="14"/>
        <v>11901.379135618479</v>
      </c>
      <c r="Z66" s="24" t="s">
        <v>118</v>
      </c>
      <c r="AA66" s="25"/>
      <c r="AB66" s="26"/>
      <c r="AC66" s="23"/>
      <c r="AD66" s="40">
        <f t="shared" ca="1" si="24"/>
        <v>14528.831236430782</v>
      </c>
      <c r="AE66" s="41" t="str">
        <f t="shared" si="25"/>
        <v/>
      </c>
      <c r="AF66" s="380" t="str">
        <f t="shared" si="26"/>
        <v/>
      </c>
      <c r="AG66" s="378">
        <f t="shared" ca="1" si="23"/>
        <v>14528.831236430782</v>
      </c>
      <c r="AI66" s="37">
        <f t="shared" ca="1" si="27"/>
        <v>11901.379135618479</v>
      </c>
      <c r="AJ66" s="38" t="str">
        <f t="shared" si="28"/>
        <v/>
      </c>
      <c r="AK66" s="38" t="str">
        <f t="shared" si="29"/>
        <v/>
      </c>
      <c r="AL66" s="45">
        <f t="shared" ca="1" si="30"/>
        <v>11901.379135618479</v>
      </c>
    </row>
    <row r="67" spans="2:38" ht="17.25" thickBot="1" x14ac:dyDescent="0.35">
      <c r="P67" s="289">
        <f>SUBTOTAL(9,P9:P66)</f>
        <v>3140700</v>
      </c>
      <c r="R67" s="289">
        <f>SUBTOTAL(9,R9:R66)</f>
        <v>7900818.1979047935</v>
      </c>
      <c r="T67" s="290">
        <f>SUBTOTAL(9,T9:T66)</f>
        <v>7900818.1979047935</v>
      </c>
      <c r="V67" s="290">
        <f>SUBTOTAL(9,V9:V66)</f>
        <v>9085940.927590508</v>
      </c>
      <c r="X67" s="290">
        <f>SUBTOTAL(9,X9:X66)</f>
        <v>12226640.927590508</v>
      </c>
      <c r="AI67" s="49">
        <f ca="1">SUBTOTAL(9,AI9:AI66)</f>
        <v>7460528.5710118776</v>
      </c>
      <c r="AJ67" s="50">
        <f ca="1">SUBTOTAL(9,AJ9:AJ66)</f>
        <v>1239384.5469000372</v>
      </c>
      <c r="AK67" s="50">
        <f ca="1">SUBTOTAL(9,AK9:AK66)</f>
        <v>3526727.8096785992</v>
      </c>
      <c r="AL67" s="51">
        <f ca="1">SUBTOTAL(9,AL9:AL66)</f>
        <v>12226640.92759051</v>
      </c>
    </row>
    <row r="68" spans="2:38" x14ac:dyDescent="0.3">
      <c r="AL68" s="31">
        <f ca="1">SUM(AI67:AK67)</f>
        <v>12226640.927590514</v>
      </c>
    </row>
    <row r="69" spans="2:38" x14ac:dyDescent="0.3">
      <c r="AL69" s="31">
        <f>SUM(X67)</f>
        <v>12226640.927590508</v>
      </c>
    </row>
    <row r="70" spans="2:38" x14ac:dyDescent="0.3">
      <c r="AL70" s="31">
        <f ca="1">'Summary Cost Schedule'!$F$28</f>
        <v>12226640.927590514</v>
      </c>
    </row>
    <row r="71" spans="2:38" hidden="1" x14ac:dyDescent="0.3"/>
    <row r="72" spans="2:38" hidden="1" x14ac:dyDescent="0.3"/>
    <row r="73" spans="2:38" hidden="1" x14ac:dyDescent="0.3"/>
    <row r="74" spans="2:38" hidden="1" x14ac:dyDescent="0.3"/>
    <row r="75" spans="2:38" hidden="1" x14ac:dyDescent="0.3"/>
    <row r="76" spans="2:38" hidden="1" x14ac:dyDescent="0.3"/>
    <row r="77" spans="2:38" hidden="1" x14ac:dyDescent="0.3"/>
    <row r="78" spans="2:38" hidden="1" x14ac:dyDescent="0.3"/>
    <row r="79" spans="2:38" hidden="1" x14ac:dyDescent="0.3"/>
    <row r="80" spans="2:38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</sheetData>
  <mergeCells count="8">
    <mergeCell ref="AI6:AL6"/>
    <mergeCell ref="B6:N6"/>
    <mergeCell ref="O6:P6"/>
    <mergeCell ref="Q6:T6"/>
    <mergeCell ref="U6:V6"/>
    <mergeCell ref="Z6:AB6"/>
    <mergeCell ref="AD6:AG6"/>
    <mergeCell ref="W6:X6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CW5014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16.42578125" style="1" bestFit="1" customWidth="1"/>
    <col min="4" max="4" width="35.7109375" style="1" bestFit="1" customWidth="1"/>
    <col min="5" max="5" width="21.140625" style="1" bestFit="1" customWidth="1"/>
    <col min="6" max="6" width="10.7109375" style="1" bestFit="1" customWidth="1"/>
    <col min="7" max="8" width="15.42578125" style="1" customWidth="1"/>
    <col min="9" max="10" width="10.7109375" style="1" bestFit="1" customWidth="1"/>
    <col min="11" max="12" width="10" style="1" customWidth="1"/>
    <col min="13" max="13" width="16.42578125" style="1" bestFit="1" customWidth="1"/>
    <col min="14" max="16" width="14" style="1" customWidth="1"/>
    <col min="17" max="17" width="18.28515625" style="1" bestFit="1" customWidth="1"/>
    <col min="18" max="19" width="14" style="1" customWidth="1"/>
    <col min="20" max="20" width="12.85546875" style="1" customWidth="1"/>
    <col min="21" max="21" width="17.85546875" style="1" bestFit="1" customWidth="1"/>
    <col min="22" max="28" width="16.7109375" style="1" customWidth="1"/>
    <col min="29" max="29" width="3.7109375" style="1" customWidth="1"/>
    <col min="30" max="32" width="7.7109375" style="1" customWidth="1"/>
    <col min="33" max="33" width="3.85546875" style="1" bestFit="1" customWidth="1"/>
    <col min="34" max="37" width="13.28515625" style="1" customWidth="1"/>
    <col min="38" max="38" width="2.5703125" style="1" bestFit="1" customWidth="1"/>
    <col min="39" max="42" width="18.28515625" style="1" customWidth="1"/>
    <col min="43" max="43" width="9.140625" style="1" customWidth="1"/>
    <col min="44" max="101" width="9.140625" style="1" hidden="1" customWidth="1"/>
    <col min="102" max="137" width="0" style="1" hidden="1" customWidth="1"/>
    <col min="138" max="16384" width="0" style="1" hidden="1"/>
  </cols>
  <sheetData>
    <row r="1" spans="1:42" ht="20.25" x14ac:dyDescent="0.3">
      <c r="A1" s="64"/>
      <c r="B1" s="64" t="str">
        <f>COUNCIL_NAME</f>
        <v>Weipa Town Authority</v>
      </c>
      <c r="H1" s="300" t="s">
        <v>210</v>
      </c>
    </row>
    <row r="2" spans="1:42" ht="18.75" x14ac:dyDescent="0.3">
      <c r="A2" s="63"/>
      <c r="B2" s="63" t="str">
        <f>PROJECT_NAME</f>
        <v>Local Government Infrastructure Plan</v>
      </c>
    </row>
    <row r="3" spans="1:42" x14ac:dyDescent="0.3">
      <c r="B3" s="62" t="str">
        <f>"Future "&amp;NETWORK_3&amp;" Network"</f>
        <v>Future Transport Network</v>
      </c>
      <c r="AB3" s="30"/>
    </row>
    <row r="4" spans="1:42" x14ac:dyDescent="0.3"/>
    <row r="5" spans="1:42" ht="17.25" thickBot="1" x14ac:dyDescent="0.35">
      <c r="X5" s="13"/>
      <c r="Y5" s="13"/>
    </row>
    <row r="6" spans="1:42" ht="35.25" customHeight="1" thickBot="1" x14ac:dyDescent="0.35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3"/>
      <c r="P6" s="509" t="s">
        <v>23</v>
      </c>
      <c r="Q6" s="510"/>
      <c r="R6" s="514" t="s">
        <v>75</v>
      </c>
      <c r="S6" s="514"/>
      <c r="T6" s="514"/>
      <c r="U6" s="514"/>
      <c r="V6" s="509" t="s">
        <v>76</v>
      </c>
      <c r="W6" s="510"/>
      <c r="X6" s="509" t="s">
        <v>14</v>
      </c>
      <c r="Y6" s="514"/>
      <c r="Z6" s="514"/>
      <c r="AA6" s="514"/>
      <c r="AB6" s="510"/>
      <c r="AC6" s="264"/>
      <c r="AD6" s="511" t="s">
        <v>8</v>
      </c>
      <c r="AE6" s="512"/>
      <c r="AF6" s="515"/>
      <c r="AG6" s="264"/>
      <c r="AH6" s="509" t="s">
        <v>9</v>
      </c>
      <c r="AI6" s="514"/>
      <c r="AJ6" s="514"/>
      <c r="AK6" s="510"/>
      <c r="AL6" s="264"/>
      <c r="AM6" s="509" t="s">
        <v>10</v>
      </c>
      <c r="AN6" s="514"/>
      <c r="AO6" s="514"/>
      <c r="AP6" s="510"/>
    </row>
    <row r="7" spans="1:42" s="2" customFormat="1" ht="97.5" customHeight="1" thickBot="1" x14ac:dyDescent="0.35">
      <c r="B7" s="352" t="s">
        <v>11</v>
      </c>
      <c r="C7" s="353" t="s">
        <v>84</v>
      </c>
      <c r="D7" s="345" t="s">
        <v>496</v>
      </c>
      <c r="E7" s="345" t="s">
        <v>501</v>
      </c>
      <c r="F7" s="345" t="s">
        <v>666</v>
      </c>
      <c r="G7" s="345" t="s">
        <v>660</v>
      </c>
      <c r="H7" s="345" t="s">
        <v>661</v>
      </c>
      <c r="I7" s="345" t="s">
        <v>663</v>
      </c>
      <c r="J7" s="345" t="s">
        <v>664</v>
      </c>
      <c r="K7" s="345" t="s">
        <v>208</v>
      </c>
      <c r="L7" s="345" t="s">
        <v>209</v>
      </c>
      <c r="M7" s="345" t="s">
        <v>13</v>
      </c>
      <c r="N7" s="345" t="s">
        <v>655</v>
      </c>
      <c r="O7" s="367" t="s">
        <v>662</v>
      </c>
      <c r="P7" s="354" t="s">
        <v>85</v>
      </c>
      <c r="Q7" s="355" t="s">
        <v>82</v>
      </c>
      <c r="R7" s="368" t="s">
        <v>81</v>
      </c>
      <c r="S7" s="356" t="s">
        <v>77</v>
      </c>
      <c r="T7" s="356" t="s">
        <v>78</v>
      </c>
      <c r="U7" s="357" t="s">
        <v>86</v>
      </c>
      <c r="V7" s="354" t="s">
        <v>657</v>
      </c>
      <c r="W7" s="358" t="s">
        <v>87</v>
      </c>
      <c r="X7" s="354" t="s">
        <v>659</v>
      </c>
      <c r="Y7" s="359" t="s">
        <v>207</v>
      </c>
      <c r="Z7" s="359" t="s">
        <v>62</v>
      </c>
      <c r="AA7" s="359" t="s">
        <v>61</v>
      </c>
      <c r="AB7" s="360" t="s">
        <v>16</v>
      </c>
      <c r="AD7" s="52" t="str">
        <f>N3_C1</f>
        <v>Rocky Point/Trunding</v>
      </c>
      <c r="AE7" s="53" t="str">
        <f>N3_C2</f>
        <v>Evans Landing</v>
      </c>
      <c r="AF7" s="54" t="str">
        <f>N3_C3</f>
        <v>Nanum</v>
      </c>
      <c r="AH7" s="52" t="str">
        <f>N3_C1</f>
        <v>Rocky Point/Trunding</v>
      </c>
      <c r="AI7" s="53" t="str">
        <f>N3_C2</f>
        <v>Evans Landing</v>
      </c>
      <c r="AJ7" s="373" t="str">
        <f>N3_C3</f>
        <v>Nanum</v>
      </c>
      <c r="AK7" s="376" t="s">
        <v>20</v>
      </c>
      <c r="AM7" s="52" t="str">
        <f>N3_C1</f>
        <v>Rocky Point/Trunding</v>
      </c>
      <c r="AN7" s="53" t="str">
        <f>N3_C2</f>
        <v>Evans Landing</v>
      </c>
      <c r="AO7" s="54" t="str">
        <f>N3_C3</f>
        <v>Nanum</v>
      </c>
      <c r="AP7" s="54" t="s">
        <v>20</v>
      </c>
    </row>
    <row r="8" spans="1:42" s="18" customFormat="1" x14ac:dyDescent="0.3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61"/>
      <c r="P8" s="346"/>
      <c r="Q8" s="362"/>
      <c r="R8" s="363"/>
      <c r="S8" s="347"/>
      <c r="T8" s="364"/>
      <c r="U8" s="365"/>
      <c r="V8" s="346"/>
      <c r="W8" s="365"/>
      <c r="X8" s="366"/>
      <c r="Y8" s="347"/>
      <c r="Z8" s="347"/>
      <c r="AA8" s="347"/>
      <c r="AB8" s="362"/>
      <c r="AD8" s="15"/>
      <c r="AE8" s="16"/>
      <c r="AF8" s="17"/>
      <c r="AH8" s="34">
        <f ca="1">IFERROR(Demands!$Z$39+Demands!$C$39,"")</f>
        <v>14528.831236430782</v>
      </c>
      <c r="AI8" s="35">
        <f ca="1">IFERROR(Demands!$Z$40+Demands!$C$40,"")</f>
        <v>2552.562814134993</v>
      </c>
      <c r="AJ8" s="374">
        <f ca="1">IFERROR(Demands!$Z$41+Demands!$C$41,"")</f>
        <v>5887.6313196586962</v>
      </c>
      <c r="AK8" s="377">
        <f t="shared" ref="AK8:AK13" ca="1" si="0">SUM(AH8:AJ8)</f>
        <v>22969.02537022447</v>
      </c>
      <c r="AM8" s="15"/>
      <c r="AN8" s="16"/>
      <c r="AO8" s="16"/>
      <c r="AP8" s="43"/>
    </row>
    <row r="9" spans="1:42" x14ac:dyDescent="0.3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6"/>
      <c r="P9" s="12"/>
      <c r="Q9" s="287"/>
      <c r="R9" s="32"/>
      <c r="S9" s="288"/>
      <c r="T9" s="214"/>
      <c r="U9" s="29"/>
      <c r="V9" s="58"/>
      <c r="W9" s="59"/>
      <c r="X9" s="7"/>
      <c r="Y9" s="286"/>
      <c r="Z9" s="27"/>
      <c r="AA9" s="14"/>
      <c r="AB9" s="29"/>
      <c r="AD9" s="20"/>
      <c r="AE9" s="21"/>
      <c r="AF9" s="22"/>
      <c r="AG9" s="23"/>
      <c r="AH9" s="37" t="str">
        <f t="shared" ref="AH9:AJ13" si="1">IF(AD9="","",AH$8)</f>
        <v/>
      </c>
      <c r="AI9" s="38" t="str">
        <f t="shared" si="1"/>
        <v/>
      </c>
      <c r="AJ9" s="375" t="str">
        <f t="shared" si="1"/>
        <v/>
      </c>
      <c r="AK9" s="45">
        <f t="shared" si="0"/>
        <v>0</v>
      </c>
      <c r="AM9" s="37" t="str">
        <f t="shared" ref="AM9:AO13" si="2">IF(AD9="","",IFERROR(AD9*$AB9,$AB9/$AK9*AH9))</f>
        <v/>
      </c>
      <c r="AN9" s="38" t="str">
        <f t="shared" si="2"/>
        <v/>
      </c>
      <c r="AO9" s="38" t="str">
        <f t="shared" si="2"/>
        <v/>
      </c>
      <c r="AP9" s="44">
        <f>SUM(AM9:AO9)</f>
        <v>0</v>
      </c>
    </row>
    <row r="10" spans="1:42" x14ac:dyDescent="0.3">
      <c r="B10" s="307" t="s">
        <v>497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6"/>
      <c r="P10" s="12"/>
      <c r="Q10" s="287"/>
      <c r="R10" s="32"/>
      <c r="S10" s="288"/>
      <c r="T10" s="214"/>
      <c r="U10" s="29"/>
      <c r="V10" s="58"/>
      <c r="W10" s="59"/>
      <c r="X10" s="7"/>
      <c r="Y10" s="286"/>
      <c r="Z10" s="27"/>
      <c r="AA10" s="14"/>
      <c r="AB10" s="29"/>
      <c r="AD10" s="20"/>
      <c r="AE10" s="21"/>
      <c r="AF10" s="22"/>
      <c r="AG10" s="23"/>
      <c r="AH10" s="37" t="str">
        <f t="shared" si="1"/>
        <v/>
      </c>
      <c r="AI10" s="38" t="str">
        <f t="shared" si="1"/>
        <v/>
      </c>
      <c r="AJ10" s="375" t="str">
        <f t="shared" si="1"/>
        <v/>
      </c>
      <c r="AK10" s="45">
        <f t="shared" si="0"/>
        <v>0</v>
      </c>
      <c r="AM10" s="37" t="str">
        <f t="shared" si="2"/>
        <v/>
      </c>
      <c r="AN10" s="38" t="str">
        <f t="shared" si="2"/>
        <v/>
      </c>
      <c r="AO10" s="38" t="str">
        <f t="shared" si="2"/>
        <v/>
      </c>
      <c r="AP10" s="45">
        <f>SUM(AM10:AO10)</f>
        <v>0</v>
      </c>
    </row>
    <row r="11" spans="1:42" x14ac:dyDescent="0.3">
      <c r="B11" s="3" t="s">
        <v>561</v>
      </c>
      <c r="C11" s="409" t="s">
        <v>490</v>
      </c>
      <c r="D11" s="409" t="s">
        <v>562</v>
      </c>
      <c r="E11" s="409" t="s">
        <v>492</v>
      </c>
      <c r="F11" s="409"/>
      <c r="G11" s="308">
        <v>4</v>
      </c>
      <c r="H11" s="308">
        <v>30</v>
      </c>
      <c r="I11" s="308">
        <v>0</v>
      </c>
      <c r="J11" s="308">
        <v>0</v>
      </c>
      <c r="K11" s="308"/>
      <c r="L11" s="308" t="s">
        <v>180</v>
      </c>
      <c r="M11" s="308">
        <v>2020</v>
      </c>
      <c r="N11" s="5"/>
      <c r="O11" s="6">
        <f>H11*G11</f>
        <v>120</v>
      </c>
      <c r="P11" s="12" t="str">
        <f t="shared" ref="P11" si="3">IFERROR(VLOOKUP(K11,UR_N3,3,FALSE),"")</f>
        <v/>
      </c>
      <c r="Q11" s="287">
        <f t="shared" ref="Q11:Q12" si="4">IFERROR(N11*P11,0)</f>
        <v>0</v>
      </c>
      <c r="R11" s="32">
        <f t="shared" ref="R11" si="5">IFERROR(VLOOKUP(L11,UR_N3,3,FALSE),"")</f>
        <v>237.35425615849914</v>
      </c>
      <c r="S11" s="288">
        <f t="shared" ref="S11:S12" si="6">IFERROR(R11*O11,0)</f>
        <v>28482.510739019897</v>
      </c>
      <c r="T11" s="214">
        <v>1</v>
      </c>
      <c r="U11" s="29">
        <f t="shared" ref="U11:U12" si="7">S11*T11</f>
        <v>28482.510739019897</v>
      </c>
      <c r="V11" s="58">
        <v>0.15</v>
      </c>
      <c r="W11" s="59">
        <f t="shared" ref="W11:W12" si="8">U11*(1+V11)</f>
        <v>32754.887349872879</v>
      </c>
      <c r="X11" s="7">
        <v>0.1</v>
      </c>
      <c r="Y11" s="286"/>
      <c r="Z11" s="27">
        <f t="shared" ref="Z11:Z12" si="9">(W11*(1+X11)*(1-Y11))+Q11</f>
        <v>36030.376084860167</v>
      </c>
      <c r="AA11" s="14">
        <f t="shared" ref="AA11" si="10">((W11*(1+X11)*(1-Y11))*((1+WEI_3)^(M11-BASE_YEAR)))+(Q11*((1+LEI_3)^(M11-BASE_YEAR)))</f>
        <v>38634.668352328947</v>
      </c>
      <c r="AB11" s="29">
        <f t="shared" ref="AB11" si="11">AA11*((1/(1+WACC_3))^(M11-BASE_YEAR))</f>
        <v>30602.27598318224</v>
      </c>
      <c r="AD11" s="20" t="s">
        <v>118</v>
      </c>
      <c r="AE11" s="21" t="s">
        <v>118</v>
      </c>
      <c r="AF11" s="22" t="s">
        <v>118</v>
      </c>
      <c r="AG11" s="23"/>
      <c r="AH11" s="37">
        <f t="shared" ca="1" si="1"/>
        <v>14528.831236430782</v>
      </c>
      <c r="AI11" s="38">
        <f t="shared" ca="1" si="1"/>
        <v>2552.562814134993</v>
      </c>
      <c r="AJ11" s="375">
        <f t="shared" ca="1" si="1"/>
        <v>5887.6313196586962</v>
      </c>
      <c r="AK11" s="45">
        <f t="shared" ca="1" si="0"/>
        <v>22969.02537022447</v>
      </c>
      <c r="AM11" s="37">
        <f t="shared" ca="1" si="2"/>
        <v>19357.168884784449</v>
      </c>
      <c r="AN11" s="38">
        <f t="shared" ca="1" si="2"/>
        <v>3400.8509478956612</v>
      </c>
      <c r="AO11" s="38">
        <f t="shared" ca="1" si="2"/>
        <v>7844.2561505021358</v>
      </c>
      <c r="AP11" s="45">
        <f ca="1">SUM(AM11:AO11)</f>
        <v>30602.275983182248</v>
      </c>
    </row>
    <row r="12" spans="1:42" s="408" customFormat="1" x14ac:dyDescent="0.3">
      <c r="B12" s="3" t="s">
        <v>563</v>
      </c>
      <c r="C12" s="409" t="s">
        <v>490</v>
      </c>
      <c r="D12" s="409" t="s">
        <v>491</v>
      </c>
      <c r="E12" s="409" t="s">
        <v>290</v>
      </c>
      <c r="F12" s="409"/>
      <c r="G12" s="308">
        <v>0</v>
      </c>
      <c r="H12" s="308">
        <v>0</v>
      </c>
      <c r="I12" s="308">
        <v>0</v>
      </c>
      <c r="J12" s="308">
        <v>400</v>
      </c>
      <c r="K12" s="308"/>
      <c r="L12" s="308" t="s">
        <v>111</v>
      </c>
      <c r="M12" s="308">
        <v>2020</v>
      </c>
      <c r="N12" s="5"/>
      <c r="O12" s="6">
        <f>J12</f>
        <v>400</v>
      </c>
      <c r="P12" s="12" t="str">
        <f t="shared" ref="P12" si="12">IFERROR(VLOOKUP(K12,UR_N3,3,FALSE),"")</f>
        <v/>
      </c>
      <c r="Q12" s="287">
        <f t="shared" si="4"/>
        <v>0</v>
      </c>
      <c r="R12" s="32">
        <f t="shared" ref="R12" si="13">IFERROR(VLOOKUP(L12,UR_N3,3,FALSE),"")</f>
        <v>949.41702463399656</v>
      </c>
      <c r="S12" s="288">
        <f t="shared" si="6"/>
        <v>379766.80985359865</v>
      </c>
      <c r="T12" s="214">
        <v>1</v>
      </c>
      <c r="U12" s="29">
        <f t="shared" si="7"/>
        <v>379766.80985359865</v>
      </c>
      <c r="V12" s="415">
        <v>0.15</v>
      </c>
      <c r="W12" s="59">
        <f t="shared" si="8"/>
        <v>436731.83133163839</v>
      </c>
      <c r="X12" s="410">
        <v>0.1</v>
      </c>
      <c r="Y12" s="286"/>
      <c r="Z12" s="27">
        <f t="shared" si="9"/>
        <v>480405.01446480228</v>
      </c>
      <c r="AA12" s="14">
        <f t="shared" ref="AA12" si="14">((W12*(1+X12)*(1-Y12))*((1+WEI_3)^(M12-BASE_YEAR)))+(Q12*((1+LEI_3)^(M12-BASE_YEAR)))</f>
        <v>515128.91136438603</v>
      </c>
      <c r="AB12" s="29">
        <f t="shared" ref="AB12" si="15">AA12*((1/(1+WACC_3))^(M12-BASE_YEAR))</f>
        <v>408030.34644242993</v>
      </c>
      <c r="AD12" s="474" t="s">
        <v>118</v>
      </c>
      <c r="AE12" s="475"/>
      <c r="AF12" s="476"/>
      <c r="AG12" s="23"/>
      <c r="AH12" s="37">
        <f t="shared" ref="AH12" ca="1" si="16">IF(AD12="","",AH$8)</f>
        <v>14528.831236430782</v>
      </c>
      <c r="AI12" s="38" t="str">
        <f t="shared" ref="AI12" si="17">IF(AE12="","",AI$8)</f>
        <v/>
      </c>
      <c r="AJ12" s="375" t="str">
        <f t="shared" ref="AJ12" si="18">IF(AF12="","",AJ$8)</f>
        <v/>
      </c>
      <c r="AK12" s="45">
        <f t="shared" ref="AK12" ca="1" si="19">SUM(AH12:AJ12)</f>
        <v>14528.831236430782</v>
      </c>
      <c r="AM12" s="37">
        <f t="shared" ref="AM12" ca="1" si="20">IF(AD12="","",IFERROR(AD12*$AB12,$AB12/$AK12*AH12))</f>
        <v>408030.34644242993</v>
      </c>
      <c r="AN12" s="38" t="str">
        <f t="shared" ref="AN12" si="21">IF(AE12="","",IFERROR(AE12*$AB12,$AB12/$AK12*AI12))</f>
        <v/>
      </c>
      <c r="AO12" s="38" t="str">
        <f t="shared" ref="AO12" si="22">IF(AF12="","",IFERROR(AF12*$AB12,$AB12/$AK12*AJ12))</f>
        <v/>
      </c>
      <c r="AP12" s="45">
        <f ca="1">SUM(AM12:AO12)</f>
        <v>408030.34644242993</v>
      </c>
    </row>
    <row r="13" spans="1:42" ht="17.25" thickBot="1" x14ac:dyDescent="0.3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35"/>
      <c r="O13" s="336"/>
      <c r="P13" s="284"/>
      <c r="Q13" s="297"/>
      <c r="R13" s="298"/>
      <c r="S13" s="299"/>
      <c r="T13" s="215"/>
      <c r="U13" s="65"/>
      <c r="V13" s="60"/>
      <c r="W13" s="61"/>
      <c r="X13" s="11"/>
      <c r="Y13" s="351"/>
      <c r="Z13" s="323"/>
      <c r="AA13" s="19"/>
      <c r="AB13" s="65"/>
      <c r="AD13" s="24"/>
      <c r="AE13" s="25"/>
      <c r="AF13" s="26"/>
      <c r="AG13" s="23"/>
      <c r="AH13" s="40" t="str">
        <f t="shared" si="1"/>
        <v/>
      </c>
      <c r="AI13" s="41" t="str">
        <f t="shared" si="1"/>
        <v/>
      </c>
      <c r="AJ13" s="380" t="str">
        <f t="shared" si="1"/>
        <v/>
      </c>
      <c r="AK13" s="378">
        <f t="shared" si="0"/>
        <v>0</v>
      </c>
      <c r="AM13" s="37" t="str">
        <f t="shared" si="2"/>
        <v/>
      </c>
      <c r="AN13" s="38" t="str">
        <f t="shared" si="2"/>
        <v/>
      </c>
      <c r="AO13" s="38" t="str">
        <f t="shared" si="2"/>
        <v/>
      </c>
      <c r="AP13" s="45">
        <f>SUM(AM13:AO13)</f>
        <v>0</v>
      </c>
    </row>
    <row r="14" spans="1:42" ht="17.25" thickBot="1" x14ac:dyDescent="0.35">
      <c r="Q14" s="289">
        <f>SUBTOTAL(9,Q9:Q13)</f>
        <v>0</v>
      </c>
      <c r="S14" s="289">
        <f>SUBTOTAL(9,S9:S13)</f>
        <v>408249.32059261855</v>
      </c>
      <c r="U14" s="290">
        <f>SUBTOTAL(9,U9:U13)</f>
        <v>408249.32059261855</v>
      </c>
      <c r="W14" s="290">
        <f>SUBTOTAL(9,W9:W13)</f>
        <v>469486.71868151124</v>
      </c>
      <c r="Z14" s="348">
        <f>SUBTOTAL(9,Z9:Z13)</f>
        <v>516435.39054966246</v>
      </c>
      <c r="AA14" s="349">
        <f>SUBTOTAL(9,AA9:AA13)</f>
        <v>553763.57971671503</v>
      </c>
      <c r="AB14" s="350">
        <f>SUBTOTAL(9,AB9:AB13)</f>
        <v>438632.62242561218</v>
      </c>
      <c r="AM14" s="49">
        <f ca="1">SUBTOTAL(9,AM9:AM13)</f>
        <v>427387.51532721438</v>
      </c>
      <c r="AN14" s="50">
        <f ca="1">SUBTOTAL(9,AN9:AN13)</f>
        <v>3400.8509478956612</v>
      </c>
      <c r="AO14" s="50">
        <f ca="1">SUBTOTAL(9,AO9:AO13)</f>
        <v>7844.2561505021358</v>
      </c>
      <c r="AP14" s="51">
        <f ca="1">SUBTOTAL(9,AP9:AP13)</f>
        <v>438632.62242561218</v>
      </c>
    </row>
    <row r="15" spans="1:42" x14ac:dyDescent="0.3">
      <c r="AP15" s="31">
        <f ca="1">SUM(AM14:AO14)</f>
        <v>438632.62242561218</v>
      </c>
    </row>
    <row r="16" spans="1:42" x14ac:dyDescent="0.3">
      <c r="S16" s="484"/>
      <c r="W16" s="484"/>
      <c r="Z16" s="484"/>
      <c r="AP16" s="31">
        <f>SUM(AB14)</f>
        <v>438632.62242561218</v>
      </c>
    </row>
    <row r="17" spans="42:42" x14ac:dyDescent="0.3">
      <c r="AP17" s="31">
        <f ca="1">'Summary Cost Schedule'!$G$28</f>
        <v>438632.62242561218</v>
      </c>
    </row>
    <row r="18" spans="42:42" hidden="1" x14ac:dyDescent="0.3"/>
    <row r="19" spans="42:42" hidden="1" x14ac:dyDescent="0.3"/>
    <row r="20" spans="42:42" hidden="1" x14ac:dyDescent="0.3"/>
    <row r="21" spans="42:42" hidden="1" x14ac:dyDescent="0.3"/>
    <row r="22" spans="42:42" hidden="1" x14ac:dyDescent="0.3"/>
    <row r="23" spans="42:42" hidden="1" x14ac:dyDescent="0.3"/>
    <row r="24" spans="42:42" hidden="1" x14ac:dyDescent="0.3"/>
    <row r="25" spans="42:42" hidden="1" x14ac:dyDescent="0.3"/>
    <row r="26" spans="42:42" hidden="1" x14ac:dyDescent="0.3"/>
    <row r="27" spans="42:42" hidden="1" x14ac:dyDescent="0.3"/>
    <row r="28" spans="42:42" hidden="1" x14ac:dyDescent="0.3"/>
    <row r="29" spans="42:42" hidden="1" x14ac:dyDescent="0.3"/>
    <row r="30" spans="42:42" hidden="1" x14ac:dyDescent="0.3"/>
    <row r="31" spans="42:42" hidden="1" x14ac:dyDescent="0.3"/>
    <row r="32" spans="42:4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x14ac:dyDescent="0.3"/>
  </sheetData>
  <mergeCells count="8">
    <mergeCell ref="AH6:AK6"/>
    <mergeCell ref="AM6:AP6"/>
    <mergeCell ref="B6:O6"/>
    <mergeCell ref="P6:Q6"/>
    <mergeCell ref="R6:U6"/>
    <mergeCell ref="V6:W6"/>
    <mergeCell ref="X6:AB6"/>
    <mergeCell ref="AD6:AF6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B1:CM5013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4" width="39.5703125" style="1" bestFit="1" customWidth="1"/>
    <col min="5" max="6" width="10" style="1" customWidth="1"/>
    <col min="7" max="9" width="14" style="1" customWidth="1"/>
    <col min="10" max="10" width="16" style="1" customWidth="1"/>
    <col min="11" max="11" width="14" style="1" customWidth="1"/>
    <col min="12" max="12" width="15.42578125" style="1" customWidth="1"/>
    <col min="13" max="13" width="12.7109375" style="1" customWidth="1"/>
    <col min="14" max="14" width="17.85546875" style="1" bestFit="1" customWidth="1"/>
    <col min="15" max="17" width="16.7109375" style="1" customWidth="1"/>
    <col min="18" max="18" width="19.5703125" style="1" bestFit="1" customWidth="1"/>
    <col min="19" max="19" width="3.7109375" style="1" customWidth="1"/>
    <col min="20" max="22" width="6.5703125" style="1" customWidth="1"/>
    <col min="23" max="23" width="3.85546875" style="1" bestFit="1" customWidth="1"/>
    <col min="24" max="27" width="13.28515625" style="1" customWidth="1"/>
    <col min="28" max="28" width="2.5703125" style="1" bestFit="1" customWidth="1"/>
    <col min="29" max="32" width="18.28515625" style="1" customWidth="1"/>
    <col min="33" max="33" width="9.140625" style="1" customWidth="1"/>
    <col min="34" max="91" width="9.140625" style="1" hidden="1" customWidth="1"/>
    <col min="92" max="130" width="0" style="1" hidden="1" customWidth="1"/>
    <col min="131" max="16384" width="0" style="1" hidden="1"/>
  </cols>
  <sheetData>
    <row r="1" spans="2:32" ht="20.25" x14ac:dyDescent="0.3">
      <c r="B1" s="64" t="str">
        <f>COUNCIL_NAME</f>
        <v>Weipa Town Authority</v>
      </c>
      <c r="E1" s="300" t="s">
        <v>210</v>
      </c>
    </row>
    <row r="2" spans="2:32" ht="18.75" x14ac:dyDescent="0.3">
      <c r="B2" s="63" t="str">
        <f>PROJECT_NAME</f>
        <v>Local Government Infrastructure Plan</v>
      </c>
    </row>
    <row r="3" spans="2:32" x14ac:dyDescent="0.3">
      <c r="B3" s="62" t="str">
        <f>"Existing "&amp;NETWORK_4&amp;" Network"</f>
        <v>Existing Parks and Land for Community Facilities Network</v>
      </c>
    </row>
    <row r="4" spans="2:32" x14ac:dyDescent="0.3"/>
    <row r="5" spans="2:32" ht="17.25" thickBot="1" x14ac:dyDescent="0.35">
      <c r="O5" s="13"/>
    </row>
    <row r="6" spans="2:32" s="23" customFormat="1" ht="35.25" customHeight="1" thickBot="1" x14ac:dyDescent="0.3">
      <c r="B6" s="511" t="s">
        <v>12</v>
      </c>
      <c r="C6" s="512"/>
      <c r="D6" s="512"/>
      <c r="E6" s="512"/>
      <c r="F6" s="512"/>
      <c r="G6" s="512"/>
      <c r="H6" s="513"/>
      <c r="I6" s="509" t="s">
        <v>23</v>
      </c>
      <c r="J6" s="510"/>
      <c r="K6" s="514" t="s">
        <v>22</v>
      </c>
      <c r="L6" s="514"/>
      <c r="M6" s="514"/>
      <c r="N6" s="514"/>
      <c r="O6" s="509" t="s">
        <v>21</v>
      </c>
      <c r="P6" s="510"/>
      <c r="Q6" s="509" t="s">
        <v>14</v>
      </c>
      <c r="R6" s="510"/>
      <c r="T6" s="511" t="s">
        <v>8</v>
      </c>
      <c r="U6" s="512"/>
      <c r="V6" s="515"/>
      <c r="X6" s="506" t="s">
        <v>9</v>
      </c>
      <c r="Y6" s="507"/>
      <c r="Z6" s="507"/>
      <c r="AA6" s="508"/>
      <c r="AC6" s="506" t="s">
        <v>10</v>
      </c>
      <c r="AD6" s="507"/>
      <c r="AE6" s="507"/>
      <c r="AF6" s="508"/>
    </row>
    <row r="7" spans="2:32" s="2" customFormat="1" ht="97.5" customHeight="1" thickBot="1" x14ac:dyDescent="0.35">
      <c r="B7" s="369" t="s">
        <v>11</v>
      </c>
      <c r="C7" s="345" t="s">
        <v>623</v>
      </c>
      <c r="D7" s="345" t="s">
        <v>624</v>
      </c>
      <c r="E7" s="345" t="s">
        <v>208</v>
      </c>
      <c r="F7" s="345" t="s">
        <v>209</v>
      </c>
      <c r="G7" s="345" t="s">
        <v>655</v>
      </c>
      <c r="H7" s="367" t="s">
        <v>667</v>
      </c>
      <c r="I7" s="354" t="s">
        <v>83</v>
      </c>
      <c r="J7" s="358" t="s">
        <v>82</v>
      </c>
      <c r="K7" s="368" t="s">
        <v>81</v>
      </c>
      <c r="L7" s="356" t="s">
        <v>77</v>
      </c>
      <c r="M7" s="356" t="s">
        <v>78</v>
      </c>
      <c r="N7" s="357" t="s">
        <v>79</v>
      </c>
      <c r="O7" s="354" t="s">
        <v>657</v>
      </c>
      <c r="P7" s="358" t="s">
        <v>80</v>
      </c>
      <c r="Q7" s="285" t="s">
        <v>207</v>
      </c>
      <c r="R7" s="358" t="s">
        <v>15</v>
      </c>
      <c r="T7" s="52" t="str">
        <f>N4_C1</f>
        <v>Rocky Point/Trunding</v>
      </c>
      <c r="U7" s="53" t="str">
        <f>N4_C2</f>
        <v>Evans Landing</v>
      </c>
      <c r="V7" s="54" t="str">
        <f>N4_C3</f>
        <v>Nanum</v>
      </c>
      <c r="X7" s="52" t="str">
        <f>N4_C1</f>
        <v>Rocky Point/Trunding</v>
      </c>
      <c r="Y7" s="53" t="str">
        <f>N4_C2</f>
        <v>Evans Landing</v>
      </c>
      <c r="Z7" s="54" t="str">
        <f>N4_C3</f>
        <v>Nanum</v>
      </c>
      <c r="AA7" s="379" t="s">
        <v>20</v>
      </c>
      <c r="AC7" s="52" t="str">
        <f>N4_C1</f>
        <v>Rocky Point/Trunding</v>
      </c>
      <c r="AD7" s="53" t="str">
        <f>N4_C2</f>
        <v>Evans Landing</v>
      </c>
      <c r="AE7" s="54" t="str">
        <f>N4_C3</f>
        <v>Nanum</v>
      </c>
      <c r="AF7" s="379" t="s">
        <v>20</v>
      </c>
    </row>
    <row r="8" spans="2:32" s="18" customFormat="1" x14ac:dyDescent="0.3">
      <c r="B8" s="384"/>
      <c r="C8" s="385"/>
      <c r="D8" s="385"/>
      <c r="E8" s="385"/>
      <c r="F8" s="385"/>
      <c r="G8" s="385"/>
      <c r="H8" s="386"/>
      <c r="I8" s="346"/>
      <c r="J8" s="362"/>
      <c r="K8" s="370"/>
      <c r="L8" s="347"/>
      <c r="M8" s="364"/>
      <c r="N8" s="371"/>
      <c r="O8" s="346"/>
      <c r="P8" s="365"/>
      <c r="Q8" s="372"/>
      <c r="R8" s="362"/>
      <c r="T8" s="15"/>
      <c r="U8" s="16"/>
      <c r="V8" s="17"/>
      <c r="X8" s="34">
        <f ca="1">IFERROR(Demands!$Z$54+Demands!$C$54,"")</f>
        <v>3279.6242881161215</v>
      </c>
      <c r="Y8" s="35">
        <f ca="1">IFERROR(Demands!$Z$55+Demands!$C$55,"")</f>
        <v>202.67133168781356</v>
      </c>
      <c r="Z8" s="36">
        <f ca="1">IFERROR(Demands!$Z$56+Demands!$C$56,"")</f>
        <v>1191.7902104855209</v>
      </c>
      <c r="AA8" s="381">
        <f t="shared" ref="AA8:AA34" ca="1" si="0">SUM(X8:Z8)</f>
        <v>4674.0858302894558</v>
      </c>
      <c r="AC8" s="15"/>
      <c r="AD8" s="16"/>
      <c r="AE8" s="16"/>
      <c r="AF8" s="43"/>
    </row>
    <row r="9" spans="2:32" x14ac:dyDescent="0.3">
      <c r="B9" s="3"/>
      <c r="C9" s="4"/>
      <c r="D9" s="4"/>
      <c r="E9" s="4"/>
      <c r="F9" s="4"/>
      <c r="G9" s="5"/>
      <c r="H9" s="6"/>
      <c r="I9" s="12"/>
      <c r="J9" s="287"/>
      <c r="K9" s="32"/>
      <c r="L9" s="288"/>
      <c r="M9" s="214"/>
      <c r="N9" s="14"/>
      <c r="O9" s="58"/>
      <c r="P9" s="59"/>
      <c r="Q9" s="7"/>
      <c r="R9" s="29"/>
      <c r="T9" s="20"/>
      <c r="U9" s="21"/>
      <c r="V9" s="22"/>
      <c r="W9" s="23"/>
      <c r="X9" s="37" t="str">
        <f t="shared" ref="X9:X34" si="1">IF(T9="","",X$8)</f>
        <v/>
      </c>
      <c r="Y9" s="38" t="str">
        <f t="shared" ref="Y9:Y34" si="2">IF(U9="","",Y$8)</f>
        <v/>
      </c>
      <c r="Z9" s="39" t="str">
        <f t="shared" ref="Z9:Z34" si="3">IF(V9="","",Z$8)</f>
        <v/>
      </c>
      <c r="AA9" s="382">
        <f t="shared" si="0"/>
        <v>0</v>
      </c>
      <c r="AC9" s="37" t="str">
        <f t="shared" ref="AC9:AC34" si="4">IF(T9="","",IFERROR(T9*$R9,$R9/$AA9*X9))</f>
        <v/>
      </c>
      <c r="AD9" s="38" t="str">
        <f t="shared" ref="AD9:AD34" si="5">IF(U9="","",IFERROR(U9*$R9,$R9/$AA9*Y9))</f>
        <v/>
      </c>
      <c r="AE9" s="38" t="str">
        <f t="shared" ref="AE9:AE34" si="6">IF(V9="","",IFERROR(V9*$R9,$R9/$AA9*Z9))</f>
        <v/>
      </c>
      <c r="AF9" s="44">
        <f t="shared" ref="AF9:AF34" si="7">SUM(AC9:AE9)</f>
        <v>0</v>
      </c>
    </row>
    <row r="10" spans="2:32" x14ac:dyDescent="0.3">
      <c r="B10" s="307" t="s">
        <v>625</v>
      </c>
      <c r="C10" s="4"/>
      <c r="D10" s="4"/>
      <c r="E10" s="4"/>
      <c r="F10" s="4"/>
      <c r="G10" s="5"/>
      <c r="H10" s="6"/>
      <c r="I10" s="12"/>
      <c r="J10" s="287"/>
      <c r="K10" s="32"/>
      <c r="L10" s="288"/>
      <c r="M10" s="214"/>
      <c r="N10" s="14"/>
      <c r="O10" s="58"/>
      <c r="P10" s="59"/>
      <c r="Q10" s="7"/>
      <c r="R10" s="29"/>
      <c r="T10" s="20"/>
      <c r="U10" s="21"/>
      <c r="V10" s="22"/>
      <c r="W10" s="23"/>
      <c r="X10" s="37" t="str">
        <f t="shared" si="1"/>
        <v/>
      </c>
      <c r="Y10" s="38" t="str">
        <f t="shared" si="2"/>
        <v/>
      </c>
      <c r="Z10" s="39" t="str">
        <f t="shared" si="3"/>
        <v/>
      </c>
      <c r="AA10" s="382">
        <f t="shared" si="0"/>
        <v>0</v>
      </c>
      <c r="AC10" s="37" t="str">
        <f t="shared" si="4"/>
        <v/>
      </c>
      <c r="AD10" s="38" t="str">
        <f t="shared" si="5"/>
        <v/>
      </c>
      <c r="AE10" s="38" t="str">
        <f t="shared" si="6"/>
        <v/>
      </c>
      <c r="AF10" s="45">
        <f t="shared" si="7"/>
        <v>0</v>
      </c>
    </row>
    <row r="11" spans="2:32" x14ac:dyDescent="0.3">
      <c r="B11" s="3" t="s">
        <v>566</v>
      </c>
      <c r="C11" s="4" t="s">
        <v>569</v>
      </c>
      <c r="D11" s="4" t="s">
        <v>567</v>
      </c>
      <c r="E11" s="308" t="s">
        <v>307</v>
      </c>
      <c r="F11" s="4"/>
      <c r="G11" s="5">
        <v>1244</v>
      </c>
      <c r="H11" s="6">
        <v>1</v>
      </c>
      <c r="I11" s="12">
        <f t="shared" ref="I11:I33" si="8">IFERROR(VLOOKUP(E11,UR_N4,3,FALSE),"")</f>
        <v>10</v>
      </c>
      <c r="J11" s="287">
        <f t="shared" ref="J11:J33" si="9">IFERROR(I11*G11,0)</f>
        <v>12440</v>
      </c>
      <c r="K11" s="32" t="str">
        <f t="shared" ref="K11:K33" si="10">IFERROR(VLOOKUP(F11,UR_N4,3,FALSE),"")</f>
        <v/>
      </c>
      <c r="L11" s="326">
        <v>207160</v>
      </c>
      <c r="M11" s="214">
        <v>1</v>
      </c>
      <c r="N11" s="14">
        <f t="shared" ref="N11:N33" si="11">L11*M11</f>
        <v>207160</v>
      </c>
      <c r="O11" s="58">
        <v>0.15</v>
      </c>
      <c r="P11" s="59">
        <f t="shared" ref="P11:P33" si="12">N11*(1+O11)</f>
        <v>238233.99999999997</v>
      </c>
      <c r="Q11" s="7"/>
      <c r="R11" s="29">
        <f t="shared" ref="R11:R33" si="13">(P11*(1-Q11))+J11</f>
        <v>250673.99999999997</v>
      </c>
      <c r="T11" s="20" t="s">
        <v>118</v>
      </c>
      <c r="U11" s="21"/>
      <c r="V11" s="22"/>
      <c r="W11" s="23"/>
      <c r="X11" s="37">
        <f t="shared" ca="1" si="1"/>
        <v>3279.6242881161215</v>
      </c>
      <c r="Y11" s="38" t="str">
        <f t="shared" si="2"/>
        <v/>
      </c>
      <c r="Z11" s="39" t="str">
        <f t="shared" si="3"/>
        <v/>
      </c>
      <c r="AA11" s="382">
        <f t="shared" ca="1" si="0"/>
        <v>3279.6242881161215</v>
      </c>
      <c r="AC11" s="37">
        <f t="shared" ca="1" si="4"/>
        <v>250673.99999999997</v>
      </c>
      <c r="AD11" s="38" t="str">
        <f t="shared" si="5"/>
        <v/>
      </c>
      <c r="AE11" s="38" t="str">
        <f t="shared" si="6"/>
        <v/>
      </c>
      <c r="AF11" s="45">
        <f t="shared" ca="1" si="7"/>
        <v>250673.99999999997</v>
      </c>
    </row>
    <row r="12" spans="2:32" x14ac:dyDescent="0.3">
      <c r="B12" s="3" t="s">
        <v>570</v>
      </c>
      <c r="C12" s="4" t="s">
        <v>569</v>
      </c>
      <c r="D12" s="4" t="s">
        <v>571</v>
      </c>
      <c r="E12" s="308" t="s">
        <v>307</v>
      </c>
      <c r="F12" s="4"/>
      <c r="G12" s="5">
        <v>13773</v>
      </c>
      <c r="H12" s="6">
        <v>1</v>
      </c>
      <c r="I12" s="12">
        <f t="shared" si="8"/>
        <v>10</v>
      </c>
      <c r="J12" s="287">
        <f t="shared" si="9"/>
        <v>137730</v>
      </c>
      <c r="K12" s="32" t="str">
        <f t="shared" si="10"/>
        <v/>
      </c>
      <c r="L12" s="326">
        <v>615095</v>
      </c>
      <c r="M12" s="214">
        <v>1</v>
      </c>
      <c r="N12" s="14">
        <f t="shared" si="11"/>
        <v>615095</v>
      </c>
      <c r="O12" s="415">
        <v>0.15</v>
      </c>
      <c r="P12" s="59">
        <f t="shared" si="12"/>
        <v>707359.25</v>
      </c>
      <c r="Q12" s="7"/>
      <c r="R12" s="29">
        <f t="shared" si="13"/>
        <v>845089.25</v>
      </c>
      <c r="T12" s="20" t="s">
        <v>118</v>
      </c>
      <c r="U12" s="21"/>
      <c r="V12" s="22"/>
      <c r="W12" s="23"/>
      <c r="X12" s="37">
        <f t="shared" ca="1" si="1"/>
        <v>3279.6242881161215</v>
      </c>
      <c r="Y12" s="38" t="str">
        <f t="shared" si="2"/>
        <v/>
      </c>
      <c r="Z12" s="39" t="str">
        <f t="shared" si="3"/>
        <v/>
      </c>
      <c r="AA12" s="382">
        <f t="shared" ca="1" si="0"/>
        <v>3279.6242881161215</v>
      </c>
      <c r="AC12" s="37">
        <f t="shared" ca="1" si="4"/>
        <v>845089.25000000012</v>
      </c>
      <c r="AD12" s="38" t="str">
        <f t="shared" si="5"/>
        <v/>
      </c>
      <c r="AE12" s="38" t="str">
        <f t="shared" si="6"/>
        <v/>
      </c>
      <c r="AF12" s="45">
        <f t="shared" ca="1" si="7"/>
        <v>845089.25000000012</v>
      </c>
    </row>
    <row r="13" spans="2:32" x14ac:dyDescent="0.3">
      <c r="B13" s="3" t="s">
        <v>572</v>
      </c>
      <c r="C13" s="4" t="s">
        <v>569</v>
      </c>
      <c r="D13" s="4" t="s">
        <v>573</v>
      </c>
      <c r="E13" s="308" t="s">
        <v>307</v>
      </c>
      <c r="F13" s="4"/>
      <c r="G13" s="5">
        <v>31574</v>
      </c>
      <c r="H13" s="6">
        <v>1</v>
      </c>
      <c r="I13" s="12">
        <f t="shared" si="8"/>
        <v>10</v>
      </c>
      <c r="J13" s="287">
        <f t="shared" si="9"/>
        <v>315740</v>
      </c>
      <c r="K13" s="32" t="str">
        <f t="shared" si="10"/>
        <v/>
      </c>
      <c r="L13" s="326">
        <v>474110</v>
      </c>
      <c r="M13" s="214">
        <v>1</v>
      </c>
      <c r="N13" s="14">
        <f t="shared" si="11"/>
        <v>474110</v>
      </c>
      <c r="O13" s="415">
        <v>0.15</v>
      </c>
      <c r="P13" s="59">
        <f t="shared" si="12"/>
        <v>545226.5</v>
      </c>
      <c r="Q13" s="7"/>
      <c r="R13" s="29">
        <f t="shared" si="13"/>
        <v>860966.5</v>
      </c>
      <c r="T13" s="20" t="s">
        <v>118</v>
      </c>
      <c r="U13" s="21"/>
      <c r="V13" s="22"/>
      <c r="W13" s="23"/>
      <c r="X13" s="37">
        <f t="shared" ca="1" si="1"/>
        <v>3279.6242881161215</v>
      </c>
      <c r="Y13" s="38" t="str">
        <f t="shared" si="2"/>
        <v/>
      </c>
      <c r="Z13" s="39" t="str">
        <f t="shared" si="3"/>
        <v/>
      </c>
      <c r="AA13" s="382">
        <f t="shared" ca="1" si="0"/>
        <v>3279.6242881161215</v>
      </c>
      <c r="AC13" s="37">
        <f t="shared" ca="1" si="4"/>
        <v>860966.5</v>
      </c>
      <c r="AD13" s="38" t="str">
        <f t="shared" si="5"/>
        <v/>
      </c>
      <c r="AE13" s="38" t="str">
        <f t="shared" si="6"/>
        <v/>
      </c>
      <c r="AF13" s="45">
        <f t="shared" ca="1" si="7"/>
        <v>860966.5</v>
      </c>
    </row>
    <row r="14" spans="2:32" x14ac:dyDescent="0.3">
      <c r="B14" s="3" t="s">
        <v>574</v>
      </c>
      <c r="C14" s="4" t="s">
        <v>569</v>
      </c>
      <c r="D14" s="4" t="s">
        <v>575</v>
      </c>
      <c r="E14" s="308" t="s">
        <v>307</v>
      </c>
      <c r="F14" s="4"/>
      <c r="G14" s="5">
        <v>9511</v>
      </c>
      <c r="H14" s="6">
        <v>1</v>
      </c>
      <c r="I14" s="12">
        <f t="shared" si="8"/>
        <v>10</v>
      </c>
      <c r="J14" s="287">
        <f t="shared" si="9"/>
        <v>95110</v>
      </c>
      <c r="K14" s="32" t="str">
        <f t="shared" si="10"/>
        <v/>
      </c>
      <c r="L14" s="326">
        <v>336165</v>
      </c>
      <c r="M14" s="214">
        <v>1</v>
      </c>
      <c r="N14" s="14">
        <f t="shared" si="11"/>
        <v>336165</v>
      </c>
      <c r="O14" s="415">
        <v>0.15</v>
      </c>
      <c r="P14" s="59">
        <f t="shared" si="12"/>
        <v>386589.74999999994</v>
      </c>
      <c r="Q14" s="7"/>
      <c r="R14" s="29">
        <f t="shared" si="13"/>
        <v>481699.74999999994</v>
      </c>
      <c r="T14" s="20" t="s">
        <v>118</v>
      </c>
      <c r="U14" s="21"/>
      <c r="V14" s="22"/>
      <c r="W14" s="23"/>
      <c r="X14" s="37">
        <f t="shared" ca="1" si="1"/>
        <v>3279.6242881161215</v>
      </c>
      <c r="Y14" s="38" t="str">
        <f t="shared" si="2"/>
        <v/>
      </c>
      <c r="Z14" s="39" t="str">
        <f t="shared" si="3"/>
        <v/>
      </c>
      <c r="AA14" s="382">
        <f t="shared" ca="1" si="0"/>
        <v>3279.6242881161215</v>
      </c>
      <c r="AC14" s="37">
        <f t="shared" ca="1" si="4"/>
        <v>481699.74999999988</v>
      </c>
      <c r="AD14" s="38" t="str">
        <f t="shared" si="5"/>
        <v/>
      </c>
      <c r="AE14" s="38" t="str">
        <f t="shared" si="6"/>
        <v/>
      </c>
      <c r="AF14" s="45">
        <f t="shared" ca="1" si="7"/>
        <v>481699.74999999988</v>
      </c>
    </row>
    <row r="15" spans="2:32" x14ac:dyDescent="0.3">
      <c r="B15" s="3" t="s">
        <v>576</v>
      </c>
      <c r="C15" s="4" t="s">
        <v>569</v>
      </c>
      <c r="D15" s="4" t="s">
        <v>577</v>
      </c>
      <c r="E15" s="308" t="s">
        <v>307</v>
      </c>
      <c r="F15" s="4"/>
      <c r="G15" s="5">
        <v>6835</v>
      </c>
      <c r="H15" s="6">
        <v>1</v>
      </c>
      <c r="I15" s="12">
        <f t="shared" si="8"/>
        <v>10</v>
      </c>
      <c r="J15" s="287">
        <f t="shared" si="9"/>
        <v>68350</v>
      </c>
      <c r="K15" s="32" t="str">
        <f t="shared" si="10"/>
        <v/>
      </c>
      <c r="L15" s="326">
        <v>266025</v>
      </c>
      <c r="M15" s="214">
        <v>1</v>
      </c>
      <c r="N15" s="14">
        <f t="shared" si="11"/>
        <v>266025</v>
      </c>
      <c r="O15" s="415">
        <v>0.15</v>
      </c>
      <c r="P15" s="59">
        <f t="shared" si="12"/>
        <v>305928.75</v>
      </c>
      <c r="Q15" s="7"/>
      <c r="R15" s="29">
        <f t="shared" si="13"/>
        <v>374278.75</v>
      </c>
      <c r="T15" s="20" t="s">
        <v>118</v>
      </c>
      <c r="U15" s="21"/>
      <c r="V15" s="22"/>
      <c r="W15" s="23"/>
      <c r="X15" s="37">
        <f t="shared" ca="1" si="1"/>
        <v>3279.6242881161215</v>
      </c>
      <c r="Y15" s="38" t="str">
        <f t="shared" si="2"/>
        <v/>
      </c>
      <c r="Z15" s="39" t="str">
        <f t="shared" si="3"/>
        <v/>
      </c>
      <c r="AA15" s="382">
        <f t="shared" ca="1" si="0"/>
        <v>3279.6242881161215</v>
      </c>
      <c r="AC15" s="37">
        <f t="shared" ca="1" si="4"/>
        <v>374278.75</v>
      </c>
      <c r="AD15" s="38" t="str">
        <f t="shared" si="5"/>
        <v/>
      </c>
      <c r="AE15" s="38" t="str">
        <f t="shared" si="6"/>
        <v/>
      </c>
      <c r="AF15" s="45">
        <f t="shared" ca="1" si="7"/>
        <v>374278.75</v>
      </c>
    </row>
    <row r="16" spans="2:32" x14ac:dyDescent="0.3">
      <c r="B16" s="3" t="s">
        <v>578</v>
      </c>
      <c r="C16" s="4" t="s">
        <v>581</v>
      </c>
      <c r="D16" s="4" t="s">
        <v>579</v>
      </c>
      <c r="E16" s="308" t="s">
        <v>307</v>
      </c>
      <c r="F16" s="4"/>
      <c r="G16" s="5">
        <v>21912</v>
      </c>
      <c r="H16" s="6">
        <v>1</v>
      </c>
      <c r="I16" s="12">
        <f t="shared" si="8"/>
        <v>10</v>
      </c>
      <c r="J16" s="287">
        <f t="shared" si="9"/>
        <v>219120</v>
      </c>
      <c r="K16" s="32" t="str">
        <f t="shared" si="10"/>
        <v/>
      </c>
      <c r="L16" s="326">
        <v>431680</v>
      </c>
      <c r="M16" s="214">
        <v>1</v>
      </c>
      <c r="N16" s="14">
        <f t="shared" si="11"/>
        <v>431680</v>
      </c>
      <c r="O16" s="415">
        <v>0.15</v>
      </c>
      <c r="P16" s="59">
        <f t="shared" si="12"/>
        <v>496431.99999999994</v>
      </c>
      <c r="Q16" s="7"/>
      <c r="R16" s="29">
        <f t="shared" si="13"/>
        <v>715552</v>
      </c>
      <c r="T16" s="20" t="s">
        <v>118</v>
      </c>
      <c r="U16" s="21" t="s">
        <v>118</v>
      </c>
      <c r="V16" s="22" t="s">
        <v>118</v>
      </c>
      <c r="W16" s="23"/>
      <c r="X16" s="37">
        <f t="shared" ca="1" si="1"/>
        <v>3279.6242881161215</v>
      </c>
      <c r="Y16" s="38">
        <f t="shared" ca="1" si="2"/>
        <v>202.67133168781356</v>
      </c>
      <c r="Z16" s="39">
        <f t="shared" ca="1" si="3"/>
        <v>1191.7902104855209</v>
      </c>
      <c r="AA16" s="382">
        <f t="shared" ca="1" si="0"/>
        <v>4674.0858302894558</v>
      </c>
      <c r="AC16" s="37">
        <f t="shared" ca="1" si="4"/>
        <v>502075.01612454094</v>
      </c>
      <c r="AD16" s="38">
        <f t="shared" ca="1" si="5"/>
        <v>31026.789408122077</v>
      </c>
      <c r="AE16" s="38">
        <f t="shared" ca="1" si="6"/>
        <v>182450.19446733699</v>
      </c>
      <c r="AF16" s="45">
        <f t="shared" ca="1" si="7"/>
        <v>715552</v>
      </c>
    </row>
    <row r="17" spans="2:32" x14ac:dyDescent="0.3">
      <c r="B17" s="3" t="s">
        <v>582</v>
      </c>
      <c r="C17" s="4" t="s">
        <v>569</v>
      </c>
      <c r="D17" s="4" t="s">
        <v>583</v>
      </c>
      <c r="E17" s="308" t="s">
        <v>307</v>
      </c>
      <c r="F17" s="4"/>
      <c r="G17" s="5">
        <v>16158</v>
      </c>
      <c r="H17" s="6">
        <v>1</v>
      </c>
      <c r="I17" s="12">
        <f t="shared" si="8"/>
        <v>10</v>
      </c>
      <c r="J17" s="287">
        <f t="shared" si="9"/>
        <v>161580</v>
      </c>
      <c r="K17" s="32" t="str">
        <f t="shared" si="10"/>
        <v/>
      </c>
      <c r="L17" s="326">
        <v>721495</v>
      </c>
      <c r="M17" s="214">
        <v>1</v>
      </c>
      <c r="N17" s="14">
        <f t="shared" si="11"/>
        <v>721495</v>
      </c>
      <c r="O17" s="415">
        <v>0.15</v>
      </c>
      <c r="P17" s="59">
        <f t="shared" si="12"/>
        <v>829719.24999999988</v>
      </c>
      <c r="Q17" s="7"/>
      <c r="R17" s="29">
        <f t="shared" si="13"/>
        <v>991299.24999999988</v>
      </c>
      <c r="T17" s="20" t="s">
        <v>118</v>
      </c>
      <c r="U17" s="21"/>
      <c r="V17" s="22"/>
      <c r="W17" s="23"/>
      <c r="X17" s="37">
        <f t="shared" ca="1" si="1"/>
        <v>3279.6242881161215</v>
      </c>
      <c r="Y17" s="38" t="str">
        <f t="shared" si="2"/>
        <v/>
      </c>
      <c r="Z17" s="39" t="str">
        <f t="shared" si="3"/>
        <v/>
      </c>
      <c r="AA17" s="382">
        <f t="shared" ca="1" si="0"/>
        <v>3279.6242881161215</v>
      </c>
      <c r="AC17" s="37">
        <f t="shared" ca="1" si="4"/>
        <v>991299.24999999988</v>
      </c>
      <c r="AD17" s="38" t="str">
        <f t="shared" si="5"/>
        <v/>
      </c>
      <c r="AE17" s="38" t="str">
        <f t="shared" si="6"/>
        <v/>
      </c>
      <c r="AF17" s="45">
        <f t="shared" ca="1" si="7"/>
        <v>991299.24999999988</v>
      </c>
    </row>
    <row r="18" spans="2:32" x14ac:dyDescent="0.3">
      <c r="B18" s="3" t="s">
        <v>584</v>
      </c>
      <c r="C18" s="4" t="s">
        <v>587</v>
      </c>
      <c r="D18" s="4" t="s">
        <v>585</v>
      </c>
      <c r="E18" s="308" t="s">
        <v>307</v>
      </c>
      <c r="F18" s="4"/>
      <c r="G18" s="5">
        <v>21925</v>
      </c>
      <c r="H18" s="6">
        <v>1</v>
      </c>
      <c r="I18" s="12">
        <f t="shared" si="8"/>
        <v>10</v>
      </c>
      <c r="J18" s="287">
        <f t="shared" si="9"/>
        <v>219250</v>
      </c>
      <c r="K18" s="32" t="str">
        <f t="shared" si="10"/>
        <v/>
      </c>
      <c r="L18" s="326">
        <v>1073375</v>
      </c>
      <c r="M18" s="214">
        <v>1</v>
      </c>
      <c r="N18" s="14">
        <f t="shared" si="11"/>
        <v>1073375</v>
      </c>
      <c r="O18" s="415">
        <v>0.15</v>
      </c>
      <c r="P18" s="59">
        <f t="shared" si="12"/>
        <v>1234381.25</v>
      </c>
      <c r="Q18" s="7"/>
      <c r="R18" s="29">
        <f t="shared" si="13"/>
        <v>1453631.25</v>
      </c>
      <c r="T18" s="20" t="s">
        <v>118</v>
      </c>
      <c r="U18" s="21" t="s">
        <v>118</v>
      </c>
      <c r="V18" s="22" t="s">
        <v>118</v>
      </c>
      <c r="W18" s="23"/>
      <c r="X18" s="37">
        <f t="shared" ca="1" si="1"/>
        <v>3279.6242881161215</v>
      </c>
      <c r="Y18" s="38">
        <f t="shared" ca="1" si="2"/>
        <v>202.67133168781356</v>
      </c>
      <c r="Z18" s="39">
        <f t="shared" ca="1" si="3"/>
        <v>1191.7902104855209</v>
      </c>
      <c r="AA18" s="382">
        <f t="shared" ca="1" si="0"/>
        <v>4674.0858302894558</v>
      </c>
      <c r="AC18" s="37">
        <f t="shared" ca="1" si="4"/>
        <v>1019956.527663799</v>
      </c>
      <c r="AD18" s="38">
        <f t="shared" ca="1" si="5"/>
        <v>63030.374690889352</v>
      </c>
      <c r="AE18" s="38">
        <f t="shared" ca="1" si="6"/>
        <v>370644.34764531185</v>
      </c>
      <c r="AF18" s="45">
        <f t="shared" ca="1" si="7"/>
        <v>1453631.2500000002</v>
      </c>
    </row>
    <row r="19" spans="2:32" x14ac:dyDescent="0.3">
      <c r="B19" s="3" t="s">
        <v>588</v>
      </c>
      <c r="C19" s="4" t="s">
        <v>590</v>
      </c>
      <c r="D19" s="4" t="s">
        <v>589</v>
      </c>
      <c r="E19" s="308" t="s">
        <v>307</v>
      </c>
      <c r="F19" s="4"/>
      <c r="G19" s="5">
        <v>7679</v>
      </c>
      <c r="H19" s="6">
        <v>1</v>
      </c>
      <c r="I19" s="12">
        <f t="shared" si="8"/>
        <v>10</v>
      </c>
      <c r="J19" s="287">
        <f t="shared" si="9"/>
        <v>76790</v>
      </c>
      <c r="K19" s="32" t="str">
        <f t="shared" si="10"/>
        <v/>
      </c>
      <c r="L19" s="326">
        <v>189685</v>
      </c>
      <c r="M19" s="214">
        <v>1</v>
      </c>
      <c r="N19" s="14">
        <f t="shared" si="11"/>
        <v>189685</v>
      </c>
      <c r="O19" s="415">
        <v>0.15</v>
      </c>
      <c r="P19" s="59">
        <f t="shared" si="12"/>
        <v>218137.74999999997</v>
      </c>
      <c r="Q19" s="7"/>
      <c r="R19" s="29">
        <f t="shared" si="13"/>
        <v>294927.75</v>
      </c>
      <c r="T19" s="20" t="s">
        <v>118</v>
      </c>
      <c r="U19" s="21"/>
      <c r="V19" s="22"/>
      <c r="W19" s="23"/>
      <c r="X19" s="37">
        <f t="shared" ca="1" si="1"/>
        <v>3279.6242881161215</v>
      </c>
      <c r="Y19" s="38" t="str">
        <f t="shared" si="2"/>
        <v/>
      </c>
      <c r="Z19" s="39" t="str">
        <f t="shared" si="3"/>
        <v/>
      </c>
      <c r="AA19" s="382">
        <f t="shared" ca="1" si="0"/>
        <v>3279.6242881161215</v>
      </c>
      <c r="AC19" s="37">
        <f t="shared" ca="1" si="4"/>
        <v>294927.75</v>
      </c>
      <c r="AD19" s="38" t="str">
        <f t="shared" si="5"/>
        <v/>
      </c>
      <c r="AE19" s="38" t="str">
        <f t="shared" si="6"/>
        <v/>
      </c>
      <c r="AF19" s="45">
        <f t="shared" ca="1" si="7"/>
        <v>294927.75</v>
      </c>
    </row>
    <row r="20" spans="2:32" x14ac:dyDescent="0.3">
      <c r="B20" s="3" t="s">
        <v>591</v>
      </c>
      <c r="C20" s="4" t="s">
        <v>569</v>
      </c>
      <c r="D20" s="4" t="s">
        <v>592</v>
      </c>
      <c r="E20" s="308" t="s">
        <v>307</v>
      </c>
      <c r="F20" s="4"/>
      <c r="G20" s="5">
        <v>12311</v>
      </c>
      <c r="H20" s="6">
        <v>1</v>
      </c>
      <c r="I20" s="12">
        <f t="shared" si="8"/>
        <v>10</v>
      </c>
      <c r="J20" s="287">
        <f t="shared" si="9"/>
        <v>123110</v>
      </c>
      <c r="K20" s="32" t="str">
        <f t="shared" si="10"/>
        <v/>
      </c>
      <c r="L20" s="326">
        <v>789165</v>
      </c>
      <c r="M20" s="214">
        <v>1</v>
      </c>
      <c r="N20" s="14">
        <f t="shared" si="11"/>
        <v>789165</v>
      </c>
      <c r="O20" s="415">
        <v>0.15</v>
      </c>
      <c r="P20" s="59">
        <f t="shared" si="12"/>
        <v>907539.74999999988</v>
      </c>
      <c r="Q20" s="7"/>
      <c r="R20" s="29">
        <f t="shared" si="13"/>
        <v>1030649.7499999999</v>
      </c>
      <c r="T20" s="20"/>
      <c r="U20" s="21"/>
      <c r="V20" s="22" t="s">
        <v>118</v>
      </c>
      <c r="W20" s="23"/>
      <c r="X20" s="37" t="str">
        <f t="shared" si="1"/>
        <v/>
      </c>
      <c r="Y20" s="38" t="str">
        <f t="shared" si="2"/>
        <v/>
      </c>
      <c r="Z20" s="39">
        <f t="shared" ca="1" si="3"/>
        <v>1191.7902104855209</v>
      </c>
      <c r="AA20" s="382">
        <f t="shared" ca="1" si="0"/>
        <v>1191.7902104855209</v>
      </c>
      <c r="AC20" s="37" t="str">
        <f t="shared" si="4"/>
        <v/>
      </c>
      <c r="AD20" s="38" t="str">
        <f t="shared" si="5"/>
        <v/>
      </c>
      <c r="AE20" s="38">
        <f t="shared" ca="1" si="6"/>
        <v>1030649.7499999999</v>
      </c>
      <c r="AF20" s="45">
        <f t="shared" ca="1" si="7"/>
        <v>1030649.7499999999</v>
      </c>
    </row>
    <row r="21" spans="2:32" x14ac:dyDescent="0.3">
      <c r="B21" s="3" t="s">
        <v>593</v>
      </c>
      <c r="C21" s="4" t="s">
        <v>569</v>
      </c>
      <c r="D21" s="4" t="s">
        <v>594</v>
      </c>
      <c r="E21" s="308" t="s">
        <v>307</v>
      </c>
      <c r="F21" s="4"/>
      <c r="G21" s="5">
        <v>1090</v>
      </c>
      <c r="H21" s="6">
        <v>1</v>
      </c>
      <c r="I21" s="12">
        <f t="shared" si="8"/>
        <v>10</v>
      </c>
      <c r="J21" s="287">
        <f t="shared" si="9"/>
        <v>10900</v>
      </c>
      <c r="K21" s="32" t="str">
        <f t="shared" si="10"/>
        <v/>
      </c>
      <c r="L21" s="326">
        <v>129850</v>
      </c>
      <c r="M21" s="214">
        <v>1</v>
      </c>
      <c r="N21" s="14">
        <f t="shared" si="11"/>
        <v>129850</v>
      </c>
      <c r="O21" s="415">
        <v>0.15</v>
      </c>
      <c r="P21" s="59">
        <f t="shared" si="12"/>
        <v>149327.5</v>
      </c>
      <c r="Q21" s="7"/>
      <c r="R21" s="29">
        <f t="shared" si="13"/>
        <v>160227.5</v>
      </c>
      <c r="T21" s="20"/>
      <c r="U21" s="21"/>
      <c r="V21" s="22" t="s">
        <v>118</v>
      </c>
      <c r="W21" s="23"/>
      <c r="X21" s="37" t="str">
        <f t="shared" si="1"/>
        <v/>
      </c>
      <c r="Y21" s="38" t="str">
        <f t="shared" si="2"/>
        <v/>
      </c>
      <c r="Z21" s="39">
        <f t="shared" ca="1" si="3"/>
        <v>1191.7902104855209</v>
      </c>
      <c r="AA21" s="382">
        <f t="shared" ca="1" si="0"/>
        <v>1191.7902104855209</v>
      </c>
      <c r="AC21" s="37" t="str">
        <f t="shared" si="4"/>
        <v/>
      </c>
      <c r="AD21" s="38" t="str">
        <f t="shared" si="5"/>
        <v/>
      </c>
      <c r="AE21" s="38">
        <f t="shared" ca="1" si="6"/>
        <v>160227.49999999997</v>
      </c>
      <c r="AF21" s="45">
        <f t="shared" ca="1" si="7"/>
        <v>160227.49999999997</v>
      </c>
    </row>
    <row r="22" spans="2:32" x14ac:dyDescent="0.3">
      <c r="B22" s="3" t="s">
        <v>595</v>
      </c>
      <c r="C22" s="4" t="s">
        <v>581</v>
      </c>
      <c r="D22" s="4" t="s">
        <v>596</v>
      </c>
      <c r="E22" s="308" t="s">
        <v>307</v>
      </c>
      <c r="F22" s="4"/>
      <c r="G22" s="5">
        <v>9321</v>
      </c>
      <c r="H22" s="6">
        <v>1</v>
      </c>
      <c r="I22" s="12">
        <f t="shared" si="8"/>
        <v>10</v>
      </c>
      <c r="J22" s="287">
        <f t="shared" si="9"/>
        <v>93210</v>
      </c>
      <c r="K22" s="32" t="str">
        <f t="shared" si="10"/>
        <v/>
      </c>
      <c r="L22" s="326">
        <v>907125</v>
      </c>
      <c r="M22" s="214">
        <v>1</v>
      </c>
      <c r="N22" s="14">
        <f t="shared" si="11"/>
        <v>907125</v>
      </c>
      <c r="O22" s="415">
        <v>0.15</v>
      </c>
      <c r="P22" s="59">
        <f t="shared" si="12"/>
        <v>1043193.7499999999</v>
      </c>
      <c r="Q22" s="7"/>
      <c r="R22" s="29">
        <f t="shared" si="13"/>
        <v>1136403.75</v>
      </c>
      <c r="T22" s="20" t="s">
        <v>118</v>
      </c>
      <c r="U22" s="21"/>
      <c r="V22" s="22"/>
      <c r="W22" s="23"/>
      <c r="X22" s="37">
        <f t="shared" ca="1" si="1"/>
        <v>3279.6242881161215</v>
      </c>
      <c r="Y22" s="38" t="str">
        <f t="shared" si="2"/>
        <v/>
      </c>
      <c r="Z22" s="39" t="str">
        <f t="shared" si="3"/>
        <v/>
      </c>
      <c r="AA22" s="382">
        <f t="shared" ca="1" si="0"/>
        <v>3279.6242881161215</v>
      </c>
      <c r="AC22" s="37">
        <f t="shared" ca="1" si="4"/>
        <v>1136403.75</v>
      </c>
      <c r="AD22" s="38" t="str">
        <f t="shared" si="5"/>
        <v/>
      </c>
      <c r="AE22" s="38" t="str">
        <f t="shared" si="6"/>
        <v/>
      </c>
      <c r="AF22" s="45">
        <f t="shared" ca="1" si="7"/>
        <v>1136403.75</v>
      </c>
    </row>
    <row r="23" spans="2:32" x14ac:dyDescent="0.3">
      <c r="B23" s="3" t="s">
        <v>597</v>
      </c>
      <c r="C23" s="4" t="s">
        <v>599</v>
      </c>
      <c r="D23" s="4" t="s">
        <v>598</v>
      </c>
      <c r="E23" s="308" t="s">
        <v>307</v>
      </c>
      <c r="F23" s="4"/>
      <c r="G23" s="5">
        <v>16700</v>
      </c>
      <c r="H23" s="6">
        <v>1</v>
      </c>
      <c r="I23" s="12">
        <f t="shared" si="8"/>
        <v>10</v>
      </c>
      <c r="J23" s="287">
        <f t="shared" si="9"/>
        <v>167000</v>
      </c>
      <c r="K23" s="32" t="str">
        <f t="shared" si="10"/>
        <v/>
      </c>
      <c r="L23" s="326">
        <v>100000</v>
      </c>
      <c r="M23" s="214">
        <v>1</v>
      </c>
      <c r="N23" s="14">
        <f t="shared" si="11"/>
        <v>100000</v>
      </c>
      <c r="O23" s="415">
        <v>0.15</v>
      </c>
      <c r="P23" s="59">
        <f t="shared" si="12"/>
        <v>114999.99999999999</v>
      </c>
      <c r="Q23" s="7"/>
      <c r="R23" s="29">
        <f t="shared" si="13"/>
        <v>282000</v>
      </c>
      <c r="T23" s="20" t="s">
        <v>118</v>
      </c>
      <c r="U23" s="21"/>
      <c r="V23" s="22"/>
      <c r="W23" s="23"/>
      <c r="X23" s="37">
        <f t="shared" ca="1" si="1"/>
        <v>3279.6242881161215</v>
      </c>
      <c r="Y23" s="38" t="str">
        <f t="shared" si="2"/>
        <v/>
      </c>
      <c r="Z23" s="39" t="str">
        <f t="shared" si="3"/>
        <v/>
      </c>
      <c r="AA23" s="382">
        <f t="shared" ca="1" si="0"/>
        <v>3279.6242881161215</v>
      </c>
      <c r="AC23" s="37">
        <f t="shared" ca="1" si="4"/>
        <v>282000</v>
      </c>
      <c r="AD23" s="38" t="str">
        <f t="shared" si="5"/>
        <v/>
      </c>
      <c r="AE23" s="38" t="str">
        <f t="shared" si="6"/>
        <v/>
      </c>
      <c r="AF23" s="45">
        <f t="shared" ca="1" si="7"/>
        <v>282000</v>
      </c>
    </row>
    <row r="24" spans="2:32" x14ac:dyDescent="0.3">
      <c r="B24" s="3" t="s">
        <v>600</v>
      </c>
      <c r="C24" s="4" t="s">
        <v>602</v>
      </c>
      <c r="D24" s="4" t="s">
        <v>601</v>
      </c>
      <c r="E24" s="308" t="s">
        <v>307</v>
      </c>
      <c r="F24" s="4"/>
      <c r="G24" s="5">
        <v>11977</v>
      </c>
      <c r="H24" s="6">
        <v>1</v>
      </c>
      <c r="I24" s="12">
        <f t="shared" si="8"/>
        <v>10</v>
      </c>
      <c r="J24" s="287">
        <f t="shared" si="9"/>
        <v>119770</v>
      </c>
      <c r="K24" s="32" t="str">
        <f t="shared" si="10"/>
        <v/>
      </c>
      <c r="L24" s="326">
        <v>232655</v>
      </c>
      <c r="M24" s="214">
        <v>1</v>
      </c>
      <c r="N24" s="14">
        <f t="shared" si="11"/>
        <v>232655</v>
      </c>
      <c r="O24" s="415">
        <v>0.15</v>
      </c>
      <c r="P24" s="59">
        <f t="shared" si="12"/>
        <v>267553.25</v>
      </c>
      <c r="Q24" s="7"/>
      <c r="R24" s="29">
        <f t="shared" si="13"/>
        <v>387323.25</v>
      </c>
      <c r="T24" s="20" t="s">
        <v>118</v>
      </c>
      <c r="U24" s="21" t="s">
        <v>118</v>
      </c>
      <c r="V24" s="22" t="s">
        <v>118</v>
      </c>
      <c r="W24" s="23"/>
      <c r="X24" s="37">
        <f t="shared" ca="1" si="1"/>
        <v>3279.6242881161215</v>
      </c>
      <c r="Y24" s="38">
        <f t="shared" ca="1" si="2"/>
        <v>202.67133168781356</v>
      </c>
      <c r="Z24" s="39">
        <f t="shared" ca="1" si="3"/>
        <v>1191.7902104855209</v>
      </c>
      <c r="AA24" s="382">
        <f t="shared" ca="1" si="0"/>
        <v>4674.0858302894558</v>
      </c>
      <c r="AC24" s="37">
        <f t="shared" ca="1" si="4"/>
        <v>271769.66452355613</v>
      </c>
      <c r="AD24" s="38">
        <f t="shared" ca="1" si="5"/>
        <v>16794.582239473049</v>
      </c>
      <c r="AE24" s="38">
        <f t="shared" ca="1" si="6"/>
        <v>98759.003236970864</v>
      </c>
      <c r="AF24" s="45">
        <f t="shared" ca="1" si="7"/>
        <v>387323.25000000006</v>
      </c>
    </row>
    <row r="25" spans="2:32" x14ac:dyDescent="0.3">
      <c r="B25" s="3" t="s">
        <v>603</v>
      </c>
      <c r="C25" s="4" t="s">
        <v>587</v>
      </c>
      <c r="D25" s="4" t="s">
        <v>604</v>
      </c>
      <c r="E25" s="308" t="s">
        <v>307</v>
      </c>
      <c r="F25" s="4"/>
      <c r="G25" s="5">
        <v>42415</v>
      </c>
      <c r="H25" s="6">
        <v>1</v>
      </c>
      <c r="I25" s="12">
        <f t="shared" si="8"/>
        <v>10</v>
      </c>
      <c r="J25" s="287">
        <f t="shared" si="9"/>
        <v>424150</v>
      </c>
      <c r="K25" s="32" t="str">
        <f t="shared" si="10"/>
        <v/>
      </c>
      <c r="L25" s="326">
        <v>1381225</v>
      </c>
      <c r="M25" s="214">
        <v>1</v>
      </c>
      <c r="N25" s="14">
        <f t="shared" si="11"/>
        <v>1381225</v>
      </c>
      <c r="O25" s="415">
        <v>0.15</v>
      </c>
      <c r="P25" s="59">
        <f t="shared" si="12"/>
        <v>1588408.7499999998</v>
      </c>
      <c r="Q25" s="7"/>
      <c r="R25" s="29">
        <f t="shared" si="13"/>
        <v>2012558.7499999998</v>
      </c>
      <c r="T25" s="20" t="s">
        <v>118</v>
      </c>
      <c r="U25" s="21" t="s">
        <v>118</v>
      </c>
      <c r="V25" s="22" t="s">
        <v>118</v>
      </c>
      <c r="W25" s="23"/>
      <c r="X25" s="37">
        <f t="shared" ca="1" si="1"/>
        <v>3279.6242881161215</v>
      </c>
      <c r="Y25" s="38">
        <f t="shared" ca="1" si="2"/>
        <v>202.67133168781356</v>
      </c>
      <c r="Z25" s="39">
        <f t="shared" ca="1" si="3"/>
        <v>1191.7902104855209</v>
      </c>
      <c r="AA25" s="382">
        <f t="shared" ca="1" si="0"/>
        <v>4674.0858302894558</v>
      </c>
      <c r="AC25" s="37">
        <f t="shared" ca="1" si="4"/>
        <v>1412134.2220521162</v>
      </c>
      <c r="AD25" s="38">
        <f t="shared" ca="1" si="5"/>
        <v>87265.826254029613</v>
      </c>
      <c r="AE25" s="38">
        <f t="shared" ca="1" si="6"/>
        <v>513158.70169385395</v>
      </c>
      <c r="AF25" s="45">
        <f t="shared" ca="1" si="7"/>
        <v>2012558.7499999995</v>
      </c>
    </row>
    <row r="26" spans="2:32" x14ac:dyDescent="0.3">
      <c r="B26" s="3" t="s">
        <v>605</v>
      </c>
      <c r="C26" s="4" t="s">
        <v>599</v>
      </c>
      <c r="D26" s="4" t="s">
        <v>606</v>
      </c>
      <c r="E26" s="308" t="s">
        <v>307</v>
      </c>
      <c r="F26" s="4"/>
      <c r="G26" s="5">
        <v>16059</v>
      </c>
      <c r="H26" s="6">
        <v>1</v>
      </c>
      <c r="I26" s="12">
        <f t="shared" si="8"/>
        <v>10</v>
      </c>
      <c r="J26" s="287">
        <f t="shared" si="9"/>
        <v>160590</v>
      </c>
      <c r="K26" s="32" t="str">
        <f t="shared" si="10"/>
        <v/>
      </c>
      <c r="L26" s="326">
        <v>103000</v>
      </c>
      <c r="M26" s="214">
        <v>1</v>
      </c>
      <c r="N26" s="14">
        <f t="shared" si="11"/>
        <v>103000</v>
      </c>
      <c r="O26" s="415">
        <v>0.15</v>
      </c>
      <c r="P26" s="59">
        <f t="shared" si="12"/>
        <v>118449.99999999999</v>
      </c>
      <c r="Q26" s="7"/>
      <c r="R26" s="29">
        <f t="shared" si="13"/>
        <v>279040</v>
      </c>
      <c r="T26" s="20" t="s">
        <v>118</v>
      </c>
      <c r="U26" s="21"/>
      <c r="V26" s="22"/>
      <c r="W26" s="23"/>
      <c r="X26" s="37">
        <f t="shared" ca="1" si="1"/>
        <v>3279.6242881161215</v>
      </c>
      <c r="Y26" s="38" t="str">
        <f t="shared" si="2"/>
        <v/>
      </c>
      <c r="Z26" s="39" t="str">
        <f t="shared" si="3"/>
        <v/>
      </c>
      <c r="AA26" s="382">
        <f t="shared" ca="1" si="0"/>
        <v>3279.6242881161215</v>
      </c>
      <c r="AC26" s="37">
        <f t="shared" ca="1" si="4"/>
        <v>279040</v>
      </c>
      <c r="AD26" s="38" t="str">
        <f t="shared" si="5"/>
        <v/>
      </c>
      <c r="AE26" s="38" t="str">
        <f t="shared" si="6"/>
        <v/>
      </c>
      <c r="AF26" s="45">
        <f t="shared" ca="1" si="7"/>
        <v>279040</v>
      </c>
    </row>
    <row r="27" spans="2:32" x14ac:dyDescent="0.3">
      <c r="B27" s="3" t="s">
        <v>607</v>
      </c>
      <c r="C27" s="4" t="s">
        <v>599</v>
      </c>
      <c r="D27" s="4" t="s">
        <v>608</v>
      </c>
      <c r="E27" s="308" t="s">
        <v>307</v>
      </c>
      <c r="F27" s="4"/>
      <c r="G27" s="5">
        <v>20686</v>
      </c>
      <c r="H27" s="6">
        <v>1</v>
      </c>
      <c r="I27" s="12">
        <f t="shared" si="8"/>
        <v>10</v>
      </c>
      <c r="J27" s="287">
        <f t="shared" si="9"/>
        <v>206860</v>
      </c>
      <c r="K27" s="32" t="str">
        <f t="shared" si="10"/>
        <v/>
      </c>
      <c r="L27" s="326">
        <v>0</v>
      </c>
      <c r="M27" s="214">
        <v>1</v>
      </c>
      <c r="N27" s="14">
        <f t="shared" si="11"/>
        <v>0</v>
      </c>
      <c r="O27" s="415">
        <v>0.15</v>
      </c>
      <c r="P27" s="59">
        <f t="shared" si="12"/>
        <v>0</v>
      </c>
      <c r="Q27" s="7"/>
      <c r="R27" s="29">
        <f t="shared" si="13"/>
        <v>206860</v>
      </c>
      <c r="T27" s="20" t="s">
        <v>118</v>
      </c>
      <c r="U27" s="21"/>
      <c r="V27" s="22"/>
      <c r="W27" s="23"/>
      <c r="X27" s="37">
        <f t="shared" ca="1" si="1"/>
        <v>3279.6242881161215</v>
      </c>
      <c r="Y27" s="38" t="str">
        <f t="shared" si="2"/>
        <v/>
      </c>
      <c r="Z27" s="39" t="str">
        <f t="shared" si="3"/>
        <v/>
      </c>
      <c r="AA27" s="382">
        <f t="shared" ca="1" si="0"/>
        <v>3279.6242881161215</v>
      </c>
      <c r="AC27" s="37">
        <f t="shared" ca="1" si="4"/>
        <v>206860</v>
      </c>
      <c r="AD27" s="38" t="str">
        <f t="shared" si="5"/>
        <v/>
      </c>
      <c r="AE27" s="38" t="str">
        <f t="shared" si="6"/>
        <v/>
      </c>
      <c r="AF27" s="45">
        <f t="shared" ca="1" si="7"/>
        <v>206860</v>
      </c>
    </row>
    <row r="28" spans="2:32" x14ac:dyDescent="0.3">
      <c r="B28" s="3" t="s">
        <v>609</v>
      </c>
      <c r="C28" s="4" t="s">
        <v>599</v>
      </c>
      <c r="D28" s="4" t="s">
        <v>608</v>
      </c>
      <c r="E28" s="308" t="s">
        <v>307</v>
      </c>
      <c r="F28" s="4"/>
      <c r="G28" s="5">
        <v>3093</v>
      </c>
      <c r="H28" s="6">
        <v>1</v>
      </c>
      <c r="I28" s="12">
        <f t="shared" si="8"/>
        <v>10</v>
      </c>
      <c r="J28" s="287">
        <f t="shared" si="9"/>
        <v>30930</v>
      </c>
      <c r="K28" s="32" t="str">
        <f t="shared" si="10"/>
        <v/>
      </c>
      <c r="L28" s="326">
        <v>0</v>
      </c>
      <c r="M28" s="214">
        <v>1</v>
      </c>
      <c r="N28" s="14">
        <f t="shared" si="11"/>
        <v>0</v>
      </c>
      <c r="O28" s="415">
        <v>0.15</v>
      </c>
      <c r="P28" s="59">
        <f t="shared" si="12"/>
        <v>0</v>
      </c>
      <c r="Q28" s="7"/>
      <c r="R28" s="29">
        <f t="shared" si="13"/>
        <v>30930</v>
      </c>
      <c r="T28" s="20" t="s">
        <v>118</v>
      </c>
      <c r="U28" s="21"/>
      <c r="V28" s="22"/>
      <c r="W28" s="23"/>
      <c r="X28" s="37">
        <f t="shared" ca="1" si="1"/>
        <v>3279.6242881161215</v>
      </c>
      <c r="Y28" s="38" t="str">
        <f t="shared" si="2"/>
        <v/>
      </c>
      <c r="Z28" s="39" t="str">
        <f t="shared" si="3"/>
        <v/>
      </c>
      <c r="AA28" s="382">
        <f t="shared" ca="1" si="0"/>
        <v>3279.6242881161215</v>
      </c>
      <c r="AC28" s="37">
        <f t="shared" ca="1" si="4"/>
        <v>30930</v>
      </c>
      <c r="AD28" s="38" t="str">
        <f t="shared" si="5"/>
        <v/>
      </c>
      <c r="AE28" s="38" t="str">
        <f t="shared" si="6"/>
        <v/>
      </c>
      <c r="AF28" s="45">
        <f t="shared" ca="1" si="7"/>
        <v>30930</v>
      </c>
    </row>
    <row r="29" spans="2:32" x14ac:dyDescent="0.3">
      <c r="B29" s="3" t="s">
        <v>610</v>
      </c>
      <c r="C29" s="4" t="s">
        <v>599</v>
      </c>
      <c r="D29" s="4" t="s">
        <v>608</v>
      </c>
      <c r="E29" s="308" t="s">
        <v>307</v>
      </c>
      <c r="F29" s="4"/>
      <c r="G29" s="5">
        <v>3427</v>
      </c>
      <c r="H29" s="6">
        <v>1</v>
      </c>
      <c r="I29" s="12">
        <f t="shared" si="8"/>
        <v>10</v>
      </c>
      <c r="J29" s="287">
        <f t="shared" si="9"/>
        <v>34270</v>
      </c>
      <c r="K29" s="32" t="str">
        <f t="shared" si="10"/>
        <v/>
      </c>
      <c r="L29" s="326">
        <v>0</v>
      </c>
      <c r="M29" s="214">
        <v>1</v>
      </c>
      <c r="N29" s="14">
        <f t="shared" si="11"/>
        <v>0</v>
      </c>
      <c r="O29" s="415">
        <v>0.15</v>
      </c>
      <c r="P29" s="59">
        <f t="shared" si="12"/>
        <v>0</v>
      </c>
      <c r="Q29" s="7"/>
      <c r="R29" s="29">
        <f t="shared" si="13"/>
        <v>34270</v>
      </c>
      <c r="T29" s="20" t="s">
        <v>118</v>
      </c>
      <c r="U29" s="21"/>
      <c r="V29" s="22"/>
      <c r="W29" s="23"/>
      <c r="X29" s="37">
        <f t="shared" ca="1" si="1"/>
        <v>3279.6242881161215</v>
      </c>
      <c r="Y29" s="38" t="str">
        <f t="shared" si="2"/>
        <v/>
      </c>
      <c r="Z29" s="39" t="str">
        <f t="shared" si="3"/>
        <v/>
      </c>
      <c r="AA29" s="382">
        <f t="shared" ca="1" si="0"/>
        <v>3279.6242881161215</v>
      </c>
      <c r="AC29" s="37">
        <f t="shared" ca="1" si="4"/>
        <v>34270</v>
      </c>
      <c r="AD29" s="38" t="str">
        <f t="shared" si="5"/>
        <v/>
      </c>
      <c r="AE29" s="38" t="str">
        <f t="shared" si="6"/>
        <v/>
      </c>
      <c r="AF29" s="45">
        <f t="shared" ca="1" si="7"/>
        <v>34270</v>
      </c>
    </row>
    <row r="30" spans="2:32" x14ac:dyDescent="0.3">
      <c r="B30" s="3" t="s">
        <v>611</v>
      </c>
      <c r="C30" s="4" t="s">
        <v>613</v>
      </c>
      <c r="D30" s="4" t="s">
        <v>612</v>
      </c>
      <c r="E30" s="308" t="s">
        <v>307</v>
      </c>
      <c r="F30" s="4"/>
      <c r="G30" s="5">
        <v>19311</v>
      </c>
      <c r="H30" s="6">
        <v>1</v>
      </c>
      <c r="I30" s="12">
        <f t="shared" si="8"/>
        <v>10</v>
      </c>
      <c r="J30" s="287">
        <f t="shared" si="9"/>
        <v>193110</v>
      </c>
      <c r="K30" s="32" t="str">
        <f t="shared" si="10"/>
        <v/>
      </c>
      <c r="L30" s="326">
        <v>0</v>
      </c>
      <c r="M30" s="214">
        <v>1</v>
      </c>
      <c r="N30" s="14">
        <f t="shared" si="11"/>
        <v>0</v>
      </c>
      <c r="O30" s="415">
        <v>0.15</v>
      </c>
      <c r="P30" s="59">
        <f t="shared" si="12"/>
        <v>0</v>
      </c>
      <c r="Q30" s="7"/>
      <c r="R30" s="29">
        <f t="shared" si="13"/>
        <v>193110</v>
      </c>
      <c r="T30" s="20" t="s">
        <v>118</v>
      </c>
      <c r="U30" s="21"/>
      <c r="V30" s="22"/>
      <c r="W30" s="23"/>
      <c r="X30" s="37">
        <f t="shared" ca="1" si="1"/>
        <v>3279.6242881161215</v>
      </c>
      <c r="Y30" s="38" t="str">
        <f t="shared" si="2"/>
        <v/>
      </c>
      <c r="Z30" s="39" t="str">
        <f t="shared" si="3"/>
        <v/>
      </c>
      <c r="AA30" s="382">
        <f t="shared" ca="1" si="0"/>
        <v>3279.6242881161215</v>
      </c>
      <c r="AC30" s="37">
        <f t="shared" ca="1" si="4"/>
        <v>193110</v>
      </c>
      <c r="AD30" s="38" t="str">
        <f t="shared" si="5"/>
        <v/>
      </c>
      <c r="AE30" s="38" t="str">
        <f t="shared" si="6"/>
        <v/>
      </c>
      <c r="AF30" s="45">
        <f t="shared" ca="1" si="7"/>
        <v>193110</v>
      </c>
    </row>
    <row r="31" spans="2:32" x14ac:dyDescent="0.3">
      <c r="B31" s="3" t="s">
        <v>614</v>
      </c>
      <c r="C31" s="4" t="s">
        <v>602</v>
      </c>
      <c r="D31" s="4" t="s">
        <v>615</v>
      </c>
      <c r="E31" s="308" t="s">
        <v>307</v>
      </c>
      <c r="F31" s="4"/>
      <c r="G31" s="5">
        <v>3824</v>
      </c>
      <c r="H31" s="6">
        <v>1</v>
      </c>
      <c r="I31" s="12">
        <f t="shared" si="8"/>
        <v>10</v>
      </c>
      <c r="J31" s="287">
        <f t="shared" si="9"/>
        <v>38240</v>
      </c>
      <c r="K31" s="32" t="str">
        <f t="shared" si="10"/>
        <v/>
      </c>
      <c r="L31" s="326">
        <v>0</v>
      </c>
      <c r="M31" s="214">
        <v>1</v>
      </c>
      <c r="N31" s="14">
        <f t="shared" si="11"/>
        <v>0</v>
      </c>
      <c r="O31" s="415">
        <v>0.15</v>
      </c>
      <c r="P31" s="59">
        <f t="shared" si="12"/>
        <v>0</v>
      </c>
      <c r="Q31" s="7"/>
      <c r="R31" s="29">
        <f t="shared" si="13"/>
        <v>38240</v>
      </c>
      <c r="T31" s="20" t="s">
        <v>118</v>
      </c>
      <c r="U31" s="21" t="s">
        <v>118</v>
      </c>
      <c r="V31" s="22" t="s">
        <v>118</v>
      </c>
      <c r="W31" s="23"/>
      <c r="X31" s="37">
        <f t="shared" ca="1" si="1"/>
        <v>3279.6242881161215</v>
      </c>
      <c r="Y31" s="38">
        <f t="shared" ca="1" si="2"/>
        <v>202.67133168781356</v>
      </c>
      <c r="Z31" s="39">
        <f t="shared" ca="1" si="3"/>
        <v>1191.7902104855209</v>
      </c>
      <c r="AA31" s="382">
        <f t="shared" ca="1" si="0"/>
        <v>4674.0858302894558</v>
      </c>
      <c r="AC31" s="37">
        <f t="shared" ca="1" si="4"/>
        <v>26831.521142561891</v>
      </c>
      <c r="AD31" s="38">
        <f t="shared" ca="1" si="5"/>
        <v>1658.1106991058487</v>
      </c>
      <c r="AE31" s="38">
        <f t="shared" ca="1" si="6"/>
        <v>9750.3681583322614</v>
      </c>
      <c r="AF31" s="45">
        <f t="shared" ca="1" si="7"/>
        <v>38240</v>
      </c>
    </row>
    <row r="32" spans="2:32" x14ac:dyDescent="0.3">
      <c r="B32" s="3" t="s">
        <v>616</v>
      </c>
      <c r="C32" s="4" t="s">
        <v>599</v>
      </c>
      <c r="D32" s="4" t="s">
        <v>617</v>
      </c>
      <c r="E32" s="308" t="s">
        <v>307</v>
      </c>
      <c r="F32" s="4"/>
      <c r="G32" s="5">
        <v>17902</v>
      </c>
      <c r="H32" s="6">
        <v>1</v>
      </c>
      <c r="I32" s="12">
        <f t="shared" si="8"/>
        <v>10</v>
      </c>
      <c r="J32" s="287">
        <f t="shared" si="9"/>
        <v>179020</v>
      </c>
      <c r="K32" s="32" t="str">
        <f t="shared" si="10"/>
        <v/>
      </c>
      <c r="L32" s="326">
        <v>1010530</v>
      </c>
      <c r="M32" s="214">
        <v>1</v>
      </c>
      <c r="N32" s="14">
        <f t="shared" si="11"/>
        <v>1010530</v>
      </c>
      <c r="O32" s="415">
        <v>0.15</v>
      </c>
      <c r="P32" s="59">
        <f t="shared" si="12"/>
        <v>1162109.5</v>
      </c>
      <c r="Q32" s="7"/>
      <c r="R32" s="29">
        <f t="shared" si="13"/>
        <v>1341129.5</v>
      </c>
      <c r="T32" s="20"/>
      <c r="U32" s="21"/>
      <c r="V32" s="22" t="s">
        <v>118</v>
      </c>
      <c r="W32" s="23"/>
      <c r="X32" s="37" t="str">
        <f t="shared" si="1"/>
        <v/>
      </c>
      <c r="Y32" s="38" t="str">
        <f t="shared" si="2"/>
        <v/>
      </c>
      <c r="Z32" s="39">
        <f t="shared" ca="1" si="3"/>
        <v>1191.7902104855209</v>
      </c>
      <c r="AA32" s="382">
        <f t="shared" ca="1" si="0"/>
        <v>1191.7902104855209</v>
      </c>
      <c r="AC32" s="37" t="str">
        <f t="shared" si="4"/>
        <v/>
      </c>
      <c r="AD32" s="38" t="str">
        <f t="shared" si="5"/>
        <v/>
      </c>
      <c r="AE32" s="38">
        <f t="shared" ca="1" si="6"/>
        <v>1341129.5</v>
      </c>
      <c r="AF32" s="45">
        <f t="shared" ca="1" si="7"/>
        <v>1341129.5</v>
      </c>
    </row>
    <row r="33" spans="2:32" x14ac:dyDescent="0.3">
      <c r="B33" s="3" t="s">
        <v>618</v>
      </c>
      <c r="C33" s="4" t="s">
        <v>569</v>
      </c>
      <c r="D33" s="4" t="s">
        <v>619</v>
      </c>
      <c r="E33" s="308" t="s">
        <v>307</v>
      </c>
      <c r="F33" s="4"/>
      <c r="G33" s="5">
        <v>23877</v>
      </c>
      <c r="H33" s="6">
        <v>1</v>
      </c>
      <c r="I33" s="12">
        <f t="shared" si="8"/>
        <v>10</v>
      </c>
      <c r="J33" s="287">
        <f t="shared" si="9"/>
        <v>238770</v>
      </c>
      <c r="K33" s="32" t="str">
        <f t="shared" si="10"/>
        <v/>
      </c>
      <c r="L33" s="326">
        <v>0</v>
      </c>
      <c r="M33" s="214">
        <v>1</v>
      </c>
      <c r="N33" s="14">
        <f t="shared" si="11"/>
        <v>0</v>
      </c>
      <c r="O33" s="58"/>
      <c r="P33" s="59">
        <f t="shared" si="12"/>
        <v>0</v>
      </c>
      <c r="Q33" s="7"/>
      <c r="R33" s="29">
        <f t="shared" si="13"/>
        <v>238770</v>
      </c>
      <c r="T33" s="20"/>
      <c r="U33" s="21" t="s">
        <v>118</v>
      </c>
      <c r="V33" s="22"/>
      <c r="W33" s="23"/>
      <c r="X33" s="37" t="str">
        <f t="shared" si="1"/>
        <v/>
      </c>
      <c r="Y33" s="38">
        <f t="shared" ca="1" si="2"/>
        <v>202.67133168781356</v>
      </c>
      <c r="Z33" s="39" t="str">
        <f t="shared" si="3"/>
        <v/>
      </c>
      <c r="AA33" s="382">
        <f t="shared" ca="1" si="0"/>
        <v>202.67133168781356</v>
      </c>
      <c r="AC33" s="37" t="str">
        <f t="shared" si="4"/>
        <v/>
      </c>
      <c r="AD33" s="38">
        <f t="shared" ca="1" si="5"/>
        <v>238770</v>
      </c>
      <c r="AE33" s="38" t="str">
        <f t="shared" si="6"/>
        <v/>
      </c>
      <c r="AF33" s="45">
        <f t="shared" ca="1" si="7"/>
        <v>238770</v>
      </c>
    </row>
    <row r="34" spans="2:32" ht="17.25" thickBot="1" x14ac:dyDescent="0.35">
      <c r="B34" s="8"/>
      <c r="C34" s="9"/>
      <c r="D34" s="9"/>
      <c r="E34" s="9"/>
      <c r="F34" s="9"/>
      <c r="G34" s="9"/>
      <c r="H34" s="10"/>
      <c r="I34" s="284"/>
      <c r="J34" s="297"/>
      <c r="K34" s="298"/>
      <c r="L34" s="299"/>
      <c r="M34" s="215"/>
      <c r="N34" s="19"/>
      <c r="O34" s="60"/>
      <c r="P34" s="61"/>
      <c r="Q34" s="11"/>
      <c r="R34" s="65"/>
      <c r="T34" s="24"/>
      <c r="U34" s="25"/>
      <c r="V34" s="26"/>
      <c r="W34" s="23"/>
      <c r="X34" s="40" t="str">
        <f t="shared" si="1"/>
        <v/>
      </c>
      <c r="Y34" s="41" t="str">
        <f t="shared" si="2"/>
        <v/>
      </c>
      <c r="Z34" s="42" t="str">
        <f t="shared" si="3"/>
        <v/>
      </c>
      <c r="AA34" s="383">
        <f t="shared" si="0"/>
        <v>0</v>
      </c>
      <c r="AC34" s="46" t="str">
        <f t="shared" si="4"/>
        <v/>
      </c>
      <c r="AD34" s="47" t="str">
        <f t="shared" si="5"/>
        <v/>
      </c>
      <c r="AE34" s="47" t="str">
        <f t="shared" si="6"/>
        <v/>
      </c>
      <c r="AF34" s="48">
        <f t="shared" si="7"/>
        <v>0</v>
      </c>
    </row>
    <row r="35" spans="2:32" ht="17.25" thickBot="1" x14ac:dyDescent="0.35">
      <c r="J35" s="289">
        <f>SUBTOTAL(9,J9:J34)</f>
        <v>3326040</v>
      </c>
      <c r="L35" s="289">
        <f>SUBTOTAL(9,L9:L34)</f>
        <v>8968340</v>
      </c>
      <c r="N35" s="290">
        <f>SUBTOTAL(9,N9:N34)</f>
        <v>8968340</v>
      </c>
      <c r="P35" s="290">
        <f>SUBTOTAL(9,P9:P34)</f>
        <v>10313591</v>
      </c>
      <c r="R35" s="290">
        <f>SUBTOTAL(9,R9:R34)</f>
        <v>13639631</v>
      </c>
      <c r="AC35" s="49">
        <f ca="1">SUBTOTAL(9,AC9:AC34)</f>
        <v>9494315.9515065737</v>
      </c>
      <c r="AD35" s="50">
        <f ca="1">SUBTOTAL(9,AD9:AD34)</f>
        <v>438545.68329161999</v>
      </c>
      <c r="AE35" s="50">
        <f ca="1">SUBTOTAL(9,AE9:AE34)</f>
        <v>3706769.3652018057</v>
      </c>
      <c r="AF35" s="51">
        <f ca="1">SUBTOTAL(9,AF9:AF34)</f>
        <v>13639631</v>
      </c>
    </row>
    <row r="36" spans="2:32" x14ac:dyDescent="0.3">
      <c r="AF36" s="31">
        <f ca="1">SUM(AC35:AE35)</f>
        <v>13639631</v>
      </c>
    </row>
    <row r="37" spans="2:32" x14ac:dyDescent="0.3">
      <c r="AF37" s="31">
        <f>SUM(R35)</f>
        <v>13639631</v>
      </c>
    </row>
    <row r="38" spans="2:32" x14ac:dyDescent="0.3">
      <c r="AF38" s="31">
        <f ca="1">'Summary Cost Schedule'!$F$38</f>
        <v>13639631</v>
      </c>
    </row>
    <row r="39" spans="2:32" hidden="1" x14ac:dyDescent="0.3"/>
    <row r="40" spans="2:32" hidden="1" x14ac:dyDescent="0.3"/>
    <row r="41" spans="2:32" hidden="1" x14ac:dyDescent="0.3"/>
    <row r="42" spans="2:32" hidden="1" x14ac:dyDescent="0.3"/>
    <row r="43" spans="2:32" hidden="1" x14ac:dyDescent="0.3"/>
    <row r="44" spans="2:32" hidden="1" x14ac:dyDescent="0.3"/>
    <row r="45" spans="2:32" hidden="1" x14ac:dyDescent="0.3"/>
    <row r="46" spans="2:32" hidden="1" x14ac:dyDescent="0.3"/>
    <row r="47" spans="2:32" hidden="1" x14ac:dyDescent="0.3"/>
    <row r="48" spans="2:3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</sheetData>
  <mergeCells count="8">
    <mergeCell ref="AC6:AF6"/>
    <mergeCell ref="B6:H6"/>
    <mergeCell ref="I6:J6"/>
    <mergeCell ref="K6:N6"/>
    <mergeCell ref="O6:P6"/>
    <mergeCell ref="T6:V6"/>
    <mergeCell ref="X6:AA6"/>
    <mergeCell ref="Q6:R6"/>
  </mergeCells>
  <hyperlinks>
    <hyperlink ref="E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CS5014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26.28515625" style="1" bestFit="1" customWidth="1"/>
    <col min="4" max="4" width="39.5703125" style="1" bestFit="1" customWidth="1"/>
    <col min="5" max="5" width="51" style="1" bestFit="1" customWidth="1"/>
    <col min="6" max="6" width="12.7109375" style="1" customWidth="1"/>
    <col min="7" max="8" width="10" style="1" customWidth="1"/>
    <col min="9" max="9" width="16.42578125" style="1" bestFit="1" customWidth="1"/>
    <col min="10" max="12" width="14" style="1" customWidth="1"/>
    <col min="13" max="13" width="18.28515625" style="1" bestFit="1" customWidth="1"/>
    <col min="14" max="14" width="14" style="1" customWidth="1"/>
    <col min="15" max="15" width="16" style="1" customWidth="1"/>
    <col min="16" max="16" width="12.85546875" style="1" customWidth="1"/>
    <col min="17" max="17" width="17.85546875" style="1" bestFit="1" customWidth="1"/>
    <col min="18" max="24" width="16.7109375" style="1" customWidth="1"/>
    <col min="25" max="25" width="3.7109375" style="1" customWidth="1"/>
    <col min="26" max="28" width="8.140625" style="1" customWidth="1"/>
    <col min="29" max="29" width="3.85546875" style="1" bestFit="1" customWidth="1"/>
    <col min="30" max="33" width="13.28515625" style="1" customWidth="1"/>
    <col min="34" max="34" width="2.5703125" style="1" bestFit="1" customWidth="1"/>
    <col min="35" max="38" width="18.28515625" style="1" customWidth="1"/>
    <col min="39" max="39" width="9.140625" style="1" customWidth="1"/>
    <col min="40" max="97" width="9.140625" style="1" hidden="1" customWidth="1"/>
    <col min="98" max="133" width="0" style="1" hidden="1" customWidth="1"/>
    <col min="134" max="16384" width="0" style="1" hidden="1"/>
  </cols>
  <sheetData>
    <row r="1" spans="1:38" ht="20.25" x14ac:dyDescent="0.3">
      <c r="A1" s="64"/>
      <c r="B1" s="64" t="str">
        <f>COUNCIL_NAME</f>
        <v>Weipa Town Authority</v>
      </c>
      <c r="F1" s="300" t="s">
        <v>210</v>
      </c>
    </row>
    <row r="2" spans="1:38" ht="18.75" x14ac:dyDescent="0.3">
      <c r="A2" s="63"/>
      <c r="B2" s="63" t="str">
        <f>PROJECT_NAME</f>
        <v>Local Government Infrastructure Plan</v>
      </c>
    </row>
    <row r="3" spans="1:38" x14ac:dyDescent="0.3">
      <c r="B3" s="62" t="str">
        <f>"Future "&amp;NETWORK_4&amp;" Network"</f>
        <v>Future Parks and Land for Community Facilities Network</v>
      </c>
      <c r="X3" s="30"/>
    </row>
    <row r="4" spans="1:38" x14ac:dyDescent="0.3"/>
    <row r="5" spans="1:38" ht="17.25" thickBot="1" x14ac:dyDescent="0.35">
      <c r="T5" s="13"/>
      <c r="U5" s="13"/>
    </row>
    <row r="6" spans="1:38" ht="35.25" customHeight="1" thickBot="1" x14ac:dyDescent="0.35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3"/>
      <c r="L6" s="509" t="s">
        <v>23</v>
      </c>
      <c r="M6" s="510"/>
      <c r="N6" s="514" t="s">
        <v>75</v>
      </c>
      <c r="O6" s="514"/>
      <c r="P6" s="514"/>
      <c r="Q6" s="514"/>
      <c r="R6" s="509" t="s">
        <v>76</v>
      </c>
      <c r="S6" s="510"/>
      <c r="T6" s="509" t="s">
        <v>14</v>
      </c>
      <c r="U6" s="514"/>
      <c r="V6" s="514"/>
      <c r="W6" s="514"/>
      <c r="X6" s="510"/>
      <c r="Y6" s="264"/>
      <c r="Z6" s="511" t="s">
        <v>8</v>
      </c>
      <c r="AA6" s="512"/>
      <c r="AB6" s="515"/>
      <c r="AC6" s="264"/>
      <c r="AD6" s="509" t="s">
        <v>9</v>
      </c>
      <c r="AE6" s="514"/>
      <c r="AF6" s="514"/>
      <c r="AG6" s="510"/>
      <c r="AH6" s="264"/>
      <c r="AI6" s="509" t="s">
        <v>10</v>
      </c>
      <c r="AJ6" s="514"/>
      <c r="AK6" s="514"/>
      <c r="AL6" s="510"/>
    </row>
    <row r="7" spans="1:38" s="2" customFormat="1" ht="97.5" customHeight="1" thickBot="1" x14ac:dyDescent="0.35">
      <c r="B7" s="352" t="s">
        <v>11</v>
      </c>
      <c r="C7" s="353" t="s">
        <v>623</v>
      </c>
      <c r="D7" s="353" t="s">
        <v>624</v>
      </c>
      <c r="E7" s="353" t="s">
        <v>316</v>
      </c>
      <c r="F7" s="345" t="s">
        <v>646</v>
      </c>
      <c r="G7" s="345" t="s">
        <v>208</v>
      </c>
      <c r="H7" s="345" t="s">
        <v>209</v>
      </c>
      <c r="I7" s="345" t="s">
        <v>13</v>
      </c>
      <c r="J7" s="345" t="s">
        <v>655</v>
      </c>
      <c r="K7" s="367" t="s">
        <v>667</v>
      </c>
      <c r="L7" s="354" t="s">
        <v>85</v>
      </c>
      <c r="M7" s="355" t="s">
        <v>82</v>
      </c>
      <c r="N7" s="368" t="s">
        <v>81</v>
      </c>
      <c r="O7" s="356" t="s">
        <v>77</v>
      </c>
      <c r="P7" s="356" t="s">
        <v>78</v>
      </c>
      <c r="Q7" s="357" t="s">
        <v>86</v>
      </c>
      <c r="R7" s="354" t="s">
        <v>657</v>
      </c>
      <c r="S7" s="358" t="s">
        <v>87</v>
      </c>
      <c r="T7" s="354" t="s">
        <v>659</v>
      </c>
      <c r="U7" s="359" t="s">
        <v>207</v>
      </c>
      <c r="V7" s="359" t="s">
        <v>62</v>
      </c>
      <c r="W7" s="359" t="s">
        <v>61</v>
      </c>
      <c r="X7" s="360" t="s">
        <v>16</v>
      </c>
      <c r="Z7" s="52" t="str">
        <f>N4_C1</f>
        <v>Rocky Point/Trunding</v>
      </c>
      <c r="AA7" s="53" t="str">
        <f>N4_C2</f>
        <v>Evans Landing</v>
      </c>
      <c r="AB7" s="54" t="str">
        <f>N4_C3</f>
        <v>Nanum</v>
      </c>
      <c r="AD7" s="52" t="str">
        <f>N4_C1</f>
        <v>Rocky Point/Trunding</v>
      </c>
      <c r="AE7" s="53" t="str">
        <f>N4_C2</f>
        <v>Evans Landing</v>
      </c>
      <c r="AF7" s="373" t="str">
        <f>N4_C3</f>
        <v>Nanum</v>
      </c>
      <c r="AG7" s="376" t="s">
        <v>20</v>
      </c>
      <c r="AI7" s="52" t="str">
        <f>N4_C1</f>
        <v>Rocky Point/Trunding</v>
      </c>
      <c r="AJ7" s="53" t="str">
        <f>N4_C2</f>
        <v>Evans Landing</v>
      </c>
      <c r="AK7" s="54" t="str">
        <f>N4_C3</f>
        <v>Nanum</v>
      </c>
      <c r="AL7" s="54" t="s">
        <v>20</v>
      </c>
    </row>
    <row r="8" spans="1:38" s="18" customFormat="1" x14ac:dyDescent="0.3">
      <c r="B8" s="384"/>
      <c r="C8" s="385"/>
      <c r="D8" s="385"/>
      <c r="E8" s="385"/>
      <c r="F8" s="385"/>
      <c r="G8" s="385"/>
      <c r="H8" s="385"/>
      <c r="I8" s="385"/>
      <c r="J8" s="385"/>
      <c r="K8" s="386"/>
      <c r="L8" s="346"/>
      <c r="M8" s="362"/>
      <c r="N8" s="363"/>
      <c r="O8" s="347"/>
      <c r="P8" s="364"/>
      <c r="Q8" s="365"/>
      <c r="R8" s="384"/>
      <c r="S8" s="390"/>
      <c r="T8" s="391"/>
      <c r="U8" s="347"/>
      <c r="V8" s="347"/>
      <c r="W8" s="347"/>
      <c r="X8" s="362"/>
      <c r="Z8" s="15"/>
      <c r="AA8" s="16"/>
      <c r="AB8" s="17"/>
      <c r="AD8" s="34">
        <f ca="1">IFERROR(Demands!$Z$54+Demands!$C$54,"")</f>
        <v>3279.6242881161215</v>
      </c>
      <c r="AE8" s="35">
        <f ca="1">IFERROR(Demands!$Z$55+Demands!$C$55,"")</f>
        <v>202.67133168781356</v>
      </c>
      <c r="AF8" s="374">
        <f ca="1">IFERROR(Demands!$Z$56+Demands!$C$56,"")</f>
        <v>1191.7902104855209</v>
      </c>
      <c r="AG8" s="377">
        <f t="shared" ref="AG8:AG19" ca="1" si="0">SUM(AD8:AF8)</f>
        <v>4674.0858302894558</v>
      </c>
      <c r="AI8" s="15"/>
      <c r="AJ8" s="16"/>
      <c r="AK8" s="16"/>
      <c r="AL8" s="43"/>
    </row>
    <row r="9" spans="1:38" x14ac:dyDescent="0.3">
      <c r="B9" s="3"/>
      <c r="C9" s="4"/>
      <c r="D9" s="4"/>
      <c r="E9" s="4"/>
      <c r="F9" s="4"/>
      <c r="G9" s="4"/>
      <c r="H9" s="4"/>
      <c r="I9" s="4"/>
      <c r="J9" s="5"/>
      <c r="K9" s="6"/>
      <c r="L9" s="12"/>
      <c r="M9" s="287"/>
      <c r="N9" s="32"/>
      <c r="O9" s="288"/>
      <c r="P9" s="214"/>
      <c r="Q9" s="29"/>
      <c r="R9" s="58"/>
      <c r="S9" s="59"/>
      <c r="T9" s="7"/>
      <c r="U9" s="286"/>
      <c r="V9" s="27"/>
      <c r="W9" s="14"/>
      <c r="X9" s="29"/>
      <c r="Z9" s="20"/>
      <c r="AA9" s="21"/>
      <c r="AB9" s="22"/>
      <c r="AC9" s="23"/>
      <c r="AD9" s="37" t="str">
        <f t="shared" ref="AD9:AD19" si="1">IF(Z9="","",AD$8)</f>
        <v/>
      </c>
      <c r="AE9" s="38" t="str">
        <f t="shared" ref="AE9:AE19" si="2">IF(AA9="","",AE$8)</f>
        <v/>
      </c>
      <c r="AF9" s="375" t="str">
        <f t="shared" ref="AF9:AF19" si="3">IF(AB9="","",AF$8)</f>
        <v/>
      </c>
      <c r="AG9" s="45">
        <f t="shared" si="0"/>
        <v>0</v>
      </c>
      <c r="AI9" s="37" t="str">
        <f t="shared" ref="AI9:AI19" si="4">IF(Z9="","",IFERROR(Z9*$X9,$X9/$AG9*AD9))</f>
        <v/>
      </c>
      <c r="AJ9" s="38" t="str">
        <f t="shared" ref="AJ9:AJ19" si="5">IF(AA9="","",IFERROR(AA9*$X9,$X9/$AG9*AE9))</f>
        <v/>
      </c>
      <c r="AK9" s="38" t="str">
        <f t="shared" ref="AK9:AK19" si="6">IF(AB9="","",IFERROR(AB9*$X9,$X9/$AG9*AF9))</f>
        <v/>
      </c>
      <c r="AL9" s="44">
        <f t="shared" ref="AL9:AL19" si="7">SUM(AI9:AK9)</f>
        <v>0</v>
      </c>
    </row>
    <row r="10" spans="1:38" x14ac:dyDescent="0.3">
      <c r="B10" s="307" t="s">
        <v>671</v>
      </c>
      <c r="C10" s="4"/>
      <c r="D10" s="4"/>
      <c r="E10" s="4"/>
      <c r="F10" s="4"/>
      <c r="G10" s="4"/>
      <c r="H10" s="4"/>
      <c r="I10" s="4"/>
      <c r="J10" s="5"/>
      <c r="K10" s="6"/>
      <c r="L10" s="12"/>
      <c r="M10" s="287"/>
      <c r="N10" s="32"/>
      <c r="O10" s="288"/>
      <c r="P10" s="214"/>
      <c r="Q10" s="29"/>
      <c r="R10" s="58"/>
      <c r="S10" s="59"/>
      <c r="T10" s="7"/>
      <c r="U10" s="286"/>
      <c r="V10" s="27"/>
      <c r="W10" s="14"/>
      <c r="X10" s="29"/>
      <c r="Z10" s="20"/>
      <c r="AA10" s="21"/>
      <c r="AB10" s="22"/>
      <c r="AC10" s="23"/>
      <c r="AD10" s="37" t="str">
        <f t="shared" si="1"/>
        <v/>
      </c>
      <c r="AE10" s="38" t="str">
        <f t="shared" si="2"/>
        <v/>
      </c>
      <c r="AF10" s="375" t="str">
        <f t="shared" si="3"/>
        <v/>
      </c>
      <c r="AG10" s="45">
        <f t="shared" si="0"/>
        <v>0</v>
      </c>
      <c r="AI10" s="37" t="str">
        <f t="shared" si="4"/>
        <v/>
      </c>
      <c r="AJ10" s="38" t="str">
        <f t="shared" si="5"/>
        <v/>
      </c>
      <c r="AK10" s="38" t="str">
        <f t="shared" si="6"/>
        <v/>
      </c>
      <c r="AL10" s="45">
        <f t="shared" si="7"/>
        <v>0</v>
      </c>
    </row>
    <row r="11" spans="1:38" x14ac:dyDescent="0.3">
      <c r="B11" s="3" t="s">
        <v>626</v>
      </c>
      <c r="C11" s="4" t="s">
        <v>568</v>
      </c>
      <c r="D11" s="4" t="s">
        <v>627</v>
      </c>
      <c r="E11" s="4"/>
      <c r="F11" s="308" t="s">
        <v>628</v>
      </c>
      <c r="G11" s="308" t="s">
        <v>307</v>
      </c>
      <c r="H11" s="308"/>
      <c r="I11" s="308" t="s">
        <v>647</v>
      </c>
      <c r="J11" s="5">
        <v>5000</v>
      </c>
      <c r="K11" s="6"/>
      <c r="L11" s="12">
        <f t="shared" ref="L11:L17" si="8">IFERROR(VLOOKUP(G11,UR_N4,3,FALSE),"")</f>
        <v>10</v>
      </c>
      <c r="M11" s="287">
        <f t="shared" ref="M11:M17" si="9">IFERROR(J11*L11,0)</f>
        <v>50000</v>
      </c>
      <c r="N11" s="32" t="str">
        <f t="shared" ref="N11:N18" si="10">IFERROR(VLOOKUP(H11,UR_N4,3,FALSE),"")</f>
        <v/>
      </c>
      <c r="O11" s="326">
        <v>228500</v>
      </c>
      <c r="P11" s="214">
        <v>1</v>
      </c>
      <c r="Q11" s="29">
        <f t="shared" ref="Q11:Q18" si="11">O11*P11</f>
        <v>228500</v>
      </c>
      <c r="R11" s="58">
        <v>0.15</v>
      </c>
      <c r="S11" s="59">
        <f t="shared" ref="S11:S18" si="12">Q11*(1+R11)</f>
        <v>262775</v>
      </c>
      <c r="T11" s="7">
        <v>0.1</v>
      </c>
      <c r="U11" s="286"/>
      <c r="V11" s="27">
        <f t="shared" ref="V11:V18" si="13">(S11*(1+T11)*(1-U11))+M11</f>
        <v>339052.5</v>
      </c>
      <c r="W11" s="14">
        <f t="shared" ref="W11:W18" si="14">((S11*(1+T11)*(1-U11))*((1+WEI_4)^(I11-BASE_YEAR)))+(M11*((1+LEI_4)^(I11-BASE_YEAR)))</f>
        <v>396698.75339584949</v>
      </c>
      <c r="X11" s="29">
        <f t="shared" ref="X11:X18" si="15">W11*((1/(1+WACC_4))^(I11-BASE_YEAR))</f>
        <v>234805.38261927944</v>
      </c>
      <c r="Z11" s="20"/>
      <c r="AA11" s="21"/>
      <c r="AB11" s="22" t="s">
        <v>118</v>
      </c>
      <c r="AC11" s="23"/>
      <c r="AD11" s="37" t="str">
        <f t="shared" si="1"/>
        <v/>
      </c>
      <c r="AE11" s="38" t="str">
        <f t="shared" si="2"/>
        <v/>
      </c>
      <c r="AF11" s="375">
        <f t="shared" ca="1" si="3"/>
        <v>1191.7902104855209</v>
      </c>
      <c r="AG11" s="45">
        <f t="shared" ca="1" si="0"/>
        <v>1191.7902104855209</v>
      </c>
      <c r="AI11" s="37" t="str">
        <f t="shared" si="4"/>
        <v/>
      </c>
      <c r="AJ11" s="38" t="str">
        <f t="shared" si="5"/>
        <v/>
      </c>
      <c r="AK11" s="38">
        <f t="shared" ca="1" si="6"/>
        <v>234805.38261927944</v>
      </c>
      <c r="AL11" s="45">
        <f t="shared" ca="1" si="7"/>
        <v>234805.38261927944</v>
      </c>
    </row>
    <row r="12" spans="1:38" x14ac:dyDescent="0.3">
      <c r="B12" s="3" t="s">
        <v>629</v>
      </c>
      <c r="C12" s="4" t="s">
        <v>568</v>
      </c>
      <c r="D12" s="4" t="s">
        <v>630</v>
      </c>
      <c r="E12" s="4"/>
      <c r="F12" s="308" t="s">
        <v>628</v>
      </c>
      <c r="G12" s="308" t="s">
        <v>307</v>
      </c>
      <c r="H12" s="308"/>
      <c r="I12" s="308" t="s">
        <v>648</v>
      </c>
      <c r="J12" s="5">
        <v>5000</v>
      </c>
      <c r="K12" s="6"/>
      <c r="L12" s="12">
        <f t="shared" si="8"/>
        <v>10</v>
      </c>
      <c r="M12" s="287">
        <f t="shared" si="9"/>
        <v>50000</v>
      </c>
      <c r="N12" s="32" t="str">
        <f t="shared" si="10"/>
        <v/>
      </c>
      <c r="O12" s="326">
        <v>238500</v>
      </c>
      <c r="P12" s="214">
        <v>1</v>
      </c>
      <c r="Q12" s="29">
        <f t="shared" si="11"/>
        <v>238500</v>
      </c>
      <c r="R12" s="415">
        <v>0.15</v>
      </c>
      <c r="S12" s="59">
        <f t="shared" si="12"/>
        <v>274275</v>
      </c>
      <c r="T12" s="410">
        <v>0.1</v>
      </c>
      <c r="U12" s="286"/>
      <c r="V12" s="27">
        <f t="shared" si="13"/>
        <v>351702.5</v>
      </c>
      <c r="W12" s="14">
        <f t="shared" si="14"/>
        <v>418741.91848922789</v>
      </c>
      <c r="X12" s="29">
        <f t="shared" si="15"/>
        <v>233823.30015980074</v>
      </c>
      <c r="Z12" s="20"/>
      <c r="AA12" s="21"/>
      <c r="AB12" s="22" t="s">
        <v>118</v>
      </c>
      <c r="AC12" s="23"/>
      <c r="AD12" s="37" t="str">
        <f t="shared" si="1"/>
        <v/>
      </c>
      <c r="AE12" s="38" t="str">
        <f t="shared" si="2"/>
        <v/>
      </c>
      <c r="AF12" s="375">
        <f t="shared" ca="1" si="3"/>
        <v>1191.7902104855209</v>
      </c>
      <c r="AG12" s="45">
        <f t="shared" ca="1" si="0"/>
        <v>1191.7902104855209</v>
      </c>
      <c r="AI12" s="37" t="str">
        <f t="shared" si="4"/>
        <v/>
      </c>
      <c r="AJ12" s="38" t="str">
        <f t="shared" si="5"/>
        <v/>
      </c>
      <c r="AK12" s="38">
        <f t="shared" ca="1" si="6"/>
        <v>233823.30015980074</v>
      </c>
      <c r="AL12" s="45">
        <f t="shared" ca="1" si="7"/>
        <v>233823.30015980074</v>
      </c>
    </row>
    <row r="13" spans="1:38" x14ac:dyDescent="0.3">
      <c r="B13" s="3" t="s">
        <v>631</v>
      </c>
      <c r="C13" s="4" t="s">
        <v>568</v>
      </c>
      <c r="D13" s="4" t="s">
        <v>632</v>
      </c>
      <c r="E13" s="4"/>
      <c r="F13" s="308" t="s">
        <v>628</v>
      </c>
      <c r="G13" s="308" t="s">
        <v>307</v>
      </c>
      <c r="H13" s="308"/>
      <c r="I13" s="308" t="s">
        <v>649</v>
      </c>
      <c r="J13" s="5">
        <v>5000</v>
      </c>
      <c r="K13" s="6"/>
      <c r="L13" s="12">
        <f t="shared" si="8"/>
        <v>10</v>
      </c>
      <c r="M13" s="287">
        <f t="shared" si="9"/>
        <v>50000</v>
      </c>
      <c r="N13" s="32" t="str">
        <f t="shared" si="10"/>
        <v/>
      </c>
      <c r="O13" s="326">
        <v>720000</v>
      </c>
      <c r="P13" s="214">
        <v>1</v>
      </c>
      <c r="Q13" s="29">
        <f t="shared" si="11"/>
        <v>720000</v>
      </c>
      <c r="R13" s="415">
        <v>0.15</v>
      </c>
      <c r="S13" s="59">
        <f t="shared" si="12"/>
        <v>827999.99999999988</v>
      </c>
      <c r="T13" s="410">
        <v>0.1</v>
      </c>
      <c r="U13" s="286"/>
      <c r="V13" s="27">
        <f t="shared" si="13"/>
        <v>960800</v>
      </c>
      <c r="W13" s="14">
        <f t="shared" si="14"/>
        <v>1184563.0294094144</v>
      </c>
      <c r="X13" s="29">
        <f t="shared" si="15"/>
        <v>588691.53484243993</v>
      </c>
      <c r="Z13" s="20"/>
      <c r="AA13" s="21"/>
      <c r="AB13" s="22" t="s">
        <v>118</v>
      </c>
      <c r="AC13" s="23"/>
      <c r="AD13" s="37" t="str">
        <f t="shared" si="1"/>
        <v/>
      </c>
      <c r="AE13" s="38" t="str">
        <f t="shared" si="2"/>
        <v/>
      </c>
      <c r="AF13" s="375">
        <f t="shared" ca="1" si="3"/>
        <v>1191.7902104855209</v>
      </c>
      <c r="AG13" s="45">
        <f t="shared" ca="1" si="0"/>
        <v>1191.7902104855209</v>
      </c>
      <c r="AI13" s="37" t="str">
        <f t="shared" si="4"/>
        <v/>
      </c>
      <c r="AJ13" s="38" t="str">
        <f t="shared" si="5"/>
        <v/>
      </c>
      <c r="AK13" s="38">
        <f t="shared" ca="1" si="6"/>
        <v>588691.53484243993</v>
      </c>
      <c r="AL13" s="45">
        <f t="shared" ca="1" si="7"/>
        <v>588691.53484243993</v>
      </c>
    </row>
    <row r="14" spans="1:38" x14ac:dyDescent="0.3">
      <c r="B14" s="3" t="s">
        <v>633</v>
      </c>
      <c r="C14" s="4" t="s">
        <v>568</v>
      </c>
      <c r="D14" s="4" t="s">
        <v>634</v>
      </c>
      <c r="E14" s="4" t="s">
        <v>635</v>
      </c>
      <c r="F14" s="308" t="s">
        <v>628</v>
      </c>
      <c r="G14" s="308" t="s">
        <v>307</v>
      </c>
      <c r="H14" s="308"/>
      <c r="I14" s="308" t="s">
        <v>648</v>
      </c>
      <c r="J14" s="5">
        <v>5000</v>
      </c>
      <c r="K14" s="6"/>
      <c r="L14" s="12">
        <f t="shared" si="8"/>
        <v>10</v>
      </c>
      <c r="M14" s="287">
        <f t="shared" si="9"/>
        <v>50000</v>
      </c>
      <c r="N14" s="32" t="str">
        <f t="shared" si="10"/>
        <v/>
      </c>
      <c r="O14" s="326">
        <v>533500</v>
      </c>
      <c r="P14" s="214">
        <v>1</v>
      </c>
      <c r="Q14" s="29">
        <f t="shared" si="11"/>
        <v>533500</v>
      </c>
      <c r="R14" s="415">
        <v>0.15</v>
      </c>
      <c r="S14" s="59">
        <f t="shared" si="12"/>
        <v>613525</v>
      </c>
      <c r="T14" s="410">
        <v>0.1</v>
      </c>
      <c r="U14" s="286"/>
      <c r="V14" s="27">
        <f t="shared" si="13"/>
        <v>724877.5</v>
      </c>
      <c r="W14" s="14">
        <f t="shared" si="14"/>
        <v>863049.29598076583</v>
      </c>
      <c r="X14" s="29">
        <f t="shared" si="15"/>
        <v>481922.21909592894</v>
      </c>
      <c r="Z14" s="20" t="s">
        <v>118</v>
      </c>
      <c r="AA14" s="21"/>
      <c r="AB14" s="22"/>
      <c r="AC14" s="23"/>
      <c r="AD14" s="37">
        <f t="shared" ca="1" si="1"/>
        <v>3279.6242881161215</v>
      </c>
      <c r="AE14" s="38" t="str">
        <f t="shared" si="2"/>
        <v/>
      </c>
      <c r="AF14" s="375" t="str">
        <f t="shared" si="3"/>
        <v/>
      </c>
      <c r="AG14" s="45">
        <f t="shared" ca="1" si="0"/>
        <v>3279.6242881161215</v>
      </c>
      <c r="AI14" s="37">
        <f t="shared" ca="1" si="4"/>
        <v>481922.21909592894</v>
      </c>
      <c r="AJ14" s="38" t="str">
        <f t="shared" si="5"/>
        <v/>
      </c>
      <c r="AK14" s="38" t="str">
        <f t="shared" si="6"/>
        <v/>
      </c>
      <c r="AL14" s="45">
        <f t="shared" ca="1" si="7"/>
        <v>481922.21909592894</v>
      </c>
    </row>
    <row r="15" spans="1:38" x14ac:dyDescent="0.3">
      <c r="B15" s="3" t="s">
        <v>636</v>
      </c>
      <c r="C15" s="4" t="s">
        <v>586</v>
      </c>
      <c r="D15" s="4" t="s">
        <v>637</v>
      </c>
      <c r="E15" s="4"/>
      <c r="F15" s="308" t="s">
        <v>628</v>
      </c>
      <c r="G15" s="308" t="s">
        <v>307</v>
      </c>
      <c r="H15" s="308"/>
      <c r="I15" s="308" t="s">
        <v>650</v>
      </c>
      <c r="J15" s="5">
        <v>5000</v>
      </c>
      <c r="K15" s="6"/>
      <c r="L15" s="12">
        <f t="shared" si="8"/>
        <v>10</v>
      </c>
      <c r="M15" s="287">
        <f t="shared" si="9"/>
        <v>50000</v>
      </c>
      <c r="N15" s="32" t="str">
        <f t="shared" si="10"/>
        <v/>
      </c>
      <c r="O15" s="326">
        <v>2623625</v>
      </c>
      <c r="P15" s="214">
        <v>1</v>
      </c>
      <c r="Q15" s="29">
        <f t="shared" si="11"/>
        <v>2623625</v>
      </c>
      <c r="R15" s="415">
        <v>0.15</v>
      </c>
      <c r="S15" s="59">
        <f t="shared" si="12"/>
        <v>3017168.7499999995</v>
      </c>
      <c r="T15" s="410">
        <v>0.1</v>
      </c>
      <c r="U15" s="286"/>
      <c r="V15" s="27">
        <f t="shared" si="13"/>
        <v>3368885.6249999995</v>
      </c>
      <c r="W15" s="14">
        <f t="shared" si="14"/>
        <v>3549911.7904433971</v>
      </c>
      <c r="X15" s="29">
        <f t="shared" si="15"/>
        <v>2980574.3923199987</v>
      </c>
      <c r="Z15" s="20" t="s">
        <v>118</v>
      </c>
      <c r="AA15" s="21" t="s">
        <v>118</v>
      </c>
      <c r="AB15" s="22" t="s">
        <v>118</v>
      </c>
      <c r="AC15" s="23"/>
      <c r="AD15" s="37">
        <f t="shared" ca="1" si="1"/>
        <v>3279.6242881161215</v>
      </c>
      <c r="AE15" s="38">
        <f t="shared" ca="1" si="2"/>
        <v>202.67133168781356</v>
      </c>
      <c r="AF15" s="375">
        <f t="shared" ca="1" si="3"/>
        <v>1191.7902104855209</v>
      </c>
      <c r="AG15" s="45">
        <f t="shared" ca="1" si="0"/>
        <v>4674.0858302894558</v>
      </c>
      <c r="AI15" s="37">
        <f t="shared" ca="1" si="4"/>
        <v>2091353.159636836</v>
      </c>
      <c r="AJ15" s="38">
        <f t="shared" ca="1" si="5"/>
        <v>129239.59961785312</v>
      </c>
      <c r="AK15" s="38">
        <f t="shared" ca="1" si="6"/>
        <v>759981.63306530984</v>
      </c>
      <c r="AL15" s="45">
        <f t="shared" ca="1" si="7"/>
        <v>2980574.3923199992</v>
      </c>
    </row>
    <row r="16" spans="1:38" x14ac:dyDescent="0.3">
      <c r="B16" s="3" t="s">
        <v>638</v>
      </c>
      <c r="C16" s="4" t="s">
        <v>580</v>
      </c>
      <c r="D16" s="4" t="s">
        <v>639</v>
      </c>
      <c r="E16" s="4"/>
      <c r="F16" s="308" t="s">
        <v>628</v>
      </c>
      <c r="G16" s="308" t="s">
        <v>307</v>
      </c>
      <c r="H16" s="308"/>
      <c r="I16" s="308" t="s">
        <v>651</v>
      </c>
      <c r="J16" s="5">
        <v>10000</v>
      </c>
      <c r="K16" s="6"/>
      <c r="L16" s="12">
        <f t="shared" si="8"/>
        <v>10</v>
      </c>
      <c r="M16" s="287">
        <f t="shared" si="9"/>
        <v>100000</v>
      </c>
      <c r="N16" s="32" t="str">
        <f t="shared" si="10"/>
        <v/>
      </c>
      <c r="O16" s="326">
        <v>1074125</v>
      </c>
      <c r="P16" s="214">
        <v>1</v>
      </c>
      <c r="Q16" s="29">
        <f t="shared" si="11"/>
        <v>1074125</v>
      </c>
      <c r="R16" s="415">
        <v>0.15</v>
      </c>
      <c r="S16" s="59">
        <f t="shared" si="12"/>
        <v>1235243.75</v>
      </c>
      <c r="T16" s="410">
        <v>0.1</v>
      </c>
      <c r="U16" s="286"/>
      <c r="V16" s="27">
        <f t="shared" si="13"/>
        <v>1458768.125</v>
      </c>
      <c r="W16" s="14">
        <f t="shared" si="14"/>
        <v>1830157.8251962478</v>
      </c>
      <c r="X16" s="29">
        <f t="shared" si="15"/>
        <v>858049.40531438286</v>
      </c>
      <c r="Z16" s="20" t="s">
        <v>118</v>
      </c>
      <c r="AA16" s="21" t="s">
        <v>118</v>
      </c>
      <c r="AB16" s="22" t="s">
        <v>118</v>
      </c>
      <c r="AC16" s="23"/>
      <c r="AD16" s="37">
        <f t="shared" ca="1" si="1"/>
        <v>3279.6242881161215</v>
      </c>
      <c r="AE16" s="38">
        <f t="shared" ca="1" si="2"/>
        <v>202.67133168781356</v>
      </c>
      <c r="AF16" s="375">
        <f t="shared" ca="1" si="3"/>
        <v>1191.7902104855209</v>
      </c>
      <c r="AG16" s="45">
        <f t="shared" ca="1" si="0"/>
        <v>4674.0858302894558</v>
      </c>
      <c r="AI16" s="37">
        <f t="shared" ca="1" si="4"/>
        <v>602059.90481316741</v>
      </c>
      <c r="AJ16" s="38">
        <f t="shared" ca="1" si="5"/>
        <v>37205.567450658709</v>
      </c>
      <c r="AK16" s="38">
        <f t="shared" ca="1" si="6"/>
        <v>218783.93305055678</v>
      </c>
      <c r="AL16" s="45">
        <f t="shared" ca="1" si="7"/>
        <v>858049.40531438286</v>
      </c>
    </row>
    <row r="17" spans="2:38" x14ac:dyDescent="0.3">
      <c r="B17" s="3" t="s">
        <v>640</v>
      </c>
      <c r="C17" s="4" t="s">
        <v>568</v>
      </c>
      <c r="D17" s="4" t="s">
        <v>641</v>
      </c>
      <c r="E17" s="4"/>
      <c r="F17" s="308" t="s">
        <v>628</v>
      </c>
      <c r="G17" s="308" t="s">
        <v>307</v>
      </c>
      <c r="H17" s="308"/>
      <c r="I17" s="308" t="s">
        <v>652</v>
      </c>
      <c r="J17" s="5">
        <v>5000</v>
      </c>
      <c r="K17" s="6"/>
      <c r="L17" s="12">
        <f t="shared" si="8"/>
        <v>10</v>
      </c>
      <c r="M17" s="287">
        <f t="shared" si="9"/>
        <v>50000</v>
      </c>
      <c r="N17" s="32" t="str">
        <f t="shared" si="10"/>
        <v/>
      </c>
      <c r="O17" s="326">
        <v>613500</v>
      </c>
      <c r="P17" s="214">
        <v>1</v>
      </c>
      <c r="Q17" s="29">
        <f t="shared" si="11"/>
        <v>613500</v>
      </c>
      <c r="R17" s="415">
        <v>0.15</v>
      </c>
      <c r="S17" s="59">
        <f t="shared" si="12"/>
        <v>705525</v>
      </c>
      <c r="T17" s="410">
        <v>0.1</v>
      </c>
      <c r="U17" s="286"/>
      <c r="V17" s="27">
        <f t="shared" si="13"/>
        <v>826077.50000000012</v>
      </c>
      <c r="W17" s="14">
        <f t="shared" si="14"/>
        <v>1054630.1178457681</v>
      </c>
      <c r="X17" s="29">
        <f t="shared" si="15"/>
        <v>466463.91818703088</v>
      </c>
      <c r="Z17" s="20"/>
      <c r="AA17" s="21"/>
      <c r="AB17" s="22" t="s">
        <v>118</v>
      </c>
      <c r="AC17" s="23"/>
      <c r="AD17" s="37" t="str">
        <f t="shared" si="1"/>
        <v/>
      </c>
      <c r="AE17" s="38" t="str">
        <f t="shared" si="2"/>
        <v/>
      </c>
      <c r="AF17" s="375">
        <f t="shared" ca="1" si="3"/>
        <v>1191.7902104855209</v>
      </c>
      <c r="AG17" s="45">
        <f t="shared" ca="1" si="0"/>
        <v>1191.7902104855209</v>
      </c>
      <c r="AI17" s="37" t="str">
        <f t="shared" si="4"/>
        <v/>
      </c>
      <c r="AJ17" s="38" t="str">
        <f t="shared" si="5"/>
        <v/>
      </c>
      <c r="AK17" s="38">
        <f t="shared" ca="1" si="6"/>
        <v>466463.91818703088</v>
      </c>
      <c r="AL17" s="45">
        <f t="shared" ca="1" si="7"/>
        <v>466463.91818703088</v>
      </c>
    </row>
    <row r="18" spans="2:38" x14ac:dyDescent="0.3">
      <c r="B18" s="3" t="s">
        <v>642</v>
      </c>
      <c r="C18" s="4" t="s">
        <v>568</v>
      </c>
      <c r="D18" s="4" t="s">
        <v>643</v>
      </c>
      <c r="E18" s="4" t="s">
        <v>645</v>
      </c>
      <c r="F18" s="308" t="s">
        <v>644</v>
      </c>
      <c r="G18" s="308"/>
      <c r="H18" s="308"/>
      <c r="I18" s="308" t="s">
        <v>650</v>
      </c>
      <c r="J18" s="5">
        <v>0</v>
      </c>
      <c r="K18" s="6"/>
      <c r="L18" s="12" t="str">
        <f t="shared" ref="L18" si="16">IFERROR(VLOOKUP(G18,UR_N4,3,FALSE),"")</f>
        <v/>
      </c>
      <c r="M18" s="287">
        <f t="shared" ref="M18" si="17">IFERROR(J18*L18,0)</f>
        <v>0</v>
      </c>
      <c r="N18" s="32" t="str">
        <f t="shared" si="10"/>
        <v/>
      </c>
      <c r="O18" s="326">
        <v>221000</v>
      </c>
      <c r="P18" s="214">
        <v>1</v>
      </c>
      <c r="Q18" s="29">
        <f t="shared" si="11"/>
        <v>221000</v>
      </c>
      <c r="R18" s="415">
        <v>0.15</v>
      </c>
      <c r="S18" s="59">
        <f t="shared" si="12"/>
        <v>254149.99999999997</v>
      </c>
      <c r="T18" s="410">
        <v>0.1</v>
      </c>
      <c r="U18" s="286"/>
      <c r="V18" s="27">
        <f t="shared" si="13"/>
        <v>279565</v>
      </c>
      <c r="W18" s="14">
        <f t="shared" si="14"/>
        <v>294587.35028895747</v>
      </c>
      <c r="X18" s="29">
        <f t="shared" si="15"/>
        <v>247341.21983999992</v>
      </c>
      <c r="Z18" s="20" t="s">
        <v>118</v>
      </c>
      <c r="AA18" s="21"/>
      <c r="AB18" s="22"/>
      <c r="AC18" s="23"/>
      <c r="AD18" s="37">
        <f t="shared" ca="1" si="1"/>
        <v>3279.6242881161215</v>
      </c>
      <c r="AE18" s="38" t="str">
        <f t="shared" si="2"/>
        <v/>
      </c>
      <c r="AF18" s="375" t="str">
        <f t="shared" si="3"/>
        <v/>
      </c>
      <c r="AG18" s="45">
        <f t="shared" ca="1" si="0"/>
        <v>3279.6242881161215</v>
      </c>
      <c r="AI18" s="37">
        <f t="shared" ca="1" si="4"/>
        <v>247341.21983999989</v>
      </c>
      <c r="AJ18" s="38" t="str">
        <f t="shared" si="5"/>
        <v/>
      </c>
      <c r="AK18" s="38" t="str">
        <f t="shared" si="6"/>
        <v/>
      </c>
      <c r="AL18" s="45">
        <f t="shared" ca="1" si="7"/>
        <v>247341.21983999989</v>
      </c>
    </row>
    <row r="19" spans="2:38" ht="17.25" thickBot="1" x14ac:dyDescent="0.35">
      <c r="B19" s="8"/>
      <c r="C19" s="9"/>
      <c r="D19" s="9"/>
      <c r="E19" s="9"/>
      <c r="F19" s="9"/>
      <c r="G19" s="9"/>
      <c r="H19" s="9"/>
      <c r="I19" s="9"/>
      <c r="J19" s="335"/>
      <c r="K19" s="336"/>
      <c r="L19" s="284"/>
      <c r="M19" s="297"/>
      <c r="N19" s="298"/>
      <c r="O19" s="299"/>
      <c r="P19" s="215"/>
      <c r="Q19" s="65"/>
      <c r="R19" s="60"/>
      <c r="S19" s="61"/>
      <c r="T19" s="11"/>
      <c r="U19" s="351"/>
      <c r="V19" s="323"/>
      <c r="W19" s="19"/>
      <c r="X19" s="65"/>
      <c r="Z19" s="24"/>
      <c r="AA19" s="25"/>
      <c r="AB19" s="26"/>
      <c r="AC19" s="23"/>
      <c r="AD19" s="40" t="str">
        <f t="shared" si="1"/>
        <v/>
      </c>
      <c r="AE19" s="41" t="str">
        <f t="shared" si="2"/>
        <v/>
      </c>
      <c r="AF19" s="380" t="str">
        <f t="shared" si="3"/>
        <v/>
      </c>
      <c r="AG19" s="378">
        <f t="shared" si="0"/>
        <v>0</v>
      </c>
      <c r="AI19" s="37" t="str">
        <f t="shared" si="4"/>
        <v/>
      </c>
      <c r="AJ19" s="38" t="str">
        <f t="shared" si="5"/>
        <v/>
      </c>
      <c r="AK19" s="38" t="str">
        <f t="shared" si="6"/>
        <v/>
      </c>
      <c r="AL19" s="45">
        <f t="shared" si="7"/>
        <v>0</v>
      </c>
    </row>
    <row r="20" spans="2:38" ht="17.25" thickBot="1" x14ac:dyDescent="0.35">
      <c r="M20" s="289">
        <f>SUBTOTAL(9,M9:M19)</f>
        <v>400000</v>
      </c>
      <c r="O20" s="289">
        <f>SUBTOTAL(9,O9:O19)</f>
        <v>6252750</v>
      </c>
      <c r="Q20" s="290">
        <f>SUBTOTAL(9,Q9:Q19)</f>
        <v>6252750</v>
      </c>
      <c r="S20" s="290">
        <f>SUBTOTAL(9,S9:S19)</f>
        <v>7190662.5</v>
      </c>
      <c r="V20" s="348">
        <f>SUBTOTAL(9,V9:V19)</f>
        <v>8309728.75</v>
      </c>
      <c r="W20" s="349">
        <f>SUBTOTAL(9,W9:W19)</f>
        <v>9592340.0810496286</v>
      </c>
      <c r="X20" s="350">
        <f>SUBTOTAL(9,X9:X19)</f>
        <v>6091671.3723788615</v>
      </c>
      <c r="AI20" s="49">
        <f ca="1">SUBTOTAL(9,AI9:AI19)</f>
        <v>3422676.5033859327</v>
      </c>
      <c r="AJ20" s="50">
        <f ca="1">SUBTOTAL(9,AJ9:AJ19)</f>
        <v>166445.16706851183</v>
      </c>
      <c r="AK20" s="50">
        <f ca="1">SUBTOTAL(9,AK9:AK19)</f>
        <v>2502549.7019244176</v>
      </c>
      <c r="AL20" s="51">
        <f ca="1">SUBTOTAL(9,AL9:AL19)</f>
        <v>6091671.3723788615</v>
      </c>
    </row>
    <row r="21" spans="2:38" x14ac:dyDescent="0.3">
      <c r="AL21" s="31">
        <f ca="1">SUM(AI20:AK20)</f>
        <v>6091671.3723788615</v>
      </c>
    </row>
    <row r="22" spans="2:38" x14ac:dyDescent="0.3">
      <c r="AL22" s="31">
        <f>SUM(X20)</f>
        <v>6091671.3723788615</v>
      </c>
    </row>
    <row r="23" spans="2:38" x14ac:dyDescent="0.3">
      <c r="AL23" s="31">
        <f ca="1">'Summary Cost Schedule'!$G$38</f>
        <v>6091671.3723788615</v>
      </c>
    </row>
    <row r="24" spans="2:38" hidden="1" x14ac:dyDescent="0.3"/>
    <row r="25" spans="2:38" hidden="1" x14ac:dyDescent="0.3"/>
    <row r="26" spans="2:38" hidden="1" x14ac:dyDescent="0.3"/>
    <row r="27" spans="2:38" hidden="1" x14ac:dyDescent="0.3"/>
    <row r="28" spans="2:38" hidden="1" x14ac:dyDescent="0.3"/>
    <row r="29" spans="2:38" hidden="1" x14ac:dyDescent="0.3"/>
    <row r="30" spans="2:38" hidden="1" x14ac:dyDescent="0.3"/>
    <row r="31" spans="2:38" hidden="1" x14ac:dyDescent="0.3"/>
    <row r="32" spans="2:38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</sheetData>
  <mergeCells count="8">
    <mergeCell ref="AD6:AG6"/>
    <mergeCell ref="AI6:AL6"/>
    <mergeCell ref="B6:K6"/>
    <mergeCell ref="L6:M6"/>
    <mergeCell ref="N6:Q6"/>
    <mergeCell ref="R6:S6"/>
    <mergeCell ref="T6:X6"/>
    <mergeCell ref="Z6:AB6"/>
  </mergeCells>
  <hyperlinks>
    <hyperlink ref="F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/>
    <pageSetUpPr fitToPage="1"/>
  </sheetPr>
  <dimension ref="A1:EL233"/>
  <sheetViews>
    <sheetView view="pageBreakPreview" zoomScale="70" zoomScaleNormal="25" zoomScaleSheetLayoutView="70" workbookViewId="0"/>
  </sheetViews>
  <sheetFormatPr defaultColWidth="0" defaultRowHeight="16.5" zeroHeight="1" x14ac:dyDescent="0.3"/>
  <cols>
    <col min="1" max="1" width="2.7109375" style="69" customWidth="1"/>
    <col min="2" max="2" width="45.28515625" style="68" hidden="1" customWidth="1"/>
    <col min="3" max="3" width="21.140625" style="69" customWidth="1"/>
    <col min="4" max="4" width="20.140625" style="69" customWidth="1"/>
    <col min="5" max="11" width="13.7109375" style="69" customWidth="1"/>
    <col min="12" max="26" width="13.140625" style="69" customWidth="1"/>
    <col min="27" max="27" width="13.140625" style="69" hidden="1" customWidth="1"/>
    <col min="28" max="58" width="15.140625" style="69" hidden="1" customWidth="1"/>
    <col min="59" max="96" width="0" style="69" hidden="1" customWidth="1"/>
    <col min="97" max="97" width="13.140625" style="69" hidden="1" customWidth="1"/>
    <col min="98" max="128" width="15.140625" style="69" hidden="1" customWidth="1"/>
    <col min="129" max="142" width="0" style="69" hidden="1" customWidth="1"/>
    <col min="143" max="16384" width="9.140625" style="69" hidden="1"/>
  </cols>
  <sheetData>
    <row r="1" spans="2:58" ht="20.25" x14ac:dyDescent="0.3">
      <c r="C1" s="66" t="str">
        <f>COUNCIL_NAME</f>
        <v>Weipa Town Authority</v>
      </c>
      <c r="H1" s="300" t="s">
        <v>210</v>
      </c>
    </row>
    <row r="2" spans="2:58" ht="18.75" x14ac:dyDescent="0.3">
      <c r="C2" s="67" t="str">
        <f>PROJECT_NAME</f>
        <v>Local Government Infrastructure Plan</v>
      </c>
    </row>
    <row r="3" spans="2:58" x14ac:dyDescent="0.3"/>
    <row r="4" spans="2:58" ht="24" thickBot="1" x14ac:dyDescent="0.4">
      <c r="C4" s="70" t="s">
        <v>40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2:58" ht="17.25" customHeight="1" thickBot="1" x14ac:dyDescent="0.35">
      <c r="C5" s="521" t="s">
        <v>33</v>
      </c>
      <c r="D5" s="521" t="s">
        <v>34</v>
      </c>
      <c r="E5" s="528" t="s">
        <v>35</v>
      </c>
      <c r="F5" s="529"/>
      <c r="G5" s="529"/>
      <c r="H5" s="529"/>
      <c r="I5" s="530"/>
      <c r="J5" s="74"/>
      <c r="K5" s="521" t="s">
        <v>36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2:58" ht="17.25" thickBot="1" x14ac:dyDescent="0.35">
      <c r="C6" s="522"/>
      <c r="D6" s="522"/>
      <c r="E6" s="170">
        <f>BASE_YEAR</f>
        <v>2016</v>
      </c>
      <c r="F6" s="171">
        <f>E6+5</f>
        <v>2021</v>
      </c>
      <c r="G6" s="171">
        <f t="shared" ref="G6:I6" si="0">F6+5</f>
        <v>2026</v>
      </c>
      <c r="H6" s="172">
        <f t="shared" si="0"/>
        <v>2031</v>
      </c>
      <c r="I6" s="278">
        <f t="shared" si="0"/>
        <v>2036</v>
      </c>
      <c r="J6" s="74"/>
      <c r="K6" s="52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2:58" x14ac:dyDescent="0.3">
      <c r="B7" s="72" t="str">
        <f>$C$7</f>
        <v>Rocky Point</v>
      </c>
      <c r="C7" s="527" t="s">
        <v>653</v>
      </c>
      <c r="D7" s="75" t="s">
        <v>39</v>
      </c>
      <c r="E7" s="76">
        <v>495.43657276415661</v>
      </c>
      <c r="F7" s="77">
        <v>571.79356962345389</v>
      </c>
      <c r="G7" s="77">
        <v>583.54195245358824</v>
      </c>
      <c r="H7" s="78">
        <v>591.9462235313174</v>
      </c>
      <c r="I7" s="79">
        <v>596.16474392228463</v>
      </c>
      <c r="J7" s="74"/>
      <c r="K7" s="80">
        <v>28000</v>
      </c>
      <c r="L7" s="71"/>
      <c r="M7" s="73"/>
      <c r="N7" s="73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2:58" x14ac:dyDescent="0.3">
      <c r="B8" s="72" t="str">
        <f t="shared" ref="B8:B10" si="1">$C$7</f>
        <v>Rocky Point</v>
      </c>
      <c r="C8" s="524"/>
      <c r="D8" s="75" t="s">
        <v>48</v>
      </c>
      <c r="E8" s="76">
        <v>292.12716685393542</v>
      </c>
      <c r="F8" s="77">
        <v>337.14998993203642</v>
      </c>
      <c r="G8" s="77">
        <v>344.07725767921653</v>
      </c>
      <c r="H8" s="78">
        <v>349.03271723625295</v>
      </c>
      <c r="I8" s="79">
        <v>351.52010811103895</v>
      </c>
      <c r="J8" s="74"/>
      <c r="K8" s="80">
        <v>28000</v>
      </c>
      <c r="L8" s="71"/>
      <c r="M8" s="73"/>
      <c r="N8" s="73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2:58" ht="17.25" thickBot="1" x14ac:dyDescent="0.35">
      <c r="B9" s="72" t="str">
        <f t="shared" si="1"/>
        <v>Rocky Point</v>
      </c>
      <c r="C9" s="524"/>
      <c r="D9" s="75" t="s">
        <v>49</v>
      </c>
      <c r="E9" s="76">
        <v>74.939985796258981</v>
      </c>
      <c r="F9" s="77">
        <v>86.489783640522433</v>
      </c>
      <c r="G9" s="77">
        <v>88.266849950962907</v>
      </c>
      <c r="H9" s="78">
        <v>89.538084231627835</v>
      </c>
      <c r="I9" s="79">
        <v>90.176179752950617</v>
      </c>
      <c r="J9" s="74"/>
      <c r="K9" s="80">
        <v>10000</v>
      </c>
      <c r="L9" s="71"/>
      <c r="M9" s="73"/>
      <c r="N9" s="7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2:58" ht="17.25" thickBot="1" x14ac:dyDescent="0.35">
      <c r="B10" s="72" t="str">
        <f t="shared" si="1"/>
        <v>Rocky Point</v>
      </c>
      <c r="C10" s="525"/>
      <c r="D10" s="81" t="s">
        <v>37</v>
      </c>
      <c r="E10" s="82">
        <f>SUM(E7:E9)</f>
        <v>862.50372541435104</v>
      </c>
      <c r="F10" s="83">
        <f t="shared" ref="F10:I10" si="2">SUM(F7:F9)</f>
        <v>995.43334319601274</v>
      </c>
      <c r="G10" s="83">
        <f t="shared" si="2"/>
        <v>1015.8860600837676</v>
      </c>
      <c r="H10" s="84">
        <f t="shared" si="2"/>
        <v>1030.5170249991982</v>
      </c>
      <c r="I10" s="85">
        <f t="shared" si="2"/>
        <v>1037.8610317862742</v>
      </c>
      <c r="J10" s="74"/>
      <c r="K10" s="86"/>
      <c r="L10" s="71"/>
      <c r="M10" s="73"/>
      <c r="N10" s="73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2:58" x14ac:dyDescent="0.3">
      <c r="B11" s="72" t="str">
        <f>$C$11</f>
        <v>Nanum</v>
      </c>
      <c r="C11" s="523" t="s">
        <v>223</v>
      </c>
      <c r="D11" s="75" t="str">
        <f>$D$7</f>
        <v>Single Dwelling</v>
      </c>
      <c r="E11" s="76">
        <v>204.74635371095451</v>
      </c>
      <c r="F11" s="77">
        <v>207.8515579796526</v>
      </c>
      <c r="G11" s="77">
        <v>251.65014558505089</v>
      </c>
      <c r="H11" s="78">
        <v>281.97935846301459</v>
      </c>
      <c r="I11" s="79">
        <v>291.32407756349016</v>
      </c>
      <c r="J11" s="74"/>
      <c r="K11" s="80">
        <f>$K$7</f>
        <v>28000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</row>
    <row r="12" spans="2:58" x14ac:dyDescent="0.3">
      <c r="B12" s="72" t="str">
        <f t="shared" ref="B12:B14" si="3">$C$11</f>
        <v>Nanum</v>
      </c>
      <c r="C12" s="524"/>
      <c r="D12" s="75" t="str">
        <f>$D$8</f>
        <v>Multiple Dwelling</v>
      </c>
      <c r="E12" s="76">
        <v>120.72579119371406</v>
      </c>
      <c r="F12" s="77">
        <v>122.55673096559346</v>
      </c>
      <c r="G12" s="77">
        <v>148.38194858726388</v>
      </c>
      <c r="H12" s="78">
        <v>166.2651399340744</v>
      </c>
      <c r="I12" s="79">
        <v>171.77512136446686</v>
      </c>
      <c r="J12" s="74"/>
      <c r="K12" s="80">
        <f>$K$8</f>
        <v>28000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</row>
    <row r="13" spans="2:58" ht="17.25" thickBot="1" x14ac:dyDescent="0.35">
      <c r="B13" s="72" t="str">
        <f t="shared" si="3"/>
        <v>Nanum</v>
      </c>
      <c r="C13" s="524"/>
      <c r="D13" s="75" t="str">
        <f>$D$9</f>
        <v>Other Dwelling</v>
      </c>
      <c r="E13" s="76">
        <v>30.970036695774631</v>
      </c>
      <c r="F13" s="77">
        <v>31.439731459107119</v>
      </c>
      <c r="G13" s="77">
        <v>38.06472790362114</v>
      </c>
      <c r="H13" s="78">
        <v>42.652339935582035</v>
      </c>
      <c r="I13" s="79">
        <v>44.065826858343044</v>
      </c>
      <c r="J13" s="74"/>
      <c r="K13" s="80">
        <f>$K$9</f>
        <v>10000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</row>
    <row r="14" spans="2:58" ht="17.25" thickBot="1" x14ac:dyDescent="0.35">
      <c r="B14" s="72" t="str">
        <f t="shared" si="3"/>
        <v>Nanum</v>
      </c>
      <c r="C14" s="525"/>
      <c r="D14" s="81" t="s">
        <v>37</v>
      </c>
      <c r="E14" s="82">
        <f>SUM(E11:E13)</f>
        <v>356.44218160044318</v>
      </c>
      <c r="F14" s="83">
        <f t="shared" ref="F14" si="4">SUM(F11:F13)</f>
        <v>361.84802040435318</v>
      </c>
      <c r="G14" s="83">
        <f t="shared" ref="G14" si="5">SUM(G11:G13)</f>
        <v>438.0968220759359</v>
      </c>
      <c r="H14" s="84">
        <f t="shared" ref="H14:I14" si="6">SUM(H11:H13)</f>
        <v>490.896838332671</v>
      </c>
      <c r="I14" s="85">
        <f t="shared" si="6"/>
        <v>507.16502578630002</v>
      </c>
      <c r="J14" s="74"/>
      <c r="K14" s="86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</row>
    <row r="15" spans="2:58" x14ac:dyDescent="0.3">
      <c r="B15" s="72" t="str">
        <f>$C$15</f>
        <v>Trunding</v>
      </c>
      <c r="C15" s="523" t="s">
        <v>537</v>
      </c>
      <c r="D15" s="75" t="str">
        <f>$D$7</f>
        <v>Single Dwelling</v>
      </c>
      <c r="E15" s="76">
        <v>233.11979020640314</v>
      </c>
      <c r="F15" s="77">
        <v>245.85873837435594</v>
      </c>
      <c r="G15" s="77">
        <v>247.63880987111293</v>
      </c>
      <c r="H15" s="78">
        <v>248.83605970603142</v>
      </c>
      <c r="I15" s="79">
        <v>258.10846431066898</v>
      </c>
      <c r="J15" s="74"/>
      <c r="K15" s="80">
        <f>$K$7</f>
        <v>28000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2:58" x14ac:dyDescent="0.3">
      <c r="B16" s="72" t="str">
        <f t="shared" ref="B16:B18" si="7">$C$15</f>
        <v>Trunding</v>
      </c>
      <c r="C16" s="524"/>
      <c r="D16" s="75" t="str">
        <f>$D$8</f>
        <v>Multiple Dwelling</v>
      </c>
      <c r="E16" s="76">
        <v>137.45578666231893</v>
      </c>
      <c r="F16" s="77">
        <v>144.96712724874484</v>
      </c>
      <c r="G16" s="77">
        <v>146.01672122652451</v>
      </c>
      <c r="H16" s="78">
        <v>146.72266265579722</v>
      </c>
      <c r="I16" s="79">
        <v>152.19000486665496</v>
      </c>
      <c r="J16" s="74"/>
      <c r="K16" s="80">
        <f>$K$8</f>
        <v>28000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</row>
    <row r="17" spans="2:59" ht="17.25" thickBot="1" x14ac:dyDescent="0.35">
      <c r="B17" s="72" t="str">
        <f t="shared" si="7"/>
        <v>Trunding</v>
      </c>
      <c r="C17" s="524"/>
      <c r="D17" s="75" t="str">
        <f>$D$9</f>
        <v>Other Dwelling</v>
      </c>
      <c r="E17" s="76">
        <v>35.26181700601056</v>
      </c>
      <c r="F17" s="77">
        <v>37.188716728894171</v>
      </c>
      <c r="G17" s="77">
        <v>37.457971241008671</v>
      </c>
      <c r="H17" s="78">
        <v>37.639067854693828</v>
      </c>
      <c r="I17" s="79">
        <v>39.041616450353288</v>
      </c>
      <c r="J17" s="74"/>
      <c r="K17" s="80">
        <f>$K$9</f>
        <v>10000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2:59" ht="17.25" thickBot="1" x14ac:dyDescent="0.35">
      <c r="B18" s="72" t="str">
        <f t="shared" si="7"/>
        <v>Trunding</v>
      </c>
      <c r="C18" s="525"/>
      <c r="D18" s="81" t="s">
        <v>37</v>
      </c>
      <c r="E18" s="82">
        <f>SUM(E15:E17)</f>
        <v>405.83739387473264</v>
      </c>
      <c r="F18" s="83">
        <f t="shared" ref="F18" si="8">SUM(F15:F17)</f>
        <v>428.01458235199493</v>
      </c>
      <c r="G18" s="83">
        <f t="shared" ref="G18" si="9">SUM(G15:G17)</f>
        <v>431.11350233864613</v>
      </c>
      <c r="H18" s="84">
        <f t="shared" ref="H18:I18" si="10">SUM(H15:H17)</f>
        <v>433.19779021652249</v>
      </c>
      <c r="I18" s="85">
        <f t="shared" si="10"/>
        <v>449.34008562767718</v>
      </c>
      <c r="J18" s="74"/>
      <c r="K18" s="8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2:59" x14ac:dyDescent="0.3">
      <c r="B19" s="72" t="str">
        <f>$C$19</f>
        <v>Evans Landing</v>
      </c>
      <c r="C19" s="523" t="s">
        <v>222</v>
      </c>
      <c r="D19" s="75" t="str">
        <f>$D$7</f>
        <v>Single Dwelling</v>
      </c>
      <c r="E19" s="76">
        <v>47.567052988709818</v>
      </c>
      <c r="F19" s="77">
        <v>50.210534414424188</v>
      </c>
      <c r="G19" s="77">
        <v>51.653272074352614</v>
      </c>
      <c r="H19" s="78">
        <v>52.657135982008469</v>
      </c>
      <c r="I19" s="79">
        <v>53.186756487752355</v>
      </c>
      <c r="J19" s="74"/>
      <c r="K19" s="80">
        <f>$K$7</f>
        <v>28000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2:59" x14ac:dyDescent="0.3">
      <c r="B20" s="72" t="str">
        <f t="shared" ref="B20:B22" si="11">$C$19</f>
        <v>Evans Landing</v>
      </c>
      <c r="C20" s="524"/>
      <c r="D20" s="75" t="str">
        <f>$D$8</f>
        <v>Multiple Dwelling</v>
      </c>
      <c r="E20" s="76">
        <v>28.047239927516571</v>
      </c>
      <c r="F20" s="77">
        <v>29.605931356404167</v>
      </c>
      <c r="G20" s="77">
        <v>30.45662120910707</v>
      </c>
      <c r="H20" s="78">
        <v>31.048535361940569</v>
      </c>
      <c r="I20" s="79">
        <v>31.360818601321764</v>
      </c>
      <c r="J20" s="74"/>
      <c r="K20" s="80">
        <f>$K$8</f>
        <v>28000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2:59" ht="17.25" thickBot="1" x14ac:dyDescent="0.35">
      <c r="B21" s="72" t="str">
        <f t="shared" si="11"/>
        <v>Evans Landing</v>
      </c>
      <c r="C21" s="524"/>
      <c r="D21" s="75" t="str">
        <f>$D$9</f>
        <v>Other Dwelling</v>
      </c>
      <c r="E21" s="76">
        <v>7.1950164184603089</v>
      </c>
      <c r="F21" s="77">
        <v>7.5948707517616407</v>
      </c>
      <c r="G21" s="77">
        <v>7.8130999776331693</v>
      </c>
      <c r="H21" s="78">
        <v>7.9649449384550621</v>
      </c>
      <c r="I21" s="79">
        <v>8.0450556031894322</v>
      </c>
      <c r="J21" s="74"/>
      <c r="K21" s="80">
        <f>$K$9</f>
        <v>10000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2:59" ht="17.25" thickBot="1" x14ac:dyDescent="0.35">
      <c r="B22" s="72" t="str">
        <f t="shared" si="11"/>
        <v>Evans Landing</v>
      </c>
      <c r="C22" s="525"/>
      <c r="D22" s="81" t="s">
        <v>37</v>
      </c>
      <c r="E22" s="82">
        <f>SUM(E19:E21)</f>
        <v>82.809309334686702</v>
      </c>
      <c r="F22" s="83">
        <f t="shared" ref="F22" si="12">SUM(F19:F21)</f>
        <v>87.411336522590005</v>
      </c>
      <c r="G22" s="83">
        <f t="shared" ref="G22" si="13">SUM(G19:G21)</f>
        <v>89.922993261092856</v>
      </c>
      <c r="H22" s="84">
        <f t="shared" ref="H22:I22" si="14">SUM(H19:H21)</f>
        <v>91.670616282404097</v>
      </c>
      <c r="I22" s="85">
        <f t="shared" si="14"/>
        <v>92.592630692263555</v>
      </c>
      <c r="J22" s="74"/>
      <c r="K22" s="86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2:59" x14ac:dyDescent="0.3">
      <c r="B23" s="72" t="str">
        <f>$C$23</f>
        <v>Outside priority infrastructure area (total)</v>
      </c>
      <c r="C23" s="523" t="s">
        <v>38</v>
      </c>
      <c r="D23" s="75" t="str">
        <f>$D$7</f>
        <v>Single Dwelling</v>
      </c>
      <c r="E23" s="76">
        <v>25.336588078555803</v>
      </c>
      <c r="F23" s="77">
        <v>26.765743820029424</v>
      </c>
      <c r="G23" s="77">
        <v>27.545693224433961</v>
      </c>
      <c r="H23" s="78">
        <v>28.087963956842739</v>
      </c>
      <c r="I23" s="79">
        <v>28.373270687049729</v>
      </c>
      <c r="J23" s="74"/>
      <c r="K23" s="330">
        <f>$K$7</f>
        <v>28000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2:59" x14ac:dyDescent="0.3">
      <c r="B24" s="72" t="str">
        <f t="shared" ref="B24:B26" si="15">$C$23</f>
        <v>Outside priority infrastructure area (total)</v>
      </c>
      <c r="C24" s="524"/>
      <c r="D24" s="75" t="str">
        <f>$D$8</f>
        <v>Multiple Dwelling</v>
      </c>
      <c r="E24" s="76">
        <v>14.939360757803909</v>
      </c>
      <c r="F24" s="77">
        <v>15.782042224415106</v>
      </c>
      <c r="G24" s="77">
        <v>16.241928357824506</v>
      </c>
      <c r="H24" s="78">
        <v>16.561670624412873</v>
      </c>
      <c r="I24" s="79">
        <v>16.72989770202792</v>
      </c>
      <c r="J24" s="74"/>
      <c r="K24" s="80">
        <f>$K$8</f>
        <v>28000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2:59" ht="17.25" thickBot="1" x14ac:dyDescent="0.35">
      <c r="B25" s="72" t="str">
        <f t="shared" si="15"/>
        <v>Outside priority infrastructure area (total)</v>
      </c>
      <c r="C25" s="524"/>
      <c r="D25" s="75" t="str">
        <f>$D$9</f>
        <v>Other Dwelling</v>
      </c>
      <c r="E25" s="76">
        <v>3.8324250875126422</v>
      </c>
      <c r="F25" s="77">
        <v>4.0485999055506694</v>
      </c>
      <c r="G25" s="77">
        <v>4.1665754457126996</v>
      </c>
      <c r="H25" s="78">
        <v>4.2485995901106657</v>
      </c>
      <c r="I25" s="79">
        <v>4.2917552299739077</v>
      </c>
      <c r="J25" s="74"/>
      <c r="K25" s="87">
        <f>$K$9</f>
        <v>10000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2:59" ht="17.25" thickBot="1" x14ac:dyDescent="0.35">
      <c r="B26" s="72" t="str">
        <f t="shared" si="15"/>
        <v>Outside priority infrastructure area (total)</v>
      </c>
      <c r="C26" s="526"/>
      <c r="D26" s="81" t="s">
        <v>37</v>
      </c>
      <c r="E26" s="88">
        <f>SUM(E23:E25)</f>
        <v>44.10837392387235</v>
      </c>
      <c r="F26" s="89">
        <f t="shared" ref="F26" si="16">SUM(F23:F25)</f>
        <v>46.596385949995195</v>
      </c>
      <c r="G26" s="89">
        <f t="shared" ref="G26" si="17">SUM(G23:G25)</f>
        <v>47.954197027971169</v>
      </c>
      <c r="H26" s="90">
        <f t="shared" ref="H26:I26" si="18">SUM(H23:H25)</f>
        <v>48.898234171366276</v>
      </c>
      <c r="I26" s="91">
        <f t="shared" si="18"/>
        <v>49.394923619051561</v>
      </c>
      <c r="J26" s="74"/>
      <c r="K26" s="74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</row>
    <row r="27" spans="2:59" x14ac:dyDescent="0.3">
      <c r="C27" s="527" t="str">
        <f>COUNCIL_NAME</f>
        <v>Weipa Town Authority</v>
      </c>
      <c r="D27" s="92" t="str">
        <f>$D$7</f>
        <v>Single Dwelling</v>
      </c>
      <c r="E27" s="93">
        <f t="shared" ref="E27:I29" si="19">SUMIF($D$7:$D$26,$D27,E$7:E$26)</f>
        <v>1006.20635774878</v>
      </c>
      <c r="F27" s="94">
        <f t="shared" si="19"/>
        <v>1102.4801442119162</v>
      </c>
      <c r="G27" s="94">
        <f t="shared" si="19"/>
        <v>1162.0298732085387</v>
      </c>
      <c r="H27" s="94">
        <f t="shared" si="19"/>
        <v>1203.5067416392146</v>
      </c>
      <c r="I27" s="95">
        <f t="shared" si="19"/>
        <v>1227.1573129712458</v>
      </c>
      <c r="J27" s="74"/>
      <c r="K27" s="7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</row>
    <row r="28" spans="2:59" x14ac:dyDescent="0.3">
      <c r="C28" s="524"/>
      <c r="D28" s="75" t="str">
        <f>$D$8</f>
        <v>Multiple Dwelling</v>
      </c>
      <c r="E28" s="96">
        <f t="shared" si="19"/>
        <v>593.2953453952889</v>
      </c>
      <c r="F28" s="97">
        <f t="shared" si="19"/>
        <v>650.06182172719411</v>
      </c>
      <c r="G28" s="97">
        <f t="shared" si="19"/>
        <v>685.17447705993652</v>
      </c>
      <c r="H28" s="97">
        <f t="shared" si="19"/>
        <v>709.63072581247798</v>
      </c>
      <c r="I28" s="98">
        <f t="shared" si="19"/>
        <v>723.57595064551037</v>
      </c>
      <c r="J28" s="74"/>
      <c r="K28" s="74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</row>
    <row r="29" spans="2:59" ht="17.25" thickBot="1" x14ac:dyDescent="0.35">
      <c r="C29" s="524"/>
      <c r="D29" s="99" t="str">
        <f>$D$9</f>
        <v>Other Dwelling</v>
      </c>
      <c r="E29" s="100">
        <f t="shared" si="19"/>
        <v>152.19928100401711</v>
      </c>
      <c r="F29" s="101">
        <f t="shared" si="19"/>
        <v>166.76170248583605</v>
      </c>
      <c r="G29" s="101">
        <f t="shared" si="19"/>
        <v>175.76922451893859</v>
      </c>
      <c r="H29" s="101">
        <f t="shared" si="19"/>
        <v>182.04303655046942</v>
      </c>
      <c r="I29" s="102">
        <f t="shared" si="19"/>
        <v>185.6204338948103</v>
      </c>
      <c r="J29" s="74"/>
      <c r="K29" s="7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</row>
    <row r="30" spans="2:59" ht="17.25" thickBot="1" x14ac:dyDescent="0.35">
      <c r="C30" s="526"/>
      <c r="D30" s="103" t="s">
        <v>37</v>
      </c>
      <c r="E30" s="104">
        <f>SUM(E27:E29)</f>
        <v>1751.700984148086</v>
      </c>
      <c r="F30" s="105">
        <f t="shared" ref="F30" si="20">SUM(F27:F29)</f>
        <v>1919.3036684249464</v>
      </c>
      <c r="G30" s="105">
        <f t="shared" ref="G30" si="21">SUM(G27:G29)</f>
        <v>2022.9735747874138</v>
      </c>
      <c r="H30" s="105">
        <f t="shared" ref="H30" si="22">SUM(H27:H29)</f>
        <v>2095.1805040021618</v>
      </c>
      <c r="I30" s="106">
        <f t="shared" ref="I30" si="23">SUM(I27:I29)</f>
        <v>2136.3536975115667</v>
      </c>
      <c r="J30" s="74"/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</row>
    <row r="31" spans="2:59" x14ac:dyDescent="0.3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</row>
    <row r="32" spans="2:59" x14ac:dyDescent="0.3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73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</row>
    <row r="33" spans="2:59" x14ac:dyDescent="0.3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</row>
    <row r="34" spans="2:59" ht="24" thickBot="1" x14ac:dyDescent="0.4">
      <c r="C34" s="70" t="s">
        <v>43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BG34" s="71"/>
    </row>
    <row r="35" spans="2:59" s="143" customFormat="1" ht="27.75" customHeight="1" thickBot="1" x14ac:dyDescent="0.3">
      <c r="B35" s="144"/>
      <c r="C35" s="519" t="s">
        <v>33</v>
      </c>
      <c r="D35" s="519" t="s">
        <v>34</v>
      </c>
      <c r="E35" s="194">
        <f>$E$6</f>
        <v>2016</v>
      </c>
      <c r="F35" s="195">
        <f>E35+1</f>
        <v>2017</v>
      </c>
      <c r="G35" s="195">
        <f t="shared" ref="G35:Y35" si="24">F35+1</f>
        <v>2018</v>
      </c>
      <c r="H35" s="195">
        <f t="shared" si="24"/>
        <v>2019</v>
      </c>
      <c r="I35" s="195">
        <f t="shared" si="24"/>
        <v>2020</v>
      </c>
      <c r="J35" s="195">
        <f t="shared" si="24"/>
        <v>2021</v>
      </c>
      <c r="K35" s="195">
        <f t="shared" si="24"/>
        <v>2022</v>
      </c>
      <c r="L35" s="195">
        <f t="shared" si="24"/>
        <v>2023</v>
      </c>
      <c r="M35" s="195">
        <f t="shared" si="24"/>
        <v>2024</v>
      </c>
      <c r="N35" s="195">
        <f t="shared" si="24"/>
        <v>2025</v>
      </c>
      <c r="O35" s="195">
        <f t="shared" si="24"/>
        <v>2026</v>
      </c>
      <c r="P35" s="195">
        <f t="shared" si="24"/>
        <v>2027</v>
      </c>
      <c r="Q35" s="195">
        <f t="shared" si="24"/>
        <v>2028</v>
      </c>
      <c r="R35" s="195">
        <f t="shared" si="24"/>
        <v>2029</v>
      </c>
      <c r="S35" s="195">
        <f t="shared" si="24"/>
        <v>2030</v>
      </c>
      <c r="T35" s="195">
        <f t="shared" si="24"/>
        <v>2031</v>
      </c>
      <c r="U35" s="195">
        <f t="shared" si="24"/>
        <v>2032</v>
      </c>
      <c r="V35" s="195">
        <f t="shared" si="24"/>
        <v>2033</v>
      </c>
      <c r="W35" s="195">
        <f t="shared" si="24"/>
        <v>2034</v>
      </c>
      <c r="X35" s="195">
        <f t="shared" si="24"/>
        <v>2035</v>
      </c>
      <c r="Y35" s="196">
        <f t="shared" si="24"/>
        <v>2036</v>
      </c>
      <c r="AA35" s="145"/>
      <c r="BG35" s="146"/>
    </row>
    <row r="36" spans="2:59" s="200" customFormat="1" ht="17.25" thickBot="1" x14ac:dyDescent="0.3">
      <c r="B36" s="201"/>
      <c r="C36" s="520"/>
      <c r="D36" s="520"/>
      <c r="E36" s="197">
        <f t="shared" ref="E36:Y36" si="25">SUM(E37:E51)</f>
        <v>1751.7009841480856</v>
      </c>
      <c r="F36" s="198">
        <f t="shared" si="25"/>
        <v>1785.2215210034583</v>
      </c>
      <c r="G36" s="198">
        <f t="shared" si="25"/>
        <v>1818.7420578588299</v>
      </c>
      <c r="H36" s="198">
        <f t="shared" si="25"/>
        <v>1852.2625947142021</v>
      </c>
      <c r="I36" s="198">
        <f t="shared" si="25"/>
        <v>1885.7831315695742</v>
      </c>
      <c r="J36" s="198">
        <f t="shared" si="25"/>
        <v>1919.3036684249462</v>
      </c>
      <c r="K36" s="198">
        <f t="shared" si="25"/>
        <v>1940.0376496974397</v>
      </c>
      <c r="L36" s="198">
        <f t="shared" si="25"/>
        <v>1960.7716309699329</v>
      </c>
      <c r="M36" s="198">
        <f t="shared" si="25"/>
        <v>1981.5056122424269</v>
      </c>
      <c r="N36" s="198">
        <f t="shared" si="25"/>
        <v>2002.23959351492</v>
      </c>
      <c r="O36" s="198">
        <f t="shared" si="25"/>
        <v>2022.9735747874131</v>
      </c>
      <c r="P36" s="198">
        <f t="shared" si="25"/>
        <v>2037.4149606303633</v>
      </c>
      <c r="Q36" s="198">
        <f t="shared" si="25"/>
        <v>2051.8563464733134</v>
      </c>
      <c r="R36" s="198">
        <f t="shared" si="25"/>
        <v>2066.2977323162631</v>
      </c>
      <c r="S36" s="198">
        <f t="shared" si="25"/>
        <v>2080.7391181592125</v>
      </c>
      <c r="T36" s="198">
        <f t="shared" si="25"/>
        <v>2095.1805040021618</v>
      </c>
      <c r="U36" s="198">
        <f t="shared" si="25"/>
        <v>2103.4151427040429</v>
      </c>
      <c r="V36" s="198">
        <f t="shared" si="25"/>
        <v>2111.6497814059235</v>
      </c>
      <c r="W36" s="198">
        <f t="shared" si="25"/>
        <v>2119.884420107805</v>
      </c>
      <c r="X36" s="198">
        <f t="shared" si="25"/>
        <v>2128.1190588096865</v>
      </c>
      <c r="Y36" s="199">
        <f t="shared" si="25"/>
        <v>2136.3536975115667</v>
      </c>
      <c r="AA36" s="202"/>
      <c r="BG36" s="202"/>
    </row>
    <row r="37" spans="2:59" x14ac:dyDescent="0.3">
      <c r="B37" s="72" t="str">
        <f>$C$7</f>
        <v>Rocky Point</v>
      </c>
      <c r="C37" s="517" t="str">
        <f>$C$7</f>
        <v>Rocky Point</v>
      </c>
      <c r="D37" s="110" t="str">
        <f>$D$7</f>
        <v>Single Dwelling</v>
      </c>
      <c r="E37" s="111">
        <f t="shared" ref="E37:E51" si="26">SUMIFS($E$7:$E$26,$B$7:$B$26,$B37,$D$7:$D$26,$D37)</f>
        <v>495.43657276415661</v>
      </c>
      <c r="F37" s="112">
        <f>(($J37-$E37)/5)+E37</f>
        <v>510.70797213601605</v>
      </c>
      <c r="G37" s="112">
        <f t="shared" ref="G37:I37" si="27">(($J37-$E37)/5)+F37</f>
        <v>525.9793715078755</v>
      </c>
      <c r="H37" s="112">
        <f t="shared" si="27"/>
        <v>541.250770879735</v>
      </c>
      <c r="I37" s="112">
        <f t="shared" si="27"/>
        <v>556.5221702515945</v>
      </c>
      <c r="J37" s="112">
        <f t="shared" ref="J37:J51" si="28">IF(SUMIFS($F$7:$F$26,$B$7:$B$26,$B37,$D$7:$D$26,$D37)&lt;E37,E37,SUMIFS($F$7:$F$26,$B$7:$B$26,$B37,$D$7:$D$26,$D37))</f>
        <v>571.79356962345389</v>
      </c>
      <c r="K37" s="112">
        <f>(($O37-$J37)/5)+J37</f>
        <v>574.14324618948081</v>
      </c>
      <c r="L37" s="112">
        <f t="shared" ref="L37:N37" si="29">(($O37-$J37)/5)+K37</f>
        <v>576.49292275550772</v>
      </c>
      <c r="M37" s="112">
        <f t="shared" si="29"/>
        <v>578.84259932153464</v>
      </c>
      <c r="N37" s="112">
        <f t="shared" si="29"/>
        <v>581.19227588756155</v>
      </c>
      <c r="O37" s="112">
        <f t="shared" ref="O37:O51" si="30">IF(SUMIFS($G$7:$G$26,$B$7:$B$26,$B37,$D$7:$D$26,$D37)&lt;J37,J37,SUMIFS($G$7:$G$26,$B$7:$B$26,$B37,$D$7:$D$26,$D37))</f>
        <v>583.54195245358824</v>
      </c>
      <c r="P37" s="112">
        <f>(($T37-$O37)/5)+O37</f>
        <v>585.22280666913412</v>
      </c>
      <c r="Q37" s="112">
        <f t="shared" ref="Q37:S37" si="31">(($T37-$O37)/5)+P37</f>
        <v>586.90366088467999</v>
      </c>
      <c r="R37" s="112">
        <f t="shared" si="31"/>
        <v>588.58451510022587</v>
      </c>
      <c r="S37" s="112">
        <f t="shared" si="31"/>
        <v>590.26536931577175</v>
      </c>
      <c r="T37" s="112">
        <f t="shared" ref="T37:T51" si="32">IF(SUMIFS($H$7:$H$26,$B$7:$B$26,$B37,$D$7:$D$26,$D37)&lt;O37,O37,SUMIFS($H$7:$H$26,$B$7:$B$26,$B37,$D$7:$D$26,$D37))</f>
        <v>591.9462235313174</v>
      </c>
      <c r="U37" s="112">
        <f>(($Y37-$T37)/5)+T37</f>
        <v>592.78992760951087</v>
      </c>
      <c r="V37" s="112">
        <f t="shared" ref="V37:X37" si="33">(($Y37-$T37)/5)+U37</f>
        <v>593.63363168770434</v>
      </c>
      <c r="W37" s="112">
        <f t="shared" si="33"/>
        <v>594.47733576589781</v>
      </c>
      <c r="X37" s="112">
        <f t="shared" si="33"/>
        <v>595.32103984409127</v>
      </c>
      <c r="Y37" s="113">
        <f t="shared" ref="Y37:Y51" si="34">IF(SUMIFS($I$7:$I$26,$B$7:$B$26,$B37,$D$7:$D$26,$D37)&lt;T37,T37,SUMIFS($I$7:$I$26,$B$7:$B$26,$B37,$D$7:$D$26,$D37))</f>
        <v>596.16474392228463</v>
      </c>
      <c r="AA37" s="74"/>
      <c r="BG37" s="109"/>
    </row>
    <row r="38" spans="2:59" x14ac:dyDescent="0.3">
      <c r="B38" s="72" t="str">
        <f t="shared" ref="B38:B39" si="35">$C$7</f>
        <v>Rocky Point</v>
      </c>
      <c r="C38" s="517"/>
      <c r="D38" s="75" t="str">
        <f>$D$8</f>
        <v>Multiple Dwelling</v>
      </c>
      <c r="E38" s="117">
        <f t="shared" si="26"/>
        <v>292.12716685393542</v>
      </c>
      <c r="F38" s="118">
        <f t="shared" ref="F38:F51" si="36">(($J38-$E38)/5)+E38</f>
        <v>301.13173146955563</v>
      </c>
      <c r="G38" s="118">
        <f t="shared" ref="G38:G51" si="37">(($J38-$E38)/5)+F38</f>
        <v>310.13629608517584</v>
      </c>
      <c r="H38" s="118">
        <f t="shared" ref="H38:H51" si="38">(($J38-$E38)/5)+G38</f>
        <v>319.14086070079605</v>
      </c>
      <c r="I38" s="118">
        <f t="shared" ref="I38:I51" si="39">(($J38-$E38)/5)+H38</f>
        <v>328.14542531641627</v>
      </c>
      <c r="J38" s="119">
        <f t="shared" si="28"/>
        <v>337.14998993203642</v>
      </c>
      <c r="K38" s="118">
        <f t="shared" ref="K38:K51" si="40">(($O38-$J38)/5)+J38</f>
        <v>338.53544348147244</v>
      </c>
      <c r="L38" s="118">
        <f t="shared" ref="L38:L51" si="41">(($O38-$J38)/5)+K38</f>
        <v>339.92089703090846</v>
      </c>
      <c r="M38" s="118">
        <f t="shared" ref="M38:M51" si="42">(($O38-$J38)/5)+L38</f>
        <v>341.30635058034449</v>
      </c>
      <c r="N38" s="118">
        <f t="shared" ref="N38:N51" si="43">(($O38-$J38)/5)+M38</f>
        <v>342.69180412978051</v>
      </c>
      <c r="O38" s="119">
        <f t="shared" si="30"/>
        <v>344.07725767921653</v>
      </c>
      <c r="P38" s="118">
        <f t="shared" ref="P38:P51" si="44">(($T38-$O38)/5)+O38</f>
        <v>345.06834959062382</v>
      </c>
      <c r="Q38" s="118">
        <f t="shared" ref="Q38:Q51" si="45">(($T38-$O38)/5)+P38</f>
        <v>346.05944150203112</v>
      </c>
      <c r="R38" s="118">
        <f t="shared" ref="R38:R51" si="46">(($T38-$O38)/5)+Q38</f>
        <v>347.05053341343842</v>
      </c>
      <c r="S38" s="118">
        <f t="shared" ref="S38:S51" si="47">(($T38-$O38)/5)+R38</f>
        <v>348.04162532484571</v>
      </c>
      <c r="T38" s="119">
        <f t="shared" si="32"/>
        <v>349.03271723625295</v>
      </c>
      <c r="U38" s="118">
        <f t="shared" ref="U38:U51" si="48">(($Y38-$T38)/5)+T38</f>
        <v>349.53019541121017</v>
      </c>
      <c r="V38" s="118">
        <f t="shared" ref="V38:V51" si="49">(($Y38-$T38)/5)+U38</f>
        <v>350.0276735861674</v>
      </c>
      <c r="W38" s="118">
        <f t="shared" ref="W38:W51" si="50">(($Y38-$T38)/5)+V38</f>
        <v>350.52515176112462</v>
      </c>
      <c r="X38" s="118">
        <f t="shared" ref="X38:X51" si="51">(($Y38-$T38)/5)+W38</f>
        <v>351.02262993608184</v>
      </c>
      <c r="Y38" s="120">
        <f t="shared" si="34"/>
        <v>351.52010811103895</v>
      </c>
      <c r="AA38" s="74"/>
      <c r="BG38" s="109"/>
    </row>
    <row r="39" spans="2:59" x14ac:dyDescent="0.3">
      <c r="B39" s="72" t="str">
        <f t="shared" si="35"/>
        <v>Rocky Point</v>
      </c>
      <c r="C39" s="517"/>
      <c r="D39" s="75" t="str">
        <f>$D$9</f>
        <v>Other Dwelling</v>
      </c>
      <c r="E39" s="117">
        <f t="shared" si="26"/>
        <v>74.939985796258981</v>
      </c>
      <c r="F39" s="118">
        <f t="shared" si="36"/>
        <v>77.249945365111671</v>
      </c>
      <c r="G39" s="118">
        <f t="shared" si="37"/>
        <v>79.559904933964361</v>
      </c>
      <c r="H39" s="118">
        <f t="shared" si="38"/>
        <v>81.869864502817052</v>
      </c>
      <c r="I39" s="118">
        <f t="shared" si="39"/>
        <v>84.179824071669742</v>
      </c>
      <c r="J39" s="119">
        <f t="shared" si="28"/>
        <v>86.489783640522433</v>
      </c>
      <c r="K39" s="118">
        <f t="shared" si="40"/>
        <v>86.845196902610525</v>
      </c>
      <c r="L39" s="118">
        <f t="shared" si="41"/>
        <v>87.200610164698617</v>
      </c>
      <c r="M39" s="118">
        <f t="shared" si="42"/>
        <v>87.556023426786709</v>
      </c>
      <c r="N39" s="118">
        <f t="shared" si="43"/>
        <v>87.911436688874801</v>
      </c>
      <c r="O39" s="119">
        <f t="shared" si="30"/>
        <v>88.266849950962907</v>
      </c>
      <c r="P39" s="118">
        <f t="shared" si="44"/>
        <v>88.521096807095887</v>
      </c>
      <c r="Q39" s="118">
        <f t="shared" si="45"/>
        <v>88.775343663228867</v>
      </c>
      <c r="R39" s="118">
        <f t="shared" si="46"/>
        <v>89.029590519361847</v>
      </c>
      <c r="S39" s="118">
        <f t="shared" si="47"/>
        <v>89.283837375494826</v>
      </c>
      <c r="T39" s="119">
        <f t="shared" si="32"/>
        <v>89.538084231627835</v>
      </c>
      <c r="U39" s="118">
        <f t="shared" si="48"/>
        <v>89.665703335892388</v>
      </c>
      <c r="V39" s="118">
        <f t="shared" si="49"/>
        <v>89.793322440156942</v>
      </c>
      <c r="W39" s="118">
        <f t="shared" si="50"/>
        <v>89.920941544421495</v>
      </c>
      <c r="X39" s="118">
        <f t="shared" si="51"/>
        <v>90.048560648686049</v>
      </c>
      <c r="Y39" s="120">
        <f t="shared" si="34"/>
        <v>90.176179752950617</v>
      </c>
      <c r="AA39" s="74"/>
      <c r="BG39" s="109"/>
    </row>
    <row r="40" spans="2:59" x14ac:dyDescent="0.3">
      <c r="B40" s="72" t="str">
        <f>$C$11</f>
        <v>Nanum</v>
      </c>
      <c r="C40" s="516" t="str">
        <f>$C$11</f>
        <v>Nanum</v>
      </c>
      <c r="D40" s="75" t="str">
        <f t="shared" ref="D40" si="52">$D$7</f>
        <v>Single Dwelling</v>
      </c>
      <c r="E40" s="117">
        <f t="shared" si="26"/>
        <v>204.74635371095451</v>
      </c>
      <c r="F40" s="118">
        <f t="shared" si="36"/>
        <v>205.36739456469414</v>
      </c>
      <c r="G40" s="118">
        <f t="shared" si="37"/>
        <v>205.98843541843377</v>
      </c>
      <c r="H40" s="118">
        <f t="shared" si="38"/>
        <v>206.6094762721734</v>
      </c>
      <c r="I40" s="118">
        <f t="shared" si="39"/>
        <v>207.23051712591302</v>
      </c>
      <c r="J40" s="119">
        <f t="shared" si="28"/>
        <v>207.8515579796526</v>
      </c>
      <c r="K40" s="118">
        <f t="shared" si="40"/>
        <v>216.61127550073226</v>
      </c>
      <c r="L40" s="118">
        <f t="shared" si="41"/>
        <v>225.37099302181193</v>
      </c>
      <c r="M40" s="118">
        <f t="shared" si="42"/>
        <v>234.13071054289159</v>
      </c>
      <c r="N40" s="118">
        <f t="shared" si="43"/>
        <v>242.89042806397126</v>
      </c>
      <c r="O40" s="119">
        <f t="shared" si="30"/>
        <v>251.65014558505089</v>
      </c>
      <c r="P40" s="118">
        <f t="shared" si="44"/>
        <v>257.71598816064363</v>
      </c>
      <c r="Q40" s="118">
        <f t="shared" si="45"/>
        <v>263.78183073623637</v>
      </c>
      <c r="R40" s="118">
        <f t="shared" si="46"/>
        <v>269.84767331182911</v>
      </c>
      <c r="S40" s="118">
        <f t="shared" si="47"/>
        <v>275.91351588742185</v>
      </c>
      <c r="T40" s="119">
        <f t="shared" si="32"/>
        <v>281.97935846301459</v>
      </c>
      <c r="U40" s="118">
        <f t="shared" si="48"/>
        <v>283.84830228310972</v>
      </c>
      <c r="V40" s="118">
        <f t="shared" si="49"/>
        <v>285.71724610320484</v>
      </c>
      <c r="W40" s="118">
        <f t="shared" si="50"/>
        <v>287.58618992329997</v>
      </c>
      <c r="X40" s="118">
        <f t="shared" si="51"/>
        <v>289.45513374339509</v>
      </c>
      <c r="Y40" s="120">
        <f t="shared" si="34"/>
        <v>291.32407756349016</v>
      </c>
      <c r="AA40" s="74"/>
      <c r="BG40" s="109"/>
    </row>
    <row r="41" spans="2:59" x14ac:dyDescent="0.3">
      <c r="B41" s="72" t="str">
        <f t="shared" ref="B41:B42" si="53">$C$11</f>
        <v>Nanum</v>
      </c>
      <c r="C41" s="517"/>
      <c r="D41" s="75" t="str">
        <f t="shared" ref="D41" si="54">$D$8</f>
        <v>Multiple Dwelling</v>
      </c>
      <c r="E41" s="117">
        <f t="shared" si="26"/>
        <v>120.72579119371406</v>
      </c>
      <c r="F41" s="118">
        <f t="shared" si="36"/>
        <v>121.09197914808993</v>
      </c>
      <c r="G41" s="118">
        <f t="shared" si="37"/>
        <v>121.45816710246581</v>
      </c>
      <c r="H41" s="118">
        <f t="shared" si="38"/>
        <v>121.82435505684168</v>
      </c>
      <c r="I41" s="118">
        <f t="shared" si="39"/>
        <v>122.19054301121756</v>
      </c>
      <c r="J41" s="119">
        <f t="shared" si="28"/>
        <v>122.55673096559346</v>
      </c>
      <c r="K41" s="118">
        <f t="shared" si="40"/>
        <v>127.72177448992754</v>
      </c>
      <c r="L41" s="118">
        <f t="shared" si="41"/>
        <v>132.88681801426162</v>
      </c>
      <c r="M41" s="118">
        <f t="shared" si="42"/>
        <v>138.05186153859572</v>
      </c>
      <c r="N41" s="118">
        <f t="shared" si="43"/>
        <v>143.21690506292981</v>
      </c>
      <c r="O41" s="119">
        <f t="shared" si="30"/>
        <v>148.38194858726388</v>
      </c>
      <c r="P41" s="118">
        <f t="shared" si="44"/>
        <v>151.95858685662597</v>
      </c>
      <c r="Q41" s="118">
        <f t="shared" si="45"/>
        <v>155.53522512598806</v>
      </c>
      <c r="R41" s="118">
        <f t="shared" si="46"/>
        <v>159.11186339535016</v>
      </c>
      <c r="S41" s="118">
        <f t="shared" si="47"/>
        <v>162.68850166471225</v>
      </c>
      <c r="T41" s="119">
        <f t="shared" si="32"/>
        <v>166.2651399340744</v>
      </c>
      <c r="U41" s="118">
        <f t="shared" si="48"/>
        <v>167.3671362201529</v>
      </c>
      <c r="V41" s="118">
        <f t="shared" si="49"/>
        <v>168.4691325062314</v>
      </c>
      <c r="W41" s="118">
        <f t="shared" si="50"/>
        <v>169.57112879230991</v>
      </c>
      <c r="X41" s="118">
        <f t="shared" si="51"/>
        <v>170.67312507838841</v>
      </c>
      <c r="Y41" s="120">
        <f t="shared" si="34"/>
        <v>171.77512136446686</v>
      </c>
      <c r="AA41" s="74"/>
      <c r="BG41" s="109"/>
    </row>
    <row r="42" spans="2:59" x14ac:dyDescent="0.3">
      <c r="B42" s="72" t="str">
        <f t="shared" si="53"/>
        <v>Nanum</v>
      </c>
      <c r="C42" s="517"/>
      <c r="D42" s="75" t="str">
        <f t="shared" ref="D42" si="55">$D$9</f>
        <v>Other Dwelling</v>
      </c>
      <c r="E42" s="117">
        <f t="shared" si="26"/>
        <v>30.970036695774631</v>
      </c>
      <c r="F42" s="118">
        <f t="shared" si="36"/>
        <v>31.063975648441129</v>
      </c>
      <c r="G42" s="118">
        <f t="shared" si="37"/>
        <v>31.157914601107628</v>
      </c>
      <c r="H42" s="118">
        <f t="shared" si="38"/>
        <v>31.251853553774126</v>
      </c>
      <c r="I42" s="118">
        <f t="shared" si="39"/>
        <v>31.345792506440624</v>
      </c>
      <c r="J42" s="119">
        <f t="shared" si="28"/>
        <v>31.439731459107119</v>
      </c>
      <c r="K42" s="118">
        <f t="shared" si="40"/>
        <v>32.764730748009924</v>
      </c>
      <c r="L42" s="118">
        <f t="shared" si="41"/>
        <v>34.089730036912727</v>
      </c>
      <c r="M42" s="118">
        <f t="shared" si="42"/>
        <v>35.414729325815529</v>
      </c>
      <c r="N42" s="118">
        <f t="shared" si="43"/>
        <v>36.739728614718331</v>
      </c>
      <c r="O42" s="119">
        <f t="shared" si="30"/>
        <v>38.06472790362114</v>
      </c>
      <c r="P42" s="118">
        <f t="shared" si="44"/>
        <v>38.98225031001332</v>
      </c>
      <c r="Q42" s="118">
        <f t="shared" si="45"/>
        <v>39.899772716405501</v>
      </c>
      <c r="R42" s="118">
        <f t="shared" si="46"/>
        <v>40.817295122797681</v>
      </c>
      <c r="S42" s="118">
        <f t="shared" si="47"/>
        <v>41.734817529189861</v>
      </c>
      <c r="T42" s="119">
        <f t="shared" si="32"/>
        <v>42.652339935582035</v>
      </c>
      <c r="U42" s="118">
        <f t="shared" si="48"/>
        <v>42.935037320134235</v>
      </c>
      <c r="V42" s="118">
        <f t="shared" si="49"/>
        <v>43.217734704686436</v>
      </c>
      <c r="W42" s="118">
        <f t="shared" si="50"/>
        <v>43.500432089238636</v>
      </c>
      <c r="X42" s="118">
        <f t="shared" si="51"/>
        <v>43.783129473790837</v>
      </c>
      <c r="Y42" s="120">
        <f t="shared" si="34"/>
        <v>44.065826858343044</v>
      </c>
      <c r="AA42" s="74"/>
      <c r="BG42" s="109"/>
    </row>
    <row r="43" spans="2:59" x14ac:dyDescent="0.3">
      <c r="B43" s="72" t="str">
        <f>$C$15</f>
        <v>Trunding</v>
      </c>
      <c r="C43" s="516" t="str">
        <f>$C$15</f>
        <v>Trunding</v>
      </c>
      <c r="D43" s="75" t="str">
        <f t="shared" ref="D43" si="56">$D$7</f>
        <v>Single Dwelling</v>
      </c>
      <c r="E43" s="117">
        <f t="shared" si="26"/>
        <v>233.11979020640314</v>
      </c>
      <c r="F43" s="118">
        <f t="shared" si="36"/>
        <v>235.66757983999369</v>
      </c>
      <c r="G43" s="118">
        <f t="shared" si="37"/>
        <v>238.21536947358425</v>
      </c>
      <c r="H43" s="118">
        <f t="shared" si="38"/>
        <v>240.7631591071748</v>
      </c>
      <c r="I43" s="118">
        <f t="shared" si="39"/>
        <v>243.31094874076535</v>
      </c>
      <c r="J43" s="119">
        <f t="shared" si="28"/>
        <v>245.85873837435594</v>
      </c>
      <c r="K43" s="118">
        <f t="shared" si="40"/>
        <v>246.21475267370732</v>
      </c>
      <c r="L43" s="118">
        <f t="shared" si="41"/>
        <v>246.57076697305871</v>
      </c>
      <c r="M43" s="118">
        <f t="shared" si="42"/>
        <v>246.9267812724101</v>
      </c>
      <c r="N43" s="118">
        <f t="shared" si="43"/>
        <v>247.28279557176148</v>
      </c>
      <c r="O43" s="119">
        <f t="shared" si="30"/>
        <v>247.63880987111293</v>
      </c>
      <c r="P43" s="118">
        <f t="shared" si="44"/>
        <v>247.87825983809662</v>
      </c>
      <c r="Q43" s="118">
        <f t="shared" si="45"/>
        <v>248.11770980508032</v>
      </c>
      <c r="R43" s="118">
        <f t="shared" si="46"/>
        <v>248.35715977206402</v>
      </c>
      <c r="S43" s="118">
        <f t="shared" si="47"/>
        <v>248.59660973904772</v>
      </c>
      <c r="T43" s="119">
        <f t="shared" si="32"/>
        <v>248.83605970603142</v>
      </c>
      <c r="U43" s="118">
        <f t="shared" si="48"/>
        <v>250.69054062695892</v>
      </c>
      <c r="V43" s="118">
        <f t="shared" si="49"/>
        <v>252.54502154788642</v>
      </c>
      <c r="W43" s="118">
        <f t="shared" si="50"/>
        <v>254.39950246881392</v>
      </c>
      <c r="X43" s="118">
        <f t="shared" si="51"/>
        <v>256.25398338974145</v>
      </c>
      <c r="Y43" s="120">
        <f t="shared" si="34"/>
        <v>258.10846431066898</v>
      </c>
      <c r="AA43" s="74"/>
      <c r="BG43" s="109"/>
    </row>
    <row r="44" spans="2:59" x14ac:dyDescent="0.3">
      <c r="B44" s="72" t="str">
        <f t="shared" ref="B44:B45" si="57">$C$15</f>
        <v>Trunding</v>
      </c>
      <c r="C44" s="517"/>
      <c r="D44" s="75" t="str">
        <f t="shared" ref="D44" si="58">$D$8</f>
        <v>Multiple Dwelling</v>
      </c>
      <c r="E44" s="117">
        <f t="shared" si="26"/>
        <v>137.45578666231893</v>
      </c>
      <c r="F44" s="118">
        <f t="shared" si="36"/>
        <v>138.95805477960411</v>
      </c>
      <c r="G44" s="118">
        <f t="shared" si="37"/>
        <v>140.46032289688929</v>
      </c>
      <c r="H44" s="118">
        <f t="shared" si="38"/>
        <v>141.96259101417448</v>
      </c>
      <c r="I44" s="118">
        <f t="shared" si="39"/>
        <v>143.46485913145966</v>
      </c>
      <c r="J44" s="119">
        <f t="shared" si="28"/>
        <v>144.96712724874484</v>
      </c>
      <c r="K44" s="118">
        <f t="shared" si="40"/>
        <v>145.17704604430077</v>
      </c>
      <c r="L44" s="118">
        <f t="shared" si="41"/>
        <v>145.38696483985669</v>
      </c>
      <c r="M44" s="118">
        <f t="shared" si="42"/>
        <v>145.59688363541261</v>
      </c>
      <c r="N44" s="118">
        <f t="shared" si="43"/>
        <v>145.80680243096853</v>
      </c>
      <c r="O44" s="119">
        <f t="shared" si="30"/>
        <v>146.01672122652451</v>
      </c>
      <c r="P44" s="118">
        <f t="shared" si="44"/>
        <v>146.15790951237906</v>
      </c>
      <c r="Q44" s="118">
        <f t="shared" si="45"/>
        <v>146.29909779823362</v>
      </c>
      <c r="R44" s="118">
        <f t="shared" si="46"/>
        <v>146.44028608408817</v>
      </c>
      <c r="S44" s="118">
        <f t="shared" si="47"/>
        <v>146.58147436994273</v>
      </c>
      <c r="T44" s="119">
        <f t="shared" si="32"/>
        <v>146.72266265579722</v>
      </c>
      <c r="U44" s="118">
        <f t="shared" si="48"/>
        <v>147.81613109796876</v>
      </c>
      <c r="V44" s="118">
        <f t="shared" si="49"/>
        <v>148.90959954014031</v>
      </c>
      <c r="W44" s="118">
        <f t="shared" si="50"/>
        <v>150.00306798231185</v>
      </c>
      <c r="X44" s="118">
        <f t="shared" si="51"/>
        <v>151.09653642448339</v>
      </c>
      <c r="Y44" s="120">
        <f t="shared" si="34"/>
        <v>152.19000486665496</v>
      </c>
      <c r="AA44" s="74"/>
      <c r="BG44" s="109"/>
    </row>
    <row r="45" spans="2:59" x14ac:dyDescent="0.3">
      <c r="B45" s="72" t="str">
        <f t="shared" si="57"/>
        <v>Trunding</v>
      </c>
      <c r="C45" s="517"/>
      <c r="D45" s="75" t="str">
        <f t="shared" ref="D45" si="59">$D$9</f>
        <v>Other Dwelling</v>
      </c>
      <c r="E45" s="117">
        <f t="shared" si="26"/>
        <v>35.26181700601056</v>
      </c>
      <c r="F45" s="118">
        <f t="shared" si="36"/>
        <v>35.647196950587279</v>
      </c>
      <c r="G45" s="118">
        <f t="shared" si="37"/>
        <v>36.032576895163999</v>
      </c>
      <c r="H45" s="118">
        <f t="shared" si="38"/>
        <v>36.417956839740718</v>
      </c>
      <c r="I45" s="118">
        <f t="shared" si="39"/>
        <v>36.803336784317437</v>
      </c>
      <c r="J45" s="119">
        <f t="shared" si="28"/>
        <v>37.188716728894171</v>
      </c>
      <c r="K45" s="118">
        <f t="shared" si="40"/>
        <v>37.242567631317073</v>
      </c>
      <c r="L45" s="118">
        <f t="shared" si="41"/>
        <v>37.296418533739974</v>
      </c>
      <c r="M45" s="118">
        <f t="shared" si="42"/>
        <v>37.350269436162876</v>
      </c>
      <c r="N45" s="118">
        <f t="shared" si="43"/>
        <v>37.404120338585777</v>
      </c>
      <c r="O45" s="119">
        <f t="shared" si="30"/>
        <v>37.457971241008671</v>
      </c>
      <c r="P45" s="118">
        <f t="shared" si="44"/>
        <v>37.494190563745704</v>
      </c>
      <c r="Q45" s="118">
        <f t="shared" si="45"/>
        <v>37.530409886482737</v>
      </c>
      <c r="R45" s="118">
        <f t="shared" si="46"/>
        <v>37.566629209219769</v>
      </c>
      <c r="S45" s="118">
        <f t="shared" si="47"/>
        <v>37.602848531956802</v>
      </c>
      <c r="T45" s="119">
        <f t="shared" si="32"/>
        <v>37.639067854693828</v>
      </c>
      <c r="U45" s="118">
        <f t="shared" si="48"/>
        <v>37.91957757382572</v>
      </c>
      <c r="V45" s="118">
        <f t="shared" si="49"/>
        <v>38.200087292957612</v>
      </c>
      <c r="W45" s="118">
        <f t="shared" si="50"/>
        <v>38.480597012089504</v>
      </c>
      <c r="X45" s="118">
        <f t="shared" si="51"/>
        <v>38.761106731221396</v>
      </c>
      <c r="Y45" s="120">
        <f t="shared" si="34"/>
        <v>39.041616450353288</v>
      </c>
      <c r="AA45" s="74"/>
      <c r="BG45" s="109"/>
    </row>
    <row r="46" spans="2:59" x14ac:dyDescent="0.3">
      <c r="B46" s="72" t="str">
        <f>$C$19</f>
        <v>Evans Landing</v>
      </c>
      <c r="C46" s="516" t="str">
        <f>$C$19</f>
        <v>Evans Landing</v>
      </c>
      <c r="D46" s="75" t="str">
        <f t="shared" ref="D46" si="60">$D$7</f>
        <v>Single Dwelling</v>
      </c>
      <c r="E46" s="117">
        <f t="shared" si="26"/>
        <v>47.567052988709818</v>
      </c>
      <c r="F46" s="118">
        <f t="shared" si="36"/>
        <v>48.095749273852689</v>
      </c>
      <c r="G46" s="118">
        <f t="shared" si="37"/>
        <v>48.624445558995561</v>
      </c>
      <c r="H46" s="118">
        <f t="shared" si="38"/>
        <v>49.153141844138432</v>
      </c>
      <c r="I46" s="118">
        <f t="shared" si="39"/>
        <v>49.681838129281303</v>
      </c>
      <c r="J46" s="119">
        <f t="shared" si="28"/>
        <v>50.210534414424188</v>
      </c>
      <c r="K46" s="118">
        <f t="shared" si="40"/>
        <v>50.499081946409873</v>
      </c>
      <c r="L46" s="118">
        <f t="shared" si="41"/>
        <v>50.787629478395559</v>
      </c>
      <c r="M46" s="118">
        <f t="shared" si="42"/>
        <v>51.076177010381244</v>
      </c>
      <c r="N46" s="118">
        <f t="shared" si="43"/>
        <v>51.364724542366929</v>
      </c>
      <c r="O46" s="119">
        <f t="shared" si="30"/>
        <v>51.653272074352614</v>
      </c>
      <c r="P46" s="118">
        <f t="shared" si="44"/>
        <v>51.854044855883785</v>
      </c>
      <c r="Q46" s="118">
        <f t="shared" si="45"/>
        <v>52.054817637414956</v>
      </c>
      <c r="R46" s="118">
        <f t="shared" si="46"/>
        <v>52.255590418946127</v>
      </c>
      <c r="S46" s="118">
        <f t="shared" si="47"/>
        <v>52.456363200477298</v>
      </c>
      <c r="T46" s="119">
        <f t="shared" si="32"/>
        <v>52.657135982008469</v>
      </c>
      <c r="U46" s="118">
        <f t="shared" si="48"/>
        <v>52.763060083157249</v>
      </c>
      <c r="V46" s="118">
        <f t="shared" si="49"/>
        <v>52.868984184306029</v>
      </c>
      <c r="W46" s="118">
        <f t="shared" si="50"/>
        <v>52.974908285454809</v>
      </c>
      <c r="X46" s="118">
        <f t="shared" si="51"/>
        <v>53.080832386603589</v>
      </c>
      <c r="Y46" s="120">
        <f t="shared" si="34"/>
        <v>53.186756487752355</v>
      </c>
      <c r="AA46" s="74"/>
      <c r="BG46" s="109"/>
    </row>
    <row r="47" spans="2:59" x14ac:dyDescent="0.3">
      <c r="B47" s="72" t="str">
        <f t="shared" ref="B47:B48" si="61">$C$19</f>
        <v>Evans Landing</v>
      </c>
      <c r="C47" s="517"/>
      <c r="D47" s="75" t="str">
        <f t="shared" ref="D47" si="62">$D$8</f>
        <v>Multiple Dwelling</v>
      </c>
      <c r="E47" s="117">
        <f t="shared" si="26"/>
        <v>28.047239927516571</v>
      </c>
      <c r="F47" s="118">
        <f t="shared" si="36"/>
        <v>28.35897821329409</v>
      </c>
      <c r="G47" s="118">
        <f t="shared" si="37"/>
        <v>28.670716499071609</v>
      </c>
      <c r="H47" s="118">
        <f t="shared" si="38"/>
        <v>28.982454784849129</v>
      </c>
      <c r="I47" s="118">
        <f t="shared" si="39"/>
        <v>29.294193070626648</v>
      </c>
      <c r="J47" s="119">
        <f t="shared" si="28"/>
        <v>29.605931356404167</v>
      </c>
      <c r="K47" s="118">
        <f t="shared" si="40"/>
        <v>29.776069326944747</v>
      </c>
      <c r="L47" s="118">
        <f t="shared" si="41"/>
        <v>29.946207297485326</v>
      </c>
      <c r="M47" s="118">
        <f t="shared" si="42"/>
        <v>30.116345268025906</v>
      </c>
      <c r="N47" s="118">
        <f t="shared" si="43"/>
        <v>30.286483238566486</v>
      </c>
      <c r="O47" s="119">
        <f t="shared" si="30"/>
        <v>30.45662120910707</v>
      </c>
      <c r="P47" s="118">
        <f t="shared" si="44"/>
        <v>30.575004039673768</v>
      </c>
      <c r="Q47" s="118">
        <f t="shared" si="45"/>
        <v>30.693386870240467</v>
      </c>
      <c r="R47" s="118">
        <f t="shared" si="46"/>
        <v>30.811769700807165</v>
      </c>
      <c r="S47" s="118">
        <f t="shared" si="47"/>
        <v>30.930152531373864</v>
      </c>
      <c r="T47" s="119">
        <f t="shared" si="32"/>
        <v>31.048535361940569</v>
      </c>
      <c r="U47" s="118">
        <f t="shared" si="48"/>
        <v>31.110992009816808</v>
      </c>
      <c r="V47" s="118">
        <f t="shared" si="49"/>
        <v>31.173448657693047</v>
      </c>
      <c r="W47" s="118">
        <f t="shared" si="50"/>
        <v>31.235905305569286</v>
      </c>
      <c r="X47" s="118">
        <f t="shared" si="51"/>
        <v>31.298361953445525</v>
      </c>
      <c r="Y47" s="120">
        <f t="shared" si="34"/>
        <v>31.360818601321764</v>
      </c>
      <c r="AA47" s="74"/>
      <c r="BG47" s="109"/>
    </row>
    <row r="48" spans="2:59" x14ac:dyDescent="0.3">
      <c r="B48" s="72" t="str">
        <f t="shared" si="61"/>
        <v>Evans Landing</v>
      </c>
      <c r="C48" s="517"/>
      <c r="D48" s="75" t="str">
        <f t="shared" ref="D48" si="63">$D$9</f>
        <v>Other Dwelling</v>
      </c>
      <c r="E48" s="117">
        <f t="shared" si="26"/>
        <v>7.1950164184603089</v>
      </c>
      <c r="F48" s="118">
        <f t="shared" si="36"/>
        <v>7.2749872851205755</v>
      </c>
      <c r="G48" s="118">
        <f t="shared" si="37"/>
        <v>7.354958151780842</v>
      </c>
      <c r="H48" s="118">
        <f t="shared" si="38"/>
        <v>7.4349290184411085</v>
      </c>
      <c r="I48" s="118">
        <f t="shared" si="39"/>
        <v>7.5148998851013751</v>
      </c>
      <c r="J48" s="119">
        <f t="shared" si="28"/>
        <v>7.5948707517616407</v>
      </c>
      <c r="K48" s="118">
        <f t="shared" si="40"/>
        <v>7.6385165969359461</v>
      </c>
      <c r="L48" s="118">
        <f t="shared" si="41"/>
        <v>7.6821624421102515</v>
      </c>
      <c r="M48" s="118">
        <f t="shared" si="42"/>
        <v>7.7258082872845568</v>
      </c>
      <c r="N48" s="118">
        <f t="shared" si="43"/>
        <v>7.7694541324588622</v>
      </c>
      <c r="O48" s="119">
        <f t="shared" si="30"/>
        <v>7.8130999776331693</v>
      </c>
      <c r="P48" s="118">
        <f t="shared" si="44"/>
        <v>7.8434689697975477</v>
      </c>
      <c r="Q48" s="118">
        <f t="shared" si="45"/>
        <v>7.8738379619619261</v>
      </c>
      <c r="R48" s="118">
        <f t="shared" si="46"/>
        <v>7.9042069541263045</v>
      </c>
      <c r="S48" s="118">
        <f t="shared" si="47"/>
        <v>7.9345759462906829</v>
      </c>
      <c r="T48" s="119">
        <f t="shared" si="32"/>
        <v>7.9649449384550621</v>
      </c>
      <c r="U48" s="118">
        <f t="shared" si="48"/>
        <v>7.9809670714019365</v>
      </c>
      <c r="V48" s="118">
        <f t="shared" si="49"/>
        <v>7.9969892043488109</v>
      </c>
      <c r="W48" s="118">
        <f t="shared" si="50"/>
        <v>8.0130113372956853</v>
      </c>
      <c r="X48" s="118">
        <f t="shared" si="51"/>
        <v>8.0290334702425596</v>
      </c>
      <c r="Y48" s="120">
        <f t="shared" si="34"/>
        <v>8.0450556031894322</v>
      </c>
      <c r="AA48" s="74"/>
      <c r="BG48" s="109"/>
    </row>
    <row r="49" spans="2:59" x14ac:dyDescent="0.3">
      <c r="B49" s="72" t="str">
        <f>$C$23</f>
        <v>Outside priority infrastructure area (total)</v>
      </c>
      <c r="C49" s="516" t="str">
        <f>$C$23</f>
        <v>Outside priority infrastructure area (total)</v>
      </c>
      <c r="D49" s="75" t="str">
        <f t="shared" ref="D49" si="64">$D$7</f>
        <v>Single Dwelling</v>
      </c>
      <c r="E49" s="117">
        <f t="shared" si="26"/>
        <v>25.336588078555803</v>
      </c>
      <c r="F49" s="118">
        <f t="shared" si="36"/>
        <v>25.622419226850528</v>
      </c>
      <c r="G49" s="118">
        <f t="shared" si="37"/>
        <v>25.908250375145254</v>
      </c>
      <c r="H49" s="118">
        <f t="shared" si="38"/>
        <v>26.19408152343998</v>
      </c>
      <c r="I49" s="118">
        <f t="shared" si="39"/>
        <v>26.479912671734706</v>
      </c>
      <c r="J49" s="119">
        <f t="shared" si="28"/>
        <v>26.765743820029424</v>
      </c>
      <c r="K49" s="118">
        <f t="shared" si="40"/>
        <v>26.92173370091033</v>
      </c>
      <c r="L49" s="118">
        <f t="shared" si="41"/>
        <v>27.077723581791236</v>
      </c>
      <c r="M49" s="118">
        <f t="shared" si="42"/>
        <v>27.233713462672142</v>
      </c>
      <c r="N49" s="118">
        <f t="shared" si="43"/>
        <v>27.389703343553048</v>
      </c>
      <c r="O49" s="119">
        <f t="shared" si="30"/>
        <v>27.545693224433961</v>
      </c>
      <c r="P49" s="118">
        <f t="shared" si="44"/>
        <v>27.654147370915716</v>
      </c>
      <c r="Q49" s="118">
        <f t="shared" si="45"/>
        <v>27.762601517397471</v>
      </c>
      <c r="R49" s="118">
        <f t="shared" si="46"/>
        <v>27.871055663879226</v>
      </c>
      <c r="S49" s="118">
        <f t="shared" si="47"/>
        <v>27.97950981036098</v>
      </c>
      <c r="T49" s="119">
        <f t="shared" si="32"/>
        <v>28.087963956842739</v>
      </c>
      <c r="U49" s="118">
        <f t="shared" si="48"/>
        <v>28.145025302884136</v>
      </c>
      <c r="V49" s="118">
        <f t="shared" si="49"/>
        <v>28.202086648925533</v>
      </c>
      <c r="W49" s="118">
        <f t="shared" si="50"/>
        <v>28.259147994966931</v>
      </c>
      <c r="X49" s="118">
        <f t="shared" si="51"/>
        <v>28.316209341008328</v>
      </c>
      <c r="Y49" s="120">
        <f t="shared" si="34"/>
        <v>28.373270687049729</v>
      </c>
      <c r="AA49" s="74"/>
      <c r="BG49" s="109"/>
    </row>
    <row r="50" spans="2:59" x14ac:dyDescent="0.3">
      <c r="B50" s="72" t="str">
        <f t="shared" ref="B50:B51" si="65">$C$23</f>
        <v>Outside priority infrastructure area (total)</v>
      </c>
      <c r="C50" s="517"/>
      <c r="D50" s="75" t="str">
        <f t="shared" ref="D50" si="66">$D$8</f>
        <v>Multiple Dwelling</v>
      </c>
      <c r="E50" s="117">
        <f t="shared" si="26"/>
        <v>14.939360757803909</v>
      </c>
      <c r="F50" s="118">
        <f t="shared" si="36"/>
        <v>15.107897051126148</v>
      </c>
      <c r="G50" s="118">
        <f t="shared" si="37"/>
        <v>15.276433344448387</v>
      </c>
      <c r="H50" s="118">
        <f t="shared" si="38"/>
        <v>15.444969637770626</v>
      </c>
      <c r="I50" s="118">
        <f t="shared" si="39"/>
        <v>15.613505931092865</v>
      </c>
      <c r="J50" s="119">
        <f t="shared" si="28"/>
        <v>15.782042224415106</v>
      </c>
      <c r="K50" s="118">
        <f t="shared" si="40"/>
        <v>15.874019451096986</v>
      </c>
      <c r="L50" s="118">
        <f t="shared" si="41"/>
        <v>15.965996677778866</v>
      </c>
      <c r="M50" s="118">
        <f t="shared" si="42"/>
        <v>16.057973904460745</v>
      </c>
      <c r="N50" s="118">
        <f t="shared" si="43"/>
        <v>16.149951131142625</v>
      </c>
      <c r="O50" s="119">
        <f t="shared" si="30"/>
        <v>16.241928357824506</v>
      </c>
      <c r="P50" s="118">
        <f t="shared" si="44"/>
        <v>16.305876811142181</v>
      </c>
      <c r="Q50" s="118">
        <f t="shared" si="45"/>
        <v>16.369825264459855</v>
      </c>
      <c r="R50" s="118">
        <f t="shared" si="46"/>
        <v>16.43377371777753</v>
      </c>
      <c r="S50" s="118">
        <f t="shared" si="47"/>
        <v>16.497722171095205</v>
      </c>
      <c r="T50" s="119">
        <f t="shared" si="32"/>
        <v>16.561670624412873</v>
      </c>
      <c r="U50" s="118">
        <f t="shared" si="48"/>
        <v>16.595316039935881</v>
      </c>
      <c r="V50" s="118">
        <f t="shared" si="49"/>
        <v>16.628961455458889</v>
      </c>
      <c r="W50" s="118">
        <f t="shared" si="50"/>
        <v>16.662606870981897</v>
      </c>
      <c r="X50" s="118">
        <f t="shared" si="51"/>
        <v>16.696252286504905</v>
      </c>
      <c r="Y50" s="120">
        <f t="shared" si="34"/>
        <v>16.72989770202792</v>
      </c>
      <c r="AA50" s="74"/>
      <c r="BG50" s="109"/>
    </row>
    <row r="51" spans="2:59" ht="17.25" thickBot="1" x14ac:dyDescent="0.35">
      <c r="B51" s="72" t="str">
        <f t="shared" si="65"/>
        <v>Outside priority infrastructure area (total)</v>
      </c>
      <c r="C51" s="518"/>
      <c r="D51" s="124" t="str">
        <f t="shared" ref="D51" si="67">$D$9</f>
        <v>Other Dwelling</v>
      </c>
      <c r="E51" s="125">
        <f t="shared" si="26"/>
        <v>3.8324250875126422</v>
      </c>
      <c r="F51" s="126">
        <f t="shared" si="36"/>
        <v>3.8756600511202475</v>
      </c>
      <c r="G51" s="126">
        <f t="shared" si="37"/>
        <v>3.9188950147278527</v>
      </c>
      <c r="H51" s="126">
        <f t="shared" si="38"/>
        <v>3.962129978335458</v>
      </c>
      <c r="I51" s="126">
        <f t="shared" si="39"/>
        <v>4.0053649419430633</v>
      </c>
      <c r="J51" s="127">
        <f t="shared" si="28"/>
        <v>4.0485999055506694</v>
      </c>
      <c r="K51" s="126">
        <f t="shared" si="40"/>
        <v>4.0721950135830758</v>
      </c>
      <c r="L51" s="126">
        <f t="shared" si="41"/>
        <v>4.0957901216154822</v>
      </c>
      <c r="M51" s="126">
        <f t="shared" si="42"/>
        <v>4.1193852296478886</v>
      </c>
      <c r="N51" s="126">
        <f t="shared" si="43"/>
        <v>4.1429803376802949</v>
      </c>
      <c r="O51" s="127">
        <f t="shared" si="30"/>
        <v>4.1665754457126996</v>
      </c>
      <c r="P51" s="126">
        <f t="shared" si="44"/>
        <v>4.1829802745922926</v>
      </c>
      <c r="Q51" s="126">
        <f t="shared" si="45"/>
        <v>4.1993851034718856</v>
      </c>
      <c r="R51" s="126">
        <f t="shared" si="46"/>
        <v>4.2157899323514787</v>
      </c>
      <c r="S51" s="126">
        <f t="shared" si="47"/>
        <v>4.2321947612310717</v>
      </c>
      <c r="T51" s="127">
        <f t="shared" si="32"/>
        <v>4.2485995901106657</v>
      </c>
      <c r="U51" s="126">
        <f t="shared" si="48"/>
        <v>4.2572307180833144</v>
      </c>
      <c r="V51" s="126">
        <f t="shared" si="49"/>
        <v>4.2658618460559632</v>
      </c>
      <c r="W51" s="126">
        <f t="shared" si="50"/>
        <v>4.2744929740286119</v>
      </c>
      <c r="X51" s="126">
        <f t="shared" si="51"/>
        <v>4.2831241020012607</v>
      </c>
      <c r="Y51" s="128">
        <f t="shared" si="34"/>
        <v>4.2917552299739077</v>
      </c>
      <c r="AA51" s="74"/>
      <c r="BG51" s="109"/>
    </row>
    <row r="52" spans="2:59" x14ac:dyDescent="0.3"/>
    <row r="53" spans="2:59" x14ac:dyDescent="0.3"/>
    <row r="54" spans="2:59" x14ac:dyDescent="0.3">
      <c r="F54" s="283"/>
    </row>
    <row r="55" spans="2:59" ht="24" thickBot="1" x14ac:dyDescent="0.4">
      <c r="C55" s="70" t="s">
        <v>44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2:59" ht="17.25" thickBot="1" x14ac:dyDescent="0.35">
      <c r="C56" s="519" t="s">
        <v>33</v>
      </c>
      <c r="D56" s="519" t="s">
        <v>34</v>
      </c>
      <c r="E56" s="194">
        <f>$E$6</f>
        <v>2016</v>
      </c>
      <c r="F56" s="195">
        <f t="shared" ref="F56:Y56" si="68">E56+1</f>
        <v>2017</v>
      </c>
      <c r="G56" s="195">
        <f t="shared" si="68"/>
        <v>2018</v>
      </c>
      <c r="H56" s="195">
        <f t="shared" si="68"/>
        <v>2019</v>
      </c>
      <c r="I56" s="195">
        <f t="shared" si="68"/>
        <v>2020</v>
      </c>
      <c r="J56" s="195">
        <f t="shared" si="68"/>
        <v>2021</v>
      </c>
      <c r="K56" s="195">
        <f t="shared" si="68"/>
        <v>2022</v>
      </c>
      <c r="L56" s="195">
        <f t="shared" si="68"/>
        <v>2023</v>
      </c>
      <c r="M56" s="195">
        <f t="shared" si="68"/>
        <v>2024</v>
      </c>
      <c r="N56" s="195">
        <f t="shared" si="68"/>
        <v>2025</v>
      </c>
      <c r="O56" s="195">
        <f t="shared" si="68"/>
        <v>2026</v>
      </c>
      <c r="P56" s="195">
        <f t="shared" si="68"/>
        <v>2027</v>
      </c>
      <c r="Q56" s="195">
        <f t="shared" si="68"/>
        <v>2028</v>
      </c>
      <c r="R56" s="195">
        <f t="shared" si="68"/>
        <v>2029</v>
      </c>
      <c r="S56" s="195">
        <f t="shared" si="68"/>
        <v>2030</v>
      </c>
      <c r="T56" s="195">
        <f t="shared" si="68"/>
        <v>2031</v>
      </c>
      <c r="U56" s="195">
        <f t="shared" si="68"/>
        <v>2032</v>
      </c>
      <c r="V56" s="195">
        <f t="shared" si="68"/>
        <v>2033</v>
      </c>
      <c r="W56" s="195">
        <f t="shared" si="68"/>
        <v>2034</v>
      </c>
      <c r="X56" s="195">
        <f t="shared" si="68"/>
        <v>2035</v>
      </c>
      <c r="Y56" s="196">
        <f t="shared" si="68"/>
        <v>2036</v>
      </c>
    </row>
    <row r="57" spans="2:59" ht="17.25" thickBot="1" x14ac:dyDescent="0.35">
      <c r="C57" s="520"/>
      <c r="D57" s="520"/>
      <c r="E57" s="203">
        <f t="shared" ref="E57:Y57" si="69">SUM(E58:E72)</f>
        <v>0</v>
      </c>
      <c r="F57" s="204">
        <f t="shared" si="69"/>
        <v>901746.56015310821</v>
      </c>
      <c r="G57" s="204">
        <f t="shared" si="69"/>
        <v>917617.29961180268</v>
      </c>
      <c r="H57" s="204">
        <f t="shared" si="69"/>
        <v>933767.3640849723</v>
      </c>
      <c r="I57" s="204">
        <f t="shared" si="69"/>
        <v>950201.66969286767</v>
      </c>
      <c r="J57" s="204">
        <f t="shared" si="69"/>
        <v>966925.21907945746</v>
      </c>
      <c r="K57" s="204">
        <f t="shared" si="69"/>
        <v>608613.69725316262</v>
      </c>
      <c r="L57" s="204">
        <f t="shared" si="69"/>
        <v>619325.29832481826</v>
      </c>
      <c r="M57" s="204">
        <f t="shared" si="69"/>
        <v>630225.42357533553</v>
      </c>
      <c r="N57" s="204">
        <f t="shared" si="69"/>
        <v>641317.39103026118</v>
      </c>
      <c r="O57" s="204">
        <f t="shared" si="69"/>
        <v>652604.57711238891</v>
      </c>
      <c r="P57" s="204">
        <f t="shared" si="69"/>
        <v>462544.35316264478</v>
      </c>
      <c r="Q57" s="204">
        <f t="shared" si="69"/>
        <v>470685.1337783073</v>
      </c>
      <c r="R57" s="204">
        <f t="shared" si="69"/>
        <v>478969.19213280553</v>
      </c>
      <c r="S57" s="204">
        <f t="shared" si="69"/>
        <v>487399.04991434293</v>
      </c>
      <c r="T57" s="204">
        <f t="shared" si="69"/>
        <v>495977.27319282544</v>
      </c>
      <c r="U57" s="204">
        <f t="shared" si="69"/>
        <v>287789.24007075361</v>
      </c>
      <c r="V57" s="204">
        <f t="shared" si="69"/>
        <v>292854.33069599897</v>
      </c>
      <c r="W57" s="204">
        <f t="shared" si="69"/>
        <v>298008.56691624847</v>
      </c>
      <c r="X57" s="204">
        <f t="shared" si="69"/>
        <v>303253.51769397559</v>
      </c>
      <c r="Y57" s="205">
        <f t="shared" si="69"/>
        <v>308590.77960537729</v>
      </c>
    </row>
    <row r="58" spans="2:59" x14ac:dyDescent="0.3">
      <c r="C58" s="517" t="str">
        <f>$C$7</f>
        <v>Rocky Point</v>
      </c>
      <c r="D58" s="110" t="str">
        <f>$D$7</f>
        <v>Single Dwelling</v>
      </c>
      <c r="E58" s="114"/>
      <c r="F58" s="115">
        <f t="shared" ref="F58:Y58" si="70">((F37-E37)*SUMIFS($K$7:$K$25,$B$7:$B$25,$B37,$D$7:$D$25,$D37))*(1+PPI_3Y)^(F$56-$E$56)</f>
        <v>435124.92802251683</v>
      </c>
      <c r="G58" s="115">
        <f t="shared" si="70"/>
        <v>442783.12675571314</v>
      </c>
      <c r="H58" s="115">
        <f t="shared" si="70"/>
        <v>450576.10978661536</v>
      </c>
      <c r="I58" s="115">
        <f t="shared" si="70"/>
        <v>458506.24931885983</v>
      </c>
      <c r="J58" s="115">
        <f t="shared" si="70"/>
        <v>466575.95930686832</v>
      </c>
      <c r="K58" s="115">
        <f t="shared" si="70"/>
        <v>73051.427469890783</v>
      </c>
      <c r="L58" s="115">
        <f t="shared" si="70"/>
        <v>74337.132593360875</v>
      </c>
      <c r="M58" s="115">
        <f t="shared" si="70"/>
        <v>75645.466127004009</v>
      </c>
      <c r="N58" s="115">
        <f t="shared" si="70"/>
        <v>76976.826330839292</v>
      </c>
      <c r="O58" s="115">
        <f t="shared" si="70"/>
        <v>78331.618474254487</v>
      </c>
      <c r="P58" s="115">
        <f t="shared" si="70"/>
        <v>57021.174747173602</v>
      </c>
      <c r="Q58" s="115">
        <f t="shared" si="70"/>
        <v>58024.747422723856</v>
      </c>
      <c r="R58" s="115">
        <f t="shared" si="70"/>
        <v>59045.98297736379</v>
      </c>
      <c r="S58" s="115">
        <f t="shared" si="70"/>
        <v>60085.192277765404</v>
      </c>
      <c r="T58" s="115">
        <f t="shared" si="70"/>
        <v>61142.691661845813</v>
      </c>
      <c r="U58" s="115">
        <f t="shared" si="70"/>
        <v>31230.70244612746</v>
      </c>
      <c r="V58" s="115">
        <f t="shared" si="70"/>
        <v>31780.362809179303</v>
      </c>
      <c r="W58" s="115">
        <f t="shared" si="70"/>
        <v>32339.697194620861</v>
      </c>
      <c r="X58" s="115">
        <f t="shared" si="70"/>
        <v>32908.875865246191</v>
      </c>
      <c r="Y58" s="116">
        <f t="shared" si="70"/>
        <v>33488.072080470018</v>
      </c>
    </row>
    <row r="59" spans="2:59" x14ac:dyDescent="0.3">
      <c r="C59" s="517"/>
      <c r="D59" s="75" t="str">
        <f>$D$8</f>
        <v>Multiple Dwelling</v>
      </c>
      <c r="E59" s="121"/>
      <c r="F59" s="122">
        <f t="shared" ref="F59:Y59" si="71">((F38-E38)*SUMIFS($K$7:$K$25,$B$7:$B$25,$B38,$D$7:$D$25,$D38))*(1+PPI_3Y)^(F$56-$E$56)</f>
        <v>256565.25867994357</v>
      </c>
      <c r="G59" s="122">
        <f t="shared" si="71"/>
        <v>261080.80723271056</v>
      </c>
      <c r="H59" s="122">
        <f t="shared" si="71"/>
        <v>265675.82944000629</v>
      </c>
      <c r="I59" s="122">
        <f t="shared" si="71"/>
        <v>270351.72403815039</v>
      </c>
      <c r="J59" s="122">
        <f t="shared" si="71"/>
        <v>275109.91438122018</v>
      </c>
      <c r="K59" s="122">
        <f t="shared" si="71"/>
        <v>43073.740847091969</v>
      </c>
      <c r="L59" s="122">
        <f t="shared" si="71"/>
        <v>43831.838686000796</v>
      </c>
      <c r="M59" s="122">
        <f t="shared" si="71"/>
        <v>44603.279046874399</v>
      </c>
      <c r="N59" s="122">
        <f t="shared" si="71"/>
        <v>45388.296758099394</v>
      </c>
      <c r="O59" s="122">
        <f t="shared" si="71"/>
        <v>46187.130781041946</v>
      </c>
      <c r="P59" s="122">
        <f t="shared" si="71"/>
        <v>33621.729087618893</v>
      </c>
      <c r="Q59" s="122">
        <f t="shared" si="71"/>
        <v>34213.47151956099</v>
      </c>
      <c r="R59" s="122">
        <f t="shared" si="71"/>
        <v>34815.628618305258</v>
      </c>
      <c r="S59" s="122">
        <f t="shared" si="71"/>
        <v>35428.383681987434</v>
      </c>
      <c r="T59" s="122">
        <f t="shared" si="71"/>
        <v>36051.923234788352</v>
      </c>
      <c r="U59" s="122">
        <f t="shared" si="71"/>
        <v>18414.741918515298</v>
      </c>
      <c r="V59" s="122">
        <f t="shared" si="71"/>
        <v>18738.841376281165</v>
      </c>
      <c r="W59" s="122">
        <f t="shared" si="71"/>
        <v>19068.644984503717</v>
      </c>
      <c r="X59" s="122">
        <f t="shared" si="71"/>
        <v>19404.253136230982</v>
      </c>
      <c r="Y59" s="123">
        <f t="shared" si="71"/>
        <v>19745.767991424138</v>
      </c>
    </row>
    <row r="60" spans="2:59" x14ac:dyDescent="0.3">
      <c r="C60" s="517"/>
      <c r="D60" s="75" t="str">
        <f>$D$9</f>
        <v>Other Dwelling</v>
      </c>
      <c r="E60" s="121"/>
      <c r="F60" s="122">
        <f t="shared" ref="F60:Y60" si="72">((F39-E39)*SUMIFS($K$7:$K$25,$B$7:$B$25,$B39,$D$7:$D$25,$D39))*(1+PPI_3Y)^(F$56-$E$56)</f>
        <v>23506.148572644979</v>
      </c>
      <c r="G60" s="122">
        <f t="shared" si="72"/>
        <v>23919.856787523531</v>
      </c>
      <c r="H60" s="122">
        <f t="shared" si="72"/>
        <v>24340.846266983946</v>
      </c>
      <c r="I60" s="122">
        <f t="shared" si="72"/>
        <v>24769.245161282866</v>
      </c>
      <c r="J60" s="122">
        <f t="shared" si="72"/>
        <v>25205.183876121446</v>
      </c>
      <c r="K60" s="122">
        <f t="shared" si="72"/>
        <v>3946.3556256242114</v>
      </c>
      <c r="L60" s="122">
        <f t="shared" si="72"/>
        <v>4015.8114846351982</v>
      </c>
      <c r="M60" s="122">
        <f t="shared" si="72"/>
        <v>4086.489766764777</v>
      </c>
      <c r="N60" s="122">
        <f t="shared" si="72"/>
        <v>4158.4119866598376</v>
      </c>
      <c r="O60" s="122">
        <f t="shared" si="72"/>
        <v>4231.6000376252205</v>
      </c>
      <c r="P60" s="122">
        <f t="shared" si="72"/>
        <v>3080.3755865818839</v>
      </c>
      <c r="Q60" s="122">
        <f t="shared" si="72"/>
        <v>3134.5901969057254</v>
      </c>
      <c r="R60" s="122">
        <f t="shared" si="72"/>
        <v>3189.7589843712658</v>
      </c>
      <c r="S60" s="122">
        <f t="shared" si="72"/>
        <v>3245.8987424962006</v>
      </c>
      <c r="T60" s="122">
        <f t="shared" si="72"/>
        <v>3303.0265603645039</v>
      </c>
      <c r="U60" s="122">
        <f t="shared" si="72"/>
        <v>1687.1327852049033</v>
      </c>
      <c r="V60" s="122">
        <f t="shared" si="72"/>
        <v>1716.8263222245096</v>
      </c>
      <c r="W60" s="122">
        <f t="shared" si="72"/>
        <v>1747.042465495661</v>
      </c>
      <c r="X60" s="122">
        <f t="shared" si="72"/>
        <v>1777.7904128883849</v>
      </c>
      <c r="Y60" s="123">
        <f t="shared" si="72"/>
        <v>1809.079524155422</v>
      </c>
    </row>
    <row r="61" spans="2:59" x14ac:dyDescent="0.3">
      <c r="C61" s="516" t="str">
        <f>$C$11</f>
        <v>Nanum</v>
      </c>
      <c r="D61" s="75" t="str">
        <f t="shared" ref="D61" si="73">$D$7</f>
        <v>Single Dwelling</v>
      </c>
      <c r="E61" s="121"/>
      <c r="F61" s="122">
        <f t="shared" ref="F61:Y61" si="74">((F40-E40)*SUMIFS($K$7:$K$25,$B$7:$B$25,$B40,$D$7:$D$25,$D40))*(1+PPI_3Y)^(F$56-$E$56)</f>
        <v>17695.192837432503</v>
      </c>
      <c r="G61" s="122">
        <f t="shared" si="74"/>
        <v>18006.628231371316</v>
      </c>
      <c r="H61" s="122">
        <f t="shared" si="74"/>
        <v>18323.544888243454</v>
      </c>
      <c r="I61" s="122">
        <f t="shared" si="74"/>
        <v>18646.039278276538</v>
      </c>
      <c r="J61" s="122">
        <f t="shared" si="74"/>
        <v>18974.209569572467</v>
      </c>
      <c r="K61" s="122">
        <f t="shared" si="74"/>
        <v>272339.55447319755</v>
      </c>
      <c r="L61" s="122">
        <f t="shared" si="74"/>
        <v>277132.73063192586</v>
      </c>
      <c r="M61" s="122">
        <f t="shared" si="74"/>
        <v>282010.2666910477</v>
      </c>
      <c r="N61" s="122">
        <f t="shared" si="74"/>
        <v>286973.64738481015</v>
      </c>
      <c r="O61" s="122">
        <f t="shared" si="74"/>
        <v>292024.38357878185</v>
      </c>
      <c r="P61" s="122">
        <f t="shared" si="74"/>
        <v>205777.19726834842</v>
      </c>
      <c r="Q61" s="122">
        <f t="shared" si="74"/>
        <v>209398.87594027133</v>
      </c>
      <c r="R61" s="122">
        <f t="shared" si="74"/>
        <v>213084.29615682011</v>
      </c>
      <c r="S61" s="122">
        <f t="shared" si="74"/>
        <v>216834.57976918016</v>
      </c>
      <c r="T61" s="122">
        <f t="shared" si="74"/>
        <v>220650.86837311779</v>
      </c>
      <c r="U61" s="122">
        <f t="shared" si="74"/>
        <v>69181.161787077755</v>
      </c>
      <c r="V61" s="122">
        <f t="shared" si="74"/>
        <v>70398.750234530336</v>
      </c>
      <c r="W61" s="122">
        <f t="shared" si="74"/>
        <v>71637.768238658071</v>
      </c>
      <c r="X61" s="122">
        <f t="shared" si="74"/>
        <v>72898.592959658461</v>
      </c>
      <c r="Y61" s="123">
        <f t="shared" si="74"/>
        <v>74181.608195746201</v>
      </c>
    </row>
    <row r="62" spans="2:59" x14ac:dyDescent="0.3">
      <c r="C62" s="517"/>
      <c r="D62" s="75" t="str">
        <f t="shared" ref="D62" si="75">$D$8</f>
        <v>Multiple Dwelling</v>
      </c>
      <c r="E62" s="121"/>
      <c r="F62" s="122">
        <f t="shared" ref="F62:Y62" si="76">((F41-E41)*SUMIFS($K$7:$K$25,$B$7:$B$25,$B41,$D$7:$D$25,$D41))*(1+PPI_3Y)^(F$56-$E$56)</f>
        <v>10433.720146440915</v>
      </c>
      <c r="G62" s="122">
        <f t="shared" si="76"/>
        <v>10617.353621018276</v>
      </c>
      <c r="H62" s="122">
        <f t="shared" si="76"/>
        <v>10804.219044748197</v>
      </c>
      <c r="I62" s="122">
        <f t="shared" si="76"/>
        <v>10994.373299935767</v>
      </c>
      <c r="J62" s="122">
        <f t="shared" si="76"/>
        <v>11187.874270015503</v>
      </c>
      <c r="K62" s="122">
        <f t="shared" si="76"/>
        <v>160581.1658728515</v>
      </c>
      <c r="L62" s="122">
        <f t="shared" si="76"/>
        <v>163407.39439221373</v>
      </c>
      <c r="M62" s="122">
        <f t="shared" si="76"/>
        <v>166283.36453351713</v>
      </c>
      <c r="N62" s="122">
        <f t="shared" si="76"/>
        <v>169209.95174930705</v>
      </c>
      <c r="O62" s="122">
        <f t="shared" si="76"/>
        <v>172188.04690009393</v>
      </c>
      <c r="P62" s="122">
        <f t="shared" si="76"/>
        <v>121333.61351537028</v>
      </c>
      <c r="Q62" s="122">
        <f t="shared" si="76"/>
        <v>123469.0851132408</v>
      </c>
      <c r="R62" s="122">
        <f t="shared" si="76"/>
        <v>125642.14101123382</v>
      </c>
      <c r="S62" s="122">
        <f t="shared" si="76"/>
        <v>127853.44269303155</v>
      </c>
      <c r="T62" s="122">
        <f t="shared" si="76"/>
        <v>130103.66328443099</v>
      </c>
      <c r="U62" s="122">
        <f t="shared" si="76"/>
        <v>40791.693434677669</v>
      </c>
      <c r="V62" s="122">
        <f t="shared" si="76"/>
        <v>41509.627239127993</v>
      </c>
      <c r="W62" s="122">
        <f t="shared" si="76"/>
        <v>42240.196678536646</v>
      </c>
      <c r="X62" s="122">
        <f t="shared" si="76"/>
        <v>42983.6241400789</v>
      </c>
      <c r="Y62" s="123">
        <f t="shared" si="76"/>
        <v>43740.135924942035</v>
      </c>
    </row>
    <row r="63" spans="2:59" x14ac:dyDescent="0.3">
      <c r="C63" s="517"/>
      <c r="D63" s="75" t="str">
        <f t="shared" ref="D63" si="77">$D$9</f>
        <v>Other Dwelling</v>
      </c>
      <c r="E63" s="121"/>
      <c r="F63" s="122">
        <f t="shared" ref="F63:Y63" si="78">((F42-E42)*SUMIFS($K$7:$K$25,$B$7:$B$25,$B42,$D$7:$D$25,$D42))*(1+PPI_3Y)^(F$56-$E$56)</f>
        <v>955.92278233428578</v>
      </c>
      <c r="G63" s="122">
        <f t="shared" si="78"/>
        <v>972.74702330336925</v>
      </c>
      <c r="H63" s="122">
        <f t="shared" si="78"/>
        <v>989.86737091350869</v>
      </c>
      <c r="I63" s="122">
        <f t="shared" si="78"/>
        <v>1007.2890366415864</v>
      </c>
      <c r="J63" s="122">
        <f t="shared" si="78"/>
        <v>1025.0173236864396</v>
      </c>
      <c r="K63" s="122">
        <f t="shared" si="78"/>
        <v>14712.220829884611</v>
      </c>
      <c r="L63" s="122">
        <f t="shared" si="78"/>
        <v>14971.155916490541</v>
      </c>
      <c r="M63" s="122">
        <f t="shared" si="78"/>
        <v>15234.648260620774</v>
      </c>
      <c r="N63" s="122">
        <f t="shared" si="78"/>
        <v>15502.7780700077</v>
      </c>
      <c r="O63" s="122">
        <f t="shared" si="78"/>
        <v>15775.626964039922</v>
      </c>
      <c r="P63" s="122">
        <f t="shared" si="78"/>
        <v>11116.415218578262</v>
      </c>
      <c r="Q63" s="122">
        <f t="shared" si="78"/>
        <v>11312.064126425239</v>
      </c>
      <c r="R63" s="122">
        <f t="shared" si="78"/>
        <v>11511.156455050323</v>
      </c>
      <c r="S63" s="122">
        <f t="shared" si="78"/>
        <v>11713.75280865921</v>
      </c>
      <c r="T63" s="122">
        <f t="shared" si="78"/>
        <v>11919.914858091521</v>
      </c>
      <c r="U63" s="122">
        <f t="shared" si="78"/>
        <v>3737.2776475611786</v>
      </c>
      <c r="V63" s="122">
        <f t="shared" si="78"/>
        <v>3803.0537341582558</v>
      </c>
      <c r="W63" s="122">
        <f t="shared" si="78"/>
        <v>3869.9874798794408</v>
      </c>
      <c r="X63" s="122">
        <f t="shared" si="78"/>
        <v>3938.0992595253197</v>
      </c>
      <c r="Y63" s="123">
        <f t="shared" si="78"/>
        <v>4007.4098064930658</v>
      </c>
    </row>
    <row r="64" spans="2:59" x14ac:dyDescent="0.3">
      <c r="C64" s="516" t="str">
        <f>$C$15</f>
        <v>Trunding</v>
      </c>
      <c r="D64" s="75" t="str">
        <f t="shared" ref="D64" si="79">$D$7</f>
        <v>Single Dwelling</v>
      </c>
      <c r="E64" s="121"/>
      <c r="F64" s="122">
        <f t="shared" ref="F64:Y64" si="80">((F43-E43)*SUMIFS($K$7:$K$25,$B$7:$B$25,$B43,$D$7:$D$25,$D43))*(1+PPI_3Y)^(F$56-$E$56)</f>
        <v>72593.660471968935</v>
      </c>
      <c r="G64" s="122">
        <f t="shared" si="80"/>
        <v>73871.308896275586</v>
      </c>
      <c r="H64" s="122">
        <f t="shared" si="80"/>
        <v>75171.443932850059</v>
      </c>
      <c r="I64" s="122">
        <f t="shared" si="80"/>
        <v>76494.461346068216</v>
      </c>
      <c r="J64" s="122">
        <f t="shared" si="80"/>
        <v>77840.763865759887</v>
      </c>
      <c r="K64" s="122">
        <f t="shared" si="80"/>
        <v>11068.481995923299</v>
      </c>
      <c r="L64" s="122">
        <f t="shared" si="80"/>
        <v>11263.28727905155</v>
      </c>
      <c r="M64" s="122">
        <f t="shared" si="80"/>
        <v>11461.521135162857</v>
      </c>
      <c r="N64" s="122">
        <f t="shared" si="80"/>
        <v>11663.243907141725</v>
      </c>
      <c r="O64" s="122">
        <f t="shared" si="80"/>
        <v>11868.516999909314</v>
      </c>
      <c r="P64" s="122">
        <f t="shared" si="80"/>
        <v>8123.0830635411367</v>
      </c>
      <c r="Q64" s="122">
        <f t="shared" si="80"/>
        <v>8266.0493254594603</v>
      </c>
      <c r="R64" s="122">
        <f t="shared" si="80"/>
        <v>8411.5317935875464</v>
      </c>
      <c r="S64" s="122">
        <f t="shared" si="80"/>
        <v>8559.5747531546876</v>
      </c>
      <c r="T64" s="122">
        <f t="shared" si="80"/>
        <v>8710.2232688102122</v>
      </c>
      <c r="U64" s="122">
        <f t="shared" si="80"/>
        <v>68645.800500950514</v>
      </c>
      <c r="V64" s="122">
        <f t="shared" si="80"/>
        <v>69853.966589767238</v>
      </c>
      <c r="W64" s="122">
        <f t="shared" si="80"/>
        <v>71083.396401747144</v>
      </c>
      <c r="X64" s="122">
        <f t="shared" si="80"/>
        <v>72334.464178419017</v>
      </c>
      <c r="Y64" s="123">
        <f t="shared" si="80"/>
        <v>73607.550747959205</v>
      </c>
    </row>
    <row r="65" spans="3:25" x14ac:dyDescent="0.3">
      <c r="C65" s="517"/>
      <c r="D65" s="75" t="str">
        <f t="shared" ref="D65" si="81">$D$8</f>
        <v>Multiple Dwelling</v>
      </c>
      <c r="E65" s="121"/>
      <c r="F65" s="122">
        <f t="shared" ref="F65:Y65" si="82">((F44-E44)*SUMIFS($K$7:$K$25,$B$7:$B$25,$B44,$D$7:$D$25,$D44))*(1+PPI_3Y)^(F$56-$E$56)</f>
        <v>42803.825012183275</v>
      </c>
      <c r="G65" s="122">
        <f t="shared" si="82"/>
        <v>43557.172332397698</v>
      </c>
      <c r="H65" s="122">
        <f t="shared" si="82"/>
        <v>44323.778565447908</v>
      </c>
      <c r="I65" s="122">
        <f t="shared" si="82"/>
        <v>45103.877068199792</v>
      </c>
      <c r="J65" s="122">
        <f t="shared" si="82"/>
        <v>45897.705304600109</v>
      </c>
      <c r="K65" s="122">
        <f t="shared" si="82"/>
        <v>6526.3738379321203</v>
      </c>
      <c r="L65" s="122">
        <f t="shared" si="82"/>
        <v>6641.2380174797263</v>
      </c>
      <c r="M65" s="122">
        <f t="shared" si="82"/>
        <v>6758.1238065873686</v>
      </c>
      <c r="N65" s="122">
        <f t="shared" si="82"/>
        <v>6877.0667855833071</v>
      </c>
      <c r="O65" s="122">
        <f t="shared" si="82"/>
        <v>6998.1031610114687</v>
      </c>
      <c r="P65" s="122">
        <f t="shared" si="82"/>
        <v>4789.6610220606462</v>
      </c>
      <c r="Q65" s="122">
        <f t="shared" si="82"/>
        <v>4873.9590560489141</v>
      </c>
      <c r="R65" s="122">
        <f t="shared" si="82"/>
        <v>4959.7407354353745</v>
      </c>
      <c r="S65" s="122">
        <f t="shared" si="82"/>
        <v>5047.0321723790375</v>
      </c>
      <c r="T65" s="122">
        <f t="shared" si="82"/>
        <v>5135.8599386108417</v>
      </c>
      <c r="U65" s="122">
        <f t="shared" si="82"/>
        <v>40476.025225350539</v>
      </c>
      <c r="V65" s="122">
        <f t="shared" si="82"/>
        <v>41188.40326931671</v>
      </c>
      <c r="W65" s="122">
        <f t="shared" si="82"/>
        <v>41913.319166856687</v>
      </c>
      <c r="X65" s="122">
        <f t="shared" si="82"/>
        <v>42650.993584193369</v>
      </c>
      <c r="Y65" s="123">
        <f t="shared" si="82"/>
        <v>43401.651071276305</v>
      </c>
    </row>
    <row r="66" spans="3:25" x14ac:dyDescent="0.3">
      <c r="C66" s="517"/>
      <c r="D66" s="75" t="str">
        <f t="shared" ref="D66" si="83">$D$9</f>
        <v>Other Dwelling</v>
      </c>
      <c r="E66" s="121"/>
      <c r="F66" s="122">
        <f t="shared" ref="F66:Y66" si="84">((F45-E45)*SUMIFS($K$7:$K$25,$B$7:$B$25,$B45,$D$7:$D$25,$D45))*(1+PPI_3Y)^(F$56-$E$56)</f>
        <v>3921.6263160126973</v>
      </c>
      <c r="G66" s="122">
        <f t="shared" si="84"/>
        <v>3990.6469391745209</v>
      </c>
      <c r="H66" s="122">
        <f t="shared" si="84"/>
        <v>4060.8823253039927</v>
      </c>
      <c r="I66" s="122">
        <f t="shared" si="84"/>
        <v>4132.3538542293427</v>
      </c>
      <c r="J66" s="122">
        <f t="shared" si="84"/>
        <v>4205.0832820639343</v>
      </c>
      <c r="K66" s="122">
        <f t="shared" si="84"/>
        <v>597.93720266095238</v>
      </c>
      <c r="L66" s="122">
        <f t="shared" si="84"/>
        <v>608.4608974277852</v>
      </c>
      <c r="M66" s="122">
        <f t="shared" si="84"/>
        <v>619.16980922251412</v>
      </c>
      <c r="N66" s="122">
        <f t="shared" si="84"/>
        <v>630.0671978648304</v>
      </c>
      <c r="O66" s="122">
        <f t="shared" si="84"/>
        <v>641.15638054716692</v>
      </c>
      <c r="P66" s="122">
        <f t="shared" si="84"/>
        <v>438.82201423694727</v>
      </c>
      <c r="Q66" s="122">
        <f t="shared" si="84"/>
        <v>446.5452816875175</v>
      </c>
      <c r="R66" s="122">
        <f t="shared" si="84"/>
        <v>454.40447864521781</v>
      </c>
      <c r="S66" s="122">
        <f t="shared" si="84"/>
        <v>462.40199746937367</v>
      </c>
      <c r="T66" s="122">
        <f t="shared" si="84"/>
        <v>470.54027262474244</v>
      </c>
      <c r="U66" s="122">
        <f t="shared" si="84"/>
        <v>3708.3565696792175</v>
      </c>
      <c r="V66" s="122">
        <f t="shared" si="84"/>
        <v>3773.6236453055722</v>
      </c>
      <c r="W66" s="122">
        <f t="shared" si="84"/>
        <v>3840.03942146295</v>
      </c>
      <c r="X66" s="122">
        <f t="shared" si="84"/>
        <v>3907.6241152806983</v>
      </c>
      <c r="Y66" s="123">
        <f t="shared" si="84"/>
        <v>3976.3982997096391</v>
      </c>
    </row>
    <row r="67" spans="3:25" x14ac:dyDescent="0.3">
      <c r="C67" s="516" t="str">
        <f>$C$19</f>
        <v>Evans Landing</v>
      </c>
      <c r="D67" s="75" t="str">
        <f t="shared" ref="D67" si="85">$D$7</f>
        <v>Single Dwelling</v>
      </c>
      <c r="E67" s="121"/>
      <c r="F67" s="122">
        <f t="shared" ref="F67:Y67" si="86">((F46-E46)*SUMIFS($K$7:$K$25,$B$7:$B$25,$B46,$D$7:$D$25,$D46))*(1+PPI_3Y)^(F$56-$E$56)</f>
        <v>15064.037513318799</v>
      </c>
      <c r="G67" s="122">
        <f t="shared" si="86"/>
        <v>15329.164573553211</v>
      </c>
      <c r="H67" s="122">
        <f t="shared" si="86"/>
        <v>15598.957870047749</v>
      </c>
      <c r="I67" s="122">
        <f t="shared" si="86"/>
        <v>15873.499528560589</v>
      </c>
      <c r="J67" s="122">
        <f t="shared" si="86"/>
        <v>16152.873120263692</v>
      </c>
      <c r="K67" s="122">
        <f t="shared" si="86"/>
        <v>8970.9406857262002</v>
      </c>
      <c r="L67" s="122">
        <f t="shared" si="86"/>
        <v>9128.8292417949815</v>
      </c>
      <c r="M67" s="122">
        <f t="shared" si="86"/>
        <v>9289.4966364505726</v>
      </c>
      <c r="N67" s="122">
        <f t="shared" si="86"/>
        <v>9452.9917772521039</v>
      </c>
      <c r="O67" s="122">
        <f t="shared" si="86"/>
        <v>9619.36443253174</v>
      </c>
      <c r="P67" s="122">
        <f t="shared" si="86"/>
        <v>6811.0010697430052</v>
      </c>
      <c r="Q67" s="122">
        <f t="shared" si="86"/>
        <v>6930.8746885704813</v>
      </c>
      <c r="R67" s="122">
        <f t="shared" si="86"/>
        <v>7052.8580830893216</v>
      </c>
      <c r="S67" s="122">
        <f t="shared" si="86"/>
        <v>7176.9883853516949</v>
      </c>
      <c r="T67" s="122">
        <f t="shared" si="86"/>
        <v>7303.3033809338858</v>
      </c>
      <c r="U67" s="122">
        <f t="shared" si="86"/>
        <v>3920.9056473145101</v>
      </c>
      <c r="V67" s="122">
        <f t="shared" si="86"/>
        <v>3989.9135867072459</v>
      </c>
      <c r="W67" s="122">
        <f t="shared" si="86"/>
        <v>4060.1360658332937</v>
      </c>
      <c r="X67" s="122">
        <f t="shared" si="86"/>
        <v>4131.5944605919603</v>
      </c>
      <c r="Y67" s="123">
        <f t="shared" si="86"/>
        <v>4204.3105230978153</v>
      </c>
    </row>
    <row r="68" spans="3:25" x14ac:dyDescent="0.3">
      <c r="C68" s="517"/>
      <c r="D68" s="75" t="str">
        <f t="shared" ref="D68" si="87">$D$8</f>
        <v>Multiple Dwelling</v>
      </c>
      <c r="E68" s="121"/>
      <c r="F68" s="122">
        <f t="shared" ref="F68:Y68" si="88">((F47-E47)*SUMIFS($K$7:$K$25,$B$7:$B$25,$B47,$D$7:$D$25,$D47))*(1+PPI_3Y)^(F$56-$E$56)</f>
        <v>8882.2966290016957</v>
      </c>
      <c r="G68" s="122">
        <f t="shared" si="88"/>
        <v>9038.6250496721259</v>
      </c>
      <c r="H68" s="122">
        <f t="shared" si="88"/>
        <v>9197.7048505463554</v>
      </c>
      <c r="I68" s="122">
        <f t="shared" si="88"/>
        <v>9359.5844559159723</v>
      </c>
      <c r="J68" s="122">
        <f t="shared" si="88"/>
        <v>9524.3131423400937</v>
      </c>
      <c r="K68" s="122">
        <f t="shared" si="88"/>
        <v>5289.5882754772383</v>
      </c>
      <c r="L68" s="122">
        <f t="shared" si="88"/>
        <v>5382.6850291256387</v>
      </c>
      <c r="M68" s="122">
        <f t="shared" si="88"/>
        <v>5477.420285638249</v>
      </c>
      <c r="N68" s="122">
        <f t="shared" si="88"/>
        <v>5573.8228826654831</v>
      </c>
      <c r="O68" s="122">
        <f t="shared" si="88"/>
        <v>5671.9221654005132</v>
      </c>
      <c r="P68" s="122">
        <f t="shared" si="88"/>
        <v>4016.0104346803855</v>
      </c>
      <c r="Q68" s="122">
        <f t="shared" si="88"/>
        <v>4086.6922183307602</v>
      </c>
      <c r="R68" s="122">
        <f t="shared" si="88"/>
        <v>4158.618001373381</v>
      </c>
      <c r="S68" s="122">
        <f t="shared" si="88"/>
        <v>4231.8096781975537</v>
      </c>
      <c r="T68" s="122">
        <f t="shared" si="88"/>
        <v>4306.2895285340901</v>
      </c>
      <c r="U68" s="122">
        <f t="shared" si="88"/>
        <v>2311.9065511475414</v>
      </c>
      <c r="V68" s="122">
        <f t="shared" si="88"/>
        <v>2352.5961064477383</v>
      </c>
      <c r="W68" s="122">
        <f t="shared" si="88"/>
        <v>2394.0017979212184</v>
      </c>
      <c r="X68" s="122">
        <f t="shared" si="88"/>
        <v>2436.1362295646322</v>
      </c>
      <c r="Y68" s="123">
        <f t="shared" si="88"/>
        <v>2479.0122272049698</v>
      </c>
    </row>
    <row r="69" spans="3:25" x14ac:dyDescent="0.3">
      <c r="C69" s="517"/>
      <c r="D69" s="75" t="str">
        <f t="shared" ref="D69" si="89">$D$9</f>
        <v>Other Dwelling</v>
      </c>
      <c r="E69" s="121"/>
      <c r="F69" s="122">
        <f t="shared" ref="F69:Y69" si="90">((F48-E48)*SUMIFS($K$7:$K$25,$B$7:$B$25,$B48,$D$7:$D$25,$D48))*(1+PPI_3Y)^(F$56-$E$56)</f>
        <v>813.7835391348724</v>
      </c>
      <c r="G69" s="122">
        <f t="shared" si="90"/>
        <v>828.10612942364617</v>
      </c>
      <c r="H69" s="122">
        <f t="shared" si="90"/>
        <v>842.68079730150237</v>
      </c>
      <c r="I69" s="122">
        <f t="shared" si="90"/>
        <v>857.51197933400886</v>
      </c>
      <c r="J69" s="122">
        <f t="shared" si="90"/>
        <v>872.60419017027777</v>
      </c>
      <c r="K69" s="122">
        <f t="shared" si="90"/>
        <v>484.62464688797041</v>
      </c>
      <c r="L69" s="122">
        <f t="shared" si="90"/>
        <v>493.15404067319872</v>
      </c>
      <c r="M69" s="122">
        <f t="shared" si="90"/>
        <v>501.83355178904696</v>
      </c>
      <c r="N69" s="122">
        <f t="shared" si="90"/>
        <v>510.66582230053427</v>
      </c>
      <c r="O69" s="122">
        <f t="shared" si="90"/>
        <v>519.65354077304482</v>
      </c>
      <c r="P69" s="122">
        <f t="shared" si="90"/>
        <v>367.94123425982087</v>
      </c>
      <c r="Q69" s="122">
        <f t="shared" si="90"/>
        <v>374.4169999827937</v>
      </c>
      <c r="R69" s="122">
        <f t="shared" si="90"/>
        <v>381.00673918249089</v>
      </c>
      <c r="S69" s="122">
        <f t="shared" si="90"/>
        <v>387.71245779210278</v>
      </c>
      <c r="T69" s="122">
        <f t="shared" si="90"/>
        <v>394.53619704925546</v>
      </c>
      <c r="U69" s="122">
        <f t="shared" si="90"/>
        <v>211.81363040714783</v>
      </c>
      <c r="V69" s="122">
        <f t="shared" si="90"/>
        <v>215.54155030231362</v>
      </c>
      <c r="W69" s="122">
        <f t="shared" si="90"/>
        <v>219.33508158763436</v>
      </c>
      <c r="X69" s="122">
        <f t="shared" si="90"/>
        <v>223.19537902357675</v>
      </c>
      <c r="Y69" s="123">
        <f t="shared" si="90"/>
        <v>227.12361769436654</v>
      </c>
    </row>
    <row r="70" spans="3:25" x14ac:dyDescent="0.3">
      <c r="C70" s="516" t="str">
        <f>$C$23</f>
        <v>Outside priority infrastructure area (total)</v>
      </c>
      <c r="D70" s="75" t="str">
        <f t="shared" ref="D70" si="91">$D$7</f>
        <v>Single Dwelling</v>
      </c>
      <c r="E70" s="121"/>
      <c r="F70" s="122">
        <f t="shared" ref="F70:Y70" si="92">((F49-E49)*SUMIFS($K$7:$K$25,$B$7:$B$25,$B49,$D$7:$D$25,$D49))*(1+PPI_3Y)^(F$56-$E$56)</f>
        <v>8144.1297421319632</v>
      </c>
      <c r="G70" s="122">
        <f t="shared" si="92"/>
        <v>8287.4664255934858</v>
      </c>
      <c r="H70" s="122">
        <f t="shared" si="92"/>
        <v>8433.325834683932</v>
      </c>
      <c r="I70" s="122">
        <f t="shared" si="92"/>
        <v>8581.7523693743697</v>
      </c>
      <c r="J70" s="122">
        <f t="shared" si="92"/>
        <v>8732.7912110751404</v>
      </c>
      <c r="K70" s="122">
        <f t="shared" si="92"/>
        <v>4849.7242701265777</v>
      </c>
      <c r="L70" s="122">
        <f t="shared" si="92"/>
        <v>4935.0794172808064</v>
      </c>
      <c r="M70" s="122">
        <f t="shared" si="92"/>
        <v>5021.9368150249475</v>
      </c>
      <c r="N70" s="122">
        <f t="shared" si="92"/>
        <v>5110.3229029693875</v>
      </c>
      <c r="O70" s="122">
        <f t="shared" si="92"/>
        <v>5200.2645860618859</v>
      </c>
      <c r="P70" s="122">
        <f t="shared" si="92"/>
        <v>3679.1904862393508</v>
      </c>
      <c r="Q70" s="122">
        <f t="shared" si="92"/>
        <v>3743.9442387971635</v>
      </c>
      <c r="R70" s="122">
        <f t="shared" si="92"/>
        <v>3809.8376573999931</v>
      </c>
      <c r="S70" s="122">
        <f t="shared" si="92"/>
        <v>3876.8908001702334</v>
      </c>
      <c r="T70" s="122">
        <f t="shared" si="92"/>
        <v>3945.1240782533596</v>
      </c>
      <c r="U70" s="122">
        <f t="shared" si="92"/>
        <v>2112.1930845826146</v>
      </c>
      <c r="V70" s="122">
        <f t="shared" si="92"/>
        <v>2149.3676828712687</v>
      </c>
      <c r="W70" s="122">
        <f t="shared" si="92"/>
        <v>2187.1965540898032</v>
      </c>
      <c r="X70" s="122">
        <f t="shared" si="92"/>
        <v>2225.6912134417839</v>
      </c>
      <c r="Y70" s="123">
        <f t="shared" si="92"/>
        <v>2264.8633787985004</v>
      </c>
    </row>
    <row r="71" spans="3:25" x14ac:dyDescent="0.3">
      <c r="C71" s="517"/>
      <c r="D71" s="75" t="str">
        <f t="shared" ref="D71" si="93">$D$8</f>
        <v>Multiple Dwelling</v>
      </c>
      <c r="E71" s="121"/>
      <c r="F71" s="122">
        <f t="shared" ref="F71:Y71" si="94">((F50-E50)*SUMIFS($K$7:$K$25,$B$7:$B$25,$B50,$D$7:$D$25,$D50))*(1+PPI_3Y)^(F$56-$E$56)</f>
        <v>4802.0708983718905</v>
      </c>
      <c r="G71" s="122">
        <f t="shared" si="94"/>
        <v>4886.5873461832361</v>
      </c>
      <c r="H71" s="122">
        <f t="shared" si="94"/>
        <v>4972.5912834760611</v>
      </c>
      <c r="I71" s="122">
        <f t="shared" si="94"/>
        <v>5060.1088900652403</v>
      </c>
      <c r="J71" s="122">
        <f t="shared" si="94"/>
        <v>5149.166806530443</v>
      </c>
      <c r="K71" s="122">
        <f t="shared" si="94"/>
        <v>2859.5713133379913</v>
      </c>
      <c r="L71" s="122">
        <f t="shared" si="94"/>
        <v>2909.8997684527403</v>
      </c>
      <c r="M71" s="122">
        <f t="shared" si="94"/>
        <v>2961.1140043774508</v>
      </c>
      <c r="N71" s="122">
        <f t="shared" si="94"/>
        <v>3013.2296108545529</v>
      </c>
      <c r="O71" s="122">
        <f t="shared" si="94"/>
        <v>3066.2624520055929</v>
      </c>
      <c r="P71" s="122">
        <f t="shared" si="94"/>
        <v>2169.3826256397806</v>
      </c>
      <c r="Q71" s="122">
        <f t="shared" si="94"/>
        <v>2207.5637598510407</v>
      </c>
      <c r="R71" s="122">
        <f t="shared" si="94"/>
        <v>2246.416882024419</v>
      </c>
      <c r="S71" s="122">
        <f t="shared" si="94"/>
        <v>2285.9538191480488</v>
      </c>
      <c r="T71" s="122">
        <f t="shared" si="94"/>
        <v>2326.1866063647967</v>
      </c>
      <c r="U71" s="122">
        <f t="shared" si="94"/>
        <v>1245.4247739625457</v>
      </c>
      <c r="V71" s="122">
        <f t="shared" si="94"/>
        <v>1267.3442499842868</v>
      </c>
      <c r="W71" s="122">
        <f t="shared" si="94"/>
        <v>1289.6495087840101</v>
      </c>
      <c r="X71" s="122">
        <f t="shared" si="94"/>
        <v>1312.3473401386088</v>
      </c>
      <c r="Y71" s="123">
        <f t="shared" si="94"/>
        <v>1335.4446533253306</v>
      </c>
    </row>
    <row r="72" spans="3:25" ht="17.25" thickBot="1" x14ac:dyDescent="0.35">
      <c r="C72" s="518"/>
      <c r="D72" s="124" t="str">
        <f t="shared" ref="D72" si="95">$D$9</f>
        <v>Other Dwelling</v>
      </c>
      <c r="E72" s="129"/>
      <c r="F72" s="130">
        <f t="shared" ref="F72:Y72" si="96">((F51-E51)*SUMIFS($K$7:$K$25,$B$7:$B$25,$B51,$D$7:$D$25,$D51))*(1+PPI_3Y)^(F$56-$E$56)</f>
        <v>439.95898967099117</v>
      </c>
      <c r="G72" s="130">
        <f t="shared" si="96"/>
        <v>447.70226788920058</v>
      </c>
      <c r="H72" s="130">
        <f t="shared" si="96"/>
        <v>455.58182780405059</v>
      </c>
      <c r="I72" s="130">
        <f t="shared" si="96"/>
        <v>463.60006797340191</v>
      </c>
      <c r="J72" s="130">
        <f t="shared" si="96"/>
        <v>471.75942916974344</v>
      </c>
      <c r="K72" s="130">
        <f t="shared" si="96"/>
        <v>261.98990654945993</v>
      </c>
      <c r="L72" s="130">
        <f t="shared" si="96"/>
        <v>266.60092890473049</v>
      </c>
      <c r="M72" s="130">
        <f t="shared" si="96"/>
        <v>271.29310525345369</v>
      </c>
      <c r="N72" s="130">
        <f t="shared" si="96"/>
        <v>276.06786390591452</v>
      </c>
      <c r="O72" s="130">
        <f t="shared" si="96"/>
        <v>280.92665831063749</v>
      </c>
      <c r="P72" s="130">
        <f t="shared" si="96"/>
        <v>198.75578857235257</v>
      </c>
      <c r="Q72" s="130">
        <f t="shared" si="96"/>
        <v>202.25389045122597</v>
      </c>
      <c r="R72" s="130">
        <f t="shared" si="96"/>
        <v>205.81355892316753</v>
      </c>
      <c r="S72" s="130">
        <f t="shared" si="96"/>
        <v>209.43587756021529</v>
      </c>
      <c r="T72" s="130">
        <f t="shared" si="96"/>
        <v>213.12194900528664</v>
      </c>
      <c r="U72" s="130">
        <f t="shared" si="96"/>
        <v>114.10406819474461</v>
      </c>
      <c r="V72" s="130">
        <f t="shared" si="96"/>
        <v>116.11229979497212</v>
      </c>
      <c r="W72" s="130">
        <f t="shared" si="96"/>
        <v>118.15587627136364</v>
      </c>
      <c r="X72" s="130">
        <f t="shared" si="96"/>
        <v>120.23541969373964</v>
      </c>
      <c r="Y72" s="131">
        <f t="shared" si="96"/>
        <v>122.3515630803243</v>
      </c>
    </row>
    <row r="73" spans="3:25" x14ac:dyDescent="0.3"/>
    <row r="74" spans="3:25" hidden="1" x14ac:dyDescent="0.3"/>
    <row r="75" spans="3:25" hidden="1" x14ac:dyDescent="0.3"/>
    <row r="76" spans="3:25" hidden="1" x14ac:dyDescent="0.3"/>
    <row r="77" spans="3:25" hidden="1" x14ac:dyDescent="0.3"/>
    <row r="78" spans="3:25" hidden="1" x14ac:dyDescent="0.3"/>
    <row r="79" spans="3:25" hidden="1" x14ac:dyDescent="0.3"/>
    <row r="80" spans="3:25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</sheetData>
  <mergeCells count="24">
    <mergeCell ref="C70:C72"/>
    <mergeCell ref="C67:C69"/>
    <mergeCell ref="C56:C57"/>
    <mergeCell ref="D56:D57"/>
    <mergeCell ref="C58:C60"/>
    <mergeCell ref="C61:C63"/>
    <mergeCell ref="C64:C66"/>
    <mergeCell ref="K5:K6"/>
    <mergeCell ref="C7:C10"/>
    <mergeCell ref="C11:C14"/>
    <mergeCell ref="C15:C18"/>
    <mergeCell ref="E5:I5"/>
    <mergeCell ref="D35:D36"/>
    <mergeCell ref="C35:C36"/>
    <mergeCell ref="C5:C6"/>
    <mergeCell ref="D5:D6"/>
    <mergeCell ref="C19:C22"/>
    <mergeCell ref="C23:C26"/>
    <mergeCell ref="C27:C30"/>
    <mergeCell ref="C49:C51"/>
    <mergeCell ref="C37:C39"/>
    <mergeCell ref="C40:C42"/>
    <mergeCell ref="C43:C45"/>
    <mergeCell ref="C46:C48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25" orientation="portrait" r:id="rId1"/>
  <headerFooter>
    <oddFooter>&amp;R&amp;"Arial Narrow,Regular"&amp;8LGIP Schedule of Works Model - Created by Integran Pty Ltd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/>
    <pageSetUpPr fitToPage="1"/>
  </sheetPr>
  <dimension ref="A1:EL361"/>
  <sheetViews>
    <sheetView view="pageBreakPreview" zoomScale="70" zoomScaleNormal="40" zoomScaleSheetLayoutView="70" workbookViewId="0"/>
  </sheetViews>
  <sheetFormatPr defaultColWidth="0" defaultRowHeight="16.5" zeroHeight="1" x14ac:dyDescent="0.3"/>
  <cols>
    <col min="1" max="1" width="2.7109375" style="69" customWidth="1"/>
    <col min="2" max="2" width="17" style="68" hidden="1" customWidth="1"/>
    <col min="3" max="3" width="21.140625" style="69" customWidth="1"/>
    <col min="4" max="4" width="20.140625" style="69" customWidth="1"/>
    <col min="5" max="11" width="13.7109375" style="69" customWidth="1"/>
    <col min="12" max="26" width="13.140625" style="69" customWidth="1"/>
    <col min="27" max="28" width="13.140625" style="69" hidden="1" customWidth="1"/>
    <col min="29" max="59" width="15" style="69" hidden="1" customWidth="1"/>
    <col min="60" max="96" width="0" style="69" hidden="1" customWidth="1"/>
    <col min="97" max="98" width="13.140625" style="69" hidden="1" customWidth="1"/>
    <col min="99" max="129" width="15" style="69" hidden="1" customWidth="1"/>
    <col min="130" max="142" width="0" style="69" hidden="1" customWidth="1"/>
    <col min="143" max="16384" width="9.140625" style="69" hidden="1"/>
  </cols>
  <sheetData>
    <row r="1" spans="2:60" ht="20.25" x14ac:dyDescent="0.3">
      <c r="C1" s="66" t="str">
        <f>COUNCIL_NAME</f>
        <v>Weipa Town Authority</v>
      </c>
      <c r="H1" s="300" t="s">
        <v>210</v>
      </c>
    </row>
    <row r="2" spans="2:60" ht="18.75" x14ac:dyDescent="0.3">
      <c r="C2" s="67" t="str">
        <f>PROJECT_NAME</f>
        <v>Local Government Infrastructure Plan</v>
      </c>
    </row>
    <row r="3" spans="2:60" x14ac:dyDescent="0.3"/>
    <row r="4" spans="2:60" ht="24" thickBot="1" x14ac:dyDescent="0.4">
      <c r="C4" s="70" t="s">
        <v>47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</row>
    <row r="5" spans="2:60" ht="17.25" customHeight="1" thickBot="1" x14ac:dyDescent="0.35">
      <c r="B5" s="133"/>
      <c r="C5" s="521" t="s">
        <v>33</v>
      </c>
      <c r="D5" s="521" t="s">
        <v>34</v>
      </c>
      <c r="E5" s="331" t="s">
        <v>46</v>
      </c>
      <c r="F5" s="332"/>
      <c r="G5" s="332"/>
      <c r="H5" s="332"/>
      <c r="I5" s="333"/>
      <c r="J5" s="74"/>
      <c r="K5" s="521" t="s">
        <v>36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2:60" ht="17.25" thickBot="1" x14ac:dyDescent="0.35">
      <c r="B6" s="133"/>
      <c r="C6" s="522"/>
      <c r="D6" s="522"/>
      <c r="E6" s="170">
        <f>BASE_YEAR</f>
        <v>2016</v>
      </c>
      <c r="F6" s="171">
        <f>E6+5</f>
        <v>2021</v>
      </c>
      <c r="G6" s="171">
        <f t="shared" ref="G6:I6" si="0">F6+5</f>
        <v>2026</v>
      </c>
      <c r="H6" s="172">
        <f t="shared" si="0"/>
        <v>2031</v>
      </c>
      <c r="I6" s="278">
        <f t="shared" si="0"/>
        <v>2036</v>
      </c>
      <c r="J6" s="74"/>
      <c r="K6" s="52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2:60" x14ac:dyDescent="0.3">
      <c r="B7" s="134" t="str">
        <f>$C$7</f>
        <v>Rocky Point</v>
      </c>
      <c r="C7" s="527" t="s">
        <v>653</v>
      </c>
      <c r="D7" s="75" t="s">
        <v>50</v>
      </c>
      <c r="E7" s="76">
        <v>1627.7470269446126</v>
      </c>
      <c r="F7" s="77">
        <v>1774.2230034161928</v>
      </c>
      <c r="G7" s="77">
        <v>1759.7762220248887</v>
      </c>
      <c r="H7" s="78">
        <v>1750.8893533889525</v>
      </c>
      <c r="I7" s="79">
        <v>1745.7640429783444</v>
      </c>
      <c r="J7" s="74"/>
      <c r="K7" s="80">
        <f>180+10</f>
        <v>190</v>
      </c>
      <c r="L7" s="71"/>
      <c r="M7" s="279"/>
      <c r="N7" s="73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2:60" x14ac:dyDescent="0.3">
      <c r="B8" s="134" t="str">
        <f>$C$7</f>
        <v>Rocky Point</v>
      </c>
      <c r="C8" s="524"/>
      <c r="D8" s="75" t="s">
        <v>51</v>
      </c>
      <c r="E8" s="76">
        <v>4692.2504307084791</v>
      </c>
      <c r="F8" s="77">
        <v>5176.7478913452442</v>
      </c>
      <c r="G8" s="77">
        <v>5128.962383666315</v>
      </c>
      <c r="H8" s="78">
        <v>5099.5673566397563</v>
      </c>
      <c r="I8" s="79">
        <v>5082.6144068200529</v>
      </c>
      <c r="J8" s="74"/>
      <c r="K8" s="80">
        <f>150+10</f>
        <v>160</v>
      </c>
      <c r="L8" s="71"/>
      <c r="M8" s="279"/>
      <c r="N8" s="73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2:60" x14ac:dyDescent="0.3">
      <c r="B9" s="134" t="str">
        <f>$C$7</f>
        <v>Rocky Point</v>
      </c>
      <c r="C9" s="524"/>
      <c r="D9" s="75" t="s">
        <v>52</v>
      </c>
      <c r="E9" s="76">
        <v>18485.186680254097</v>
      </c>
      <c r="F9" s="77">
        <v>20893.589754931039</v>
      </c>
      <c r="G9" s="77">
        <v>20656.051330131711</v>
      </c>
      <c r="H9" s="78">
        <v>20509.930701598529</v>
      </c>
      <c r="I9" s="79">
        <v>20425.658770808725</v>
      </c>
      <c r="J9" s="74"/>
      <c r="K9" s="80">
        <f>50+10</f>
        <v>60</v>
      </c>
      <c r="L9" s="71"/>
      <c r="M9" s="279"/>
      <c r="N9" s="7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2:60" x14ac:dyDescent="0.3">
      <c r="B10" s="134" t="str">
        <f t="shared" ref="B10:B12" si="1">$C$7</f>
        <v>Rocky Point</v>
      </c>
      <c r="C10" s="524"/>
      <c r="D10" s="75" t="s">
        <v>53</v>
      </c>
      <c r="E10" s="76">
        <v>2441.6205404169186</v>
      </c>
      <c r="F10" s="77">
        <v>2690.4419107051799</v>
      </c>
      <c r="G10" s="77">
        <v>2665.9009038545673</v>
      </c>
      <c r="H10" s="78">
        <v>2650.8046205948035</v>
      </c>
      <c r="I10" s="79">
        <v>2642.0981638075527</v>
      </c>
      <c r="J10" s="74"/>
      <c r="K10" s="80">
        <f>200+10</f>
        <v>210</v>
      </c>
      <c r="L10" s="71"/>
      <c r="M10" s="279"/>
      <c r="N10" s="73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2:60" ht="17.25" thickBot="1" x14ac:dyDescent="0.35">
      <c r="B11" s="134" t="str">
        <f t="shared" si="1"/>
        <v>Rocky Point</v>
      </c>
      <c r="C11" s="524"/>
      <c r="D11" s="75" t="s">
        <v>54</v>
      </c>
      <c r="E11" s="76">
        <v>1600.617909828869</v>
      </c>
      <c r="F11" s="77">
        <v>1705.1541836355095</v>
      </c>
      <c r="G11" s="77">
        <v>1694.8438738391515</v>
      </c>
      <c r="H11" s="78">
        <v>1688.501535966496</v>
      </c>
      <c r="I11" s="79">
        <v>1684.8437289640535</v>
      </c>
      <c r="J11" s="74"/>
      <c r="K11" s="80">
        <v>20</v>
      </c>
      <c r="L11" s="71"/>
      <c r="M11" s="279"/>
      <c r="N11" s="73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</row>
    <row r="12" spans="2:60" ht="17.25" thickBot="1" x14ac:dyDescent="0.35">
      <c r="B12" s="134" t="str">
        <f t="shared" si="1"/>
        <v>Rocky Point</v>
      </c>
      <c r="C12" s="525"/>
      <c r="D12" s="81" t="s">
        <v>37</v>
      </c>
      <c r="E12" s="82">
        <f>SUM(E7:E11)</f>
        <v>28847.422588152978</v>
      </c>
      <c r="F12" s="83">
        <f t="shared" ref="F12:I12" si="2">SUM(F7:F11)</f>
        <v>32240.156744033167</v>
      </c>
      <c r="G12" s="83">
        <f t="shared" si="2"/>
        <v>31905.534713516634</v>
      </c>
      <c r="H12" s="84">
        <f t="shared" si="2"/>
        <v>31699.693568188541</v>
      </c>
      <c r="I12" s="85">
        <f t="shared" si="2"/>
        <v>31580.979113378729</v>
      </c>
      <c r="J12" s="74"/>
      <c r="K12" s="86"/>
      <c r="L12" s="71"/>
      <c r="M12" s="73"/>
      <c r="N12" s="73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</row>
    <row r="13" spans="2:60" x14ac:dyDescent="0.3">
      <c r="B13" s="134" t="str">
        <f>$C$13</f>
        <v>Nanum</v>
      </c>
      <c r="C13" s="523" t="s">
        <v>223</v>
      </c>
      <c r="D13" s="75" t="str">
        <f>$D$7</f>
        <v>Retail</v>
      </c>
      <c r="E13" s="76">
        <v>675.97297297297291</v>
      </c>
      <c r="F13" s="77">
        <v>650.14335187433039</v>
      </c>
      <c r="G13" s="77">
        <v>762.32675374004998</v>
      </c>
      <c r="H13" s="78">
        <v>836.29449787635497</v>
      </c>
      <c r="I13" s="79">
        <v>854.99854952245676</v>
      </c>
      <c r="J13" s="74"/>
      <c r="K13" s="80">
        <f>$K$7</f>
        <v>190</v>
      </c>
      <c r="L13" s="71"/>
      <c r="M13" s="279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</row>
    <row r="14" spans="2:60" x14ac:dyDescent="0.3">
      <c r="B14" s="134" t="str">
        <f>$C$13</f>
        <v>Nanum</v>
      </c>
      <c r="C14" s="524"/>
      <c r="D14" s="75" t="str">
        <f>$D$8</f>
        <v>Commercial</v>
      </c>
      <c r="E14" s="76">
        <v>1995.7297297297298</v>
      </c>
      <c r="F14" s="77">
        <v>1912.5009506341039</v>
      </c>
      <c r="G14" s="77">
        <v>2273.9808010903116</v>
      </c>
      <c r="H14" s="78">
        <v>2512.321309973961</v>
      </c>
      <c r="I14" s="79">
        <v>2572.5899208336223</v>
      </c>
      <c r="J14" s="74"/>
      <c r="K14" s="80">
        <f>$K$8</f>
        <v>160</v>
      </c>
      <c r="L14" s="71"/>
      <c r="M14" s="279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</row>
    <row r="15" spans="2:60" x14ac:dyDescent="0.3">
      <c r="B15" s="134" t="str">
        <f>$C$13</f>
        <v>Nanum</v>
      </c>
      <c r="C15" s="524"/>
      <c r="D15" s="75" t="str">
        <f>$D$9</f>
        <v>Industrial</v>
      </c>
      <c r="E15" s="76">
        <v>7403.5135135135124</v>
      </c>
      <c r="F15" s="77">
        <v>6987.3696180353836</v>
      </c>
      <c r="G15" s="77">
        <v>8794.7688703164222</v>
      </c>
      <c r="H15" s="78">
        <v>9986.4714147346695</v>
      </c>
      <c r="I15" s="79">
        <v>10287.814469032975</v>
      </c>
      <c r="J15" s="74"/>
      <c r="K15" s="80">
        <f>$K$9</f>
        <v>60</v>
      </c>
      <c r="L15" s="71"/>
      <c r="M15" s="279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2:60" x14ac:dyDescent="0.3">
      <c r="B16" s="134" t="str">
        <f t="shared" ref="B16:B18" si="3">$C$13</f>
        <v>Nanum</v>
      </c>
      <c r="C16" s="524"/>
      <c r="D16" s="75" t="str">
        <f>$D$10</f>
        <v>Community Purposes</v>
      </c>
      <c r="E16" s="76">
        <v>992.49999999999989</v>
      </c>
      <c r="F16" s="77">
        <v>948.65342097452651</v>
      </c>
      <c r="G16" s="77">
        <v>1139.0882080922604</v>
      </c>
      <c r="H16" s="78">
        <v>1264.6507367187041</v>
      </c>
      <c r="I16" s="79">
        <v>1296.4014416735065</v>
      </c>
      <c r="J16" s="74"/>
      <c r="K16" s="80">
        <f>$K$10</f>
        <v>210</v>
      </c>
      <c r="L16" s="71"/>
      <c r="M16" s="279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</row>
    <row r="17" spans="2:58" ht="17.25" thickBot="1" x14ac:dyDescent="0.35">
      <c r="B17" s="134" t="str">
        <f t="shared" si="3"/>
        <v>Nanum</v>
      </c>
      <c r="C17" s="524"/>
      <c r="D17" s="75" t="str">
        <f>$D$11</f>
        <v>Others</v>
      </c>
      <c r="E17" s="76">
        <v>643.78378378378375</v>
      </c>
      <c r="F17" s="77">
        <v>625.64281533041617</v>
      </c>
      <c r="G17" s="77">
        <v>704.43280402074333</v>
      </c>
      <c r="H17" s="78">
        <v>756.38271485447194</v>
      </c>
      <c r="I17" s="79">
        <v>769.51916813678213</v>
      </c>
      <c r="J17" s="74"/>
      <c r="K17" s="80">
        <f>$K$11</f>
        <v>20</v>
      </c>
      <c r="L17" s="71"/>
      <c r="M17" s="279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2:58" ht="17.25" thickBot="1" x14ac:dyDescent="0.35">
      <c r="B18" s="134" t="str">
        <f t="shared" si="3"/>
        <v>Nanum</v>
      </c>
      <c r="C18" s="525"/>
      <c r="D18" s="81" t="s">
        <v>37</v>
      </c>
      <c r="E18" s="82">
        <f>SUM(E13:E17)</f>
        <v>11711.499999999998</v>
      </c>
      <c r="F18" s="83">
        <f t="shared" ref="F18:I18" si="4">SUM(F13:F17)</f>
        <v>11124.31015684876</v>
      </c>
      <c r="G18" s="83">
        <f t="shared" si="4"/>
        <v>13674.597437259788</v>
      </c>
      <c r="H18" s="84">
        <f t="shared" si="4"/>
        <v>15356.120674158161</v>
      </c>
      <c r="I18" s="85">
        <f t="shared" si="4"/>
        <v>15781.323549199342</v>
      </c>
      <c r="J18" s="74"/>
      <c r="K18" s="8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2:58" x14ac:dyDescent="0.3">
      <c r="B19" s="134" t="str">
        <f>$C$19</f>
        <v>Trunding</v>
      </c>
      <c r="C19" s="523" t="s">
        <v>537</v>
      </c>
      <c r="D19" s="75" t="str">
        <f t="shared" ref="D19" si="5">$D$7</f>
        <v>Retail</v>
      </c>
      <c r="E19" s="76">
        <v>735.32165492957733</v>
      </c>
      <c r="F19" s="77">
        <v>734.05846541526614</v>
      </c>
      <c r="G19" s="77">
        <v>717.96308442651946</v>
      </c>
      <c r="H19" s="78">
        <v>707.18102290267495</v>
      </c>
      <c r="I19" s="79">
        <v>726.75588912173521</v>
      </c>
      <c r="J19" s="74"/>
      <c r="K19" s="80">
        <f>$K$7</f>
        <v>190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2:58" x14ac:dyDescent="0.3">
      <c r="B20" s="134" t="str">
        <f>$C$19</f>
        <v>Trunding</v>
      </c>
      <c r="C20" s="524"/>
      <c r="D20" s="75" t="str">
        <f t="shared" ref="D20" si="6">$D$8</f>
        <v>Commercial</v>
      </c>
      <c r="E20" s="76">
        <v>2205.9649647887322</v>
      </c>
      <c r="F20" s="77">
        <v>2201.9094616112066</v>
      </c>
      <c r="G20" s="77">
        <v>2150.2348173841779</v>
      </c>
      <c r="H20" s="78">
        <v>2115.6187251234137</v>
      </c>
      <c r="I20" s="79">
        <v>2178.464348247765</v>
      </c>
      <c r="J20" s="74"/>
      <c r="K20" s="80">
        <f>$K$8</f>
        <v>160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2:58" x14ac:dyDescent="0.3">
      <c r="B21" s="134" t="str">
        <f>$C$19</f>
        <v>Trunding</v>
      </c>
      <c r="C21" s="524"/>
      <c r="D21" s="75" t="str">
        <f t="shared" ref="D21" si="7">$D$9</f>
        <v>Industrial</v>
      </c>
      <c r="E21" s="76">
        <v>8403.6760563380285</v>
      </c>
      <c r="F21" s="77">
        <v>8383.3985404504001</v>
      </c>
      <c r="G21" s="77">
        <v>8125.0253193152557</v>
      </c>
      <c r="H21" s="78">
        <v>7951.9448580114358</v>
      </c>
      <c r="I21" s="79">
        <v>8266.1729736331908</v>
      </c>
      <c r="J21" s="74"/>
      <c r="K21" s="80">
        <f>$K$9</f>
        <v>60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2:58" x14ac:dyDescent="0.3">
      <c r="B22" s="134" t="str">
        <f t="shared" ref="B22:B24" si="8">$C$19</f>
        <v>Trunding</v>
      </c>
      <c r="C22" s="524"/>
      <c r="D22" s="75" t="str">
        <f t="shared" ref="D22" si="9">$D$10</f>
        <v>Community Purposes</v>
      </c>
      <c r="E22" s="76">
        <v>1137.9977992957747</v>
      </c>
      <c r="F22" s="77">
        <v>1135.8924834385894</v>
      </c>
      <c r="G22" s="77">
        <v>1109.0668484573448</v>
      </c>
      <c r="H22" s="78">
        <v>1091.0967459176038</v>
      </c>
      <c r="I22" s="79">
        <v>1123.7215229493709</v>
      </c>
      <c r="J22" s="74"/>
      <c r="K22" s="80">
        <f>$K$10</f>
        <v>210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2:58" ht="17.25" thickBot="1" x14ac:dyDescent="0.35">
      <c r="B23" s="134" t="str">
        <f t="shared" si="8"/>
        <v>Trunding</v>
      </c>
      <c r="C23" s="524"/>
      <c r="D23" s="75" t="str">
        <f t="shared" ref="D23" si="10">$D$11</f>
        <v>Others</v>
      </c>
      <c r="E23" s="76">
        <v>700.30633802816897</v>
      </c>
      <c r="F23" s="77">
        <v>699.42481396165158</v>
      </c>
      <c r="G23" s="77">
        <v>688.19255978237027</v>
      </c>
      <c r="H23" s="78">
        <v>680.66823614584712</v>
      </c>
      <c r="I23" s="79">
        <v>694.32866910183839</v>
      </c>
      <c r="J23" s="74"/>
      <c r="K23" s="80">
        <f>$K$11</f>
        <v>20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2:58" ht="17.25" thickBot="1" x14ac:dyDescent="0.35">
      <c r="B24" s="134" t="str">
        <f t="shared" si="8"/>
        <v>Trunding</v>
      </c>
      <c r="C24" s="525"/>
      <c r="D24" s="81" t="s">
        <v>37</v>
      </c>
      <c r="E24" s="82">
        <f>SUM(E19:E23)</f>
        <v>13183.266813380282</v>
      </c>
      <c r="F24" s="83">
        <f t="shared" ref="F24:I24" si="11">SUM(F19:F23)</f>
        <v>13154.683764877114</v>
      </c>
      <c r="G24" s="83">
        <f t="shared" si="11"/>
        <v>12790.482629365668</v>
      </c>
      <c r="H24" s="84">
        <f t="shared" si="11"/>
        <v>12546.509588100977</v>
      </c>
      <c r="I24" s="85">
        <f t="shared" si="11"/>
        <v>12989.4434030539</v>
      </c>
      <c r="J24" s="74"/>
      <c r="K24" s="86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2:58" x14ac:dyDescent="0.3">
      <c r="B25" s="134" t="str">
        <f>$C$25</f>
        <v>Evans Landing</v>
      </c>
      <c r="C25" s="523" t="s">
        <v>222</v>
      </c>
      <c r="D25" s="75" t="str">
        <f t="shared" ref="D25" si="12">$D$7</f>
        <v>Retail</v>
      </c>
      <c r="E25" s="76">
        <v>0</v>
      </c>
      <c r="F25" s="77">
        <v>0</v>
      </c>
      <c r="G25" s="77">
        <v>0</v>
      </c>
      <c r="H25" s="78">
        <v>0</v>
      </c>
      <c r="I25" s="79">
        <v>0</v>
      </c>
      <c r="J25" s="74"/>
      <c r="K25" s="80">
        <f>$K$7</f>
        <v>190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2:58" x14ac:dyDescent="0.3">
      <c r="B26" s="134" t="str">
        <f>$C$25</f>
        <v>Evans Landing</v>
      </c>
      <c r="C26" s="524"/>
      <c r="D26" s="75" t="str">
        <f t="shared" ref="D26" si="13">$D$8</f>
        <v>Commercial</v>
      </c>
      <c r="E26" s="76">
        <v>0</v>
      </c>
      <c r="F26" s="77">
        <v>0</v>
      </c>
      <c r="G26" s="77">
        <v>0</v>
      </c>
      <c r="H26" s="78">
        <v>0</v>
      </c>
      <c r="I26" s="79">
        <v>0</v>
      </c>
      <c r="J26" s="74"/>
      <c r="K26" s="80">
        <f>$K$8</f>
        <v>160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</row>
    <row r="27" spans="2:58" x14ac:dyDescent="0.3">
      <c r="B27" s="134" t="str">
        <f>$C$25</f>
        <v>Evans Landing</v>
      </c>
      <c r="C27" s="524"/>
      <c r="D27" s="75" t="str">
        <f t="shared" ref="D27" si="14">$D$9</f>
        <v>Industrial</v>
      </c>
      <c r="E27" s="76">
        <v>1159.0207020702071</v>
      </c>
      <c r="F27" s="77">
        <v>1158.8451678265444</v>
      </c>
      <c r="G27" s="77">
        <v>1158.7574007047131</v>
      </c>
      <c r="H27" s="78">
        <v>1158.7025462535685</v>
      </c>
      <c r="I27" s="79">
        <v>1158.6806044731106</v>
      </c>
      <c r="J27" s="74"/>
      <c r="K27" s="80">
        <f>$K$9</f>
        <v>60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</row>
    <row r="28" spans="2:58" x14ac:dyDescent="0.3">
      <c r="B28" s="134" t="str">
        <f t="shared" ref="B28:B30" si="15">$C$25</f>
        <v>Evans Landing</v>
      </c>
      <c r="C28" s="524"/>
      <c r="D28" s="75" t="str">
        <f t="shared" ref="D28" si="16">$D$10</f>
        <v>Community Purposes</v>
      </c>
      <c r="E28" s="76">
        <v>0</v>
      </c>
      <c r="F28" s="77">
        <v>0</v>
      </c>
      <c r="G28" s="77">
        <v>0</v>
      </c>
      <c r="H28" s="78">
        <v>0</v>
      </c>
      <c r="I28" s="79">
        <v>0</v>
      </c>
      <c r="J28" s="74"/>
      <c r="K28" s="80">
        <f>$K$10</f>
        <v>210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</row>
    <row r="29" spans="2:58" ht="17.25" thickBot="1" x14ac:dyDescent="0.35">
      <c r="B29" s="134" t="str">
        <f t="shared" si="15"/>
        <v>Evans Landing</v>
      </c>
      <c r="C29" s="524"/>
      <c r="D29" s="75" t="str">
        <f t="shared" ref="D29" si="17">$D$11</f>
        <v>Others</v>
      </c>
      <c r="E29" s="76">
        <v>0</v>
      </c>
      <c r="F29" s="77">
        <v>0</v>
      </c>
      <c r="G29" s="77">
        <v>0</v>
      </c>
      <c r="H29" s="78">
        <v>0</v>
      </c>
      <c r="I29" s="79">
        <v>0</v>
      </c>
      <c r="J29" s="74"/>
      <c r="K29" s="80">
        <f>$K$11</f>
        <v>20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</row>
    <row r="30" spans="2:58" ht="17.25" thickBot="1" x14ac:dyDescent="0.35">
      <c r="B30" s="134" t="str">
        <f t="shared" si="15"/>
        <v>Evans Landing</v>
      </c>
      <c r="C30" s="525"/>
      <c r="D30" s="81" t="s">
        <v>37</v>
      </c>
      <c r="E30" s="82">
        <f>SUM(E25:E29)</f>
        <v>1159.0207020702071</v>
      </c>
      <c r="F30" s="83">
        <f t="shared" ref="F30:I30" si="18">SUM(F25:F29)</f>
        <v>1158.8451678265444</v>
      </c>
      <c r="G30" s="83">
        <f t="shared" si="18"/>
        <v>1158.7574007047131</v>
      </c>
      <c r="H30" s="84">
        <f t="shared" si="18"/>
        <v>1158.7025462535685</v>
      </c>
      <c r="I30" s="85">
        <f t="shared" si="18"/>
        <v>1158.6806044731106</v>
      </c>
      <c r="J30" s="74"/>
      <c r="K30" s="86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</row>
    <row r="31" spans="2:58" x14ac:dyDescent="0.3">
      <c r="B31" s="134" t="str">
        <f>$C$31</f>
        <v>Outside priority infrastructure area (total)</v>
      </c>
      <c r="C31" s="523" t="s">
        <v>38</v>
      </c>
      <c r="D31" s="75" t="str">
        <f t="shared" ref="D31" si="19">$D$7</f>
        <v>Retail</v>
      </c>
      <c r="E31" s="76">
        <v>322.11838115643695</v>
      </c>
      <c r="F31" s="77">
        <v>321.97780321132632</v>
      </c>
      <c r="G31" s="77">
        <v>320.74138483352681</v>
      </c>
      <c r="H31" s="78">
        <v>363.95634595154979</v>
      </c>
      <c r="I31" s="79">
        <v>403.38020161406666</v>
      </c>
      <c r="J31" s="74"/>
      <c r="K31" s="330">
        <f>$K$7</f>
        <v>190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</row>
    <row r="32" spans="2:58" x14ac:dyDescent="0.3">
      <c r="B32" s="134" t="str">
        <f>$C$31</f>
        <v>Outside priority infrastructure area (total)</v>
      </c>
      <c r="C32" s="524"/>
      <c r="D32" s="75" t="str">
        <f t="shared" ref="D32" si="20">$D$8</f>
        <v>Commercial</v>
      </c>
      <c r="E32" s="76">
        <v>1537.2411934049214</v>
      </c>
      <c r="F32" s="77">
        <v>1540.3341107912238</v>
      </c>
      <c r="G32" s="77">
        <v>1548.2407298375183</v>
      </c>
      <c r="H32" s="78">
        <v>1701.2764179818969</v>
      </c>
      <c r="I32" s="79">
        <v>1838.7670073942136</v>
      </c>
      <c r="J32" s="74"/>
      <c r="K32" s="80">
        <f>$K$8</f>
        <v>160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</row>
    <row r="33" spans="2:60" x14ac:dyDescent="0.3">
      <c r="B33" s="134" t="str">
        <f>$C$31</f>
        <v>Outside priority infrastructure area (total)</v>
      </c>
      <c r="C33" s="524"/>
      <c r="D33" s="75" t="str">
        <f t="shared" ref="D33" si="21">$D$9</f>
        <v>Industrial</v>
      </c>
      <c r="E33" s="76">
        <v>2989.4563331526806</v>
      </c>
      <c r="F33" s="77">
        <v>2992.4238610333559</v>
      </c>
      <c r="G33" s="77">
        <v>3012.6380187229879</v>
      </c>
      <c r="H33" s="78">
        <v>3755.2065356683888</v>
      </c>
      <c r="I33" s="79">
        <v>4425.9707580238974</v>
      </c>
      <c r="J33" s="74"/>
      <c r="K33" s="80">
        <f>$K$9</f>
        <v>60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</row>
    <row r="34" spans="2:60" x14ac:dyDescent="0.3">
      <c r="B34" s="134" t="str">
        <f t="shared" ref="B34:B36" si="22">$C$31</f>
        <v>Outside priority infrastructure area (total)</v>
      </c>
      <c r="C34" s="524"/>
      <c r="D34" s="75" t="str">
        <f t="shared" ref="D34" si="23">$D$10</f>
        <v>Community Purposes</v>
      </c>
      <c r="E34" s="76">
        <v>482.49972209348653</v>
      </c>
      <c r="F34" s="77">
        <v>481.91645324086585</v>
      </c>
      <c r="G34" s="77">
        <v>479.24918050568613</v>
      </c>
      <c r="H34" s="78">
        <v>552.17808982118731</v>
      </c>
      <c r="I34" s="79">
        <v>619.63150588114786</v>
      </c>
      <c r="J34" s="74"/>
      <c r="K34" s="80">
        <f>$K$10</f>
        <v>210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</row>
    <row r="35" spans="2:60" ht="17.25" thickBot="1" x14ac:dyDescent="0.35">
      <c r="B35" s="134" t="str">
        <f t="shared" si="22"/>
        <v>Outside priority infrastructure area (total)</v>
      </c>
      <c r="C35" s="524"/>
      <c r="D35" s="75" t="str">
        <f t="shared" ref="D35" si="24">$D$11</f>
        <v>Others</v>
      </c>
      <c r="E35" s="76">
        <v>403.57399656199823</v>
      </c>
      <c r="F35" s="77">
        <v>403.82738893549276</v>
      </c>
      <c r="G35" s="77">
        <v>404.40514762054499</v>
      </c>
      <c r="H35" s="78">
        <v>436.4391248174029</v>
      </c>
      <c r="I35" s="79">
        <v>465.48232838398735</v>
      </c>
      <c r="J35" s="74"/>
      <c r="K35" s="87">
        <f>$K$11</f>
        <v>20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</row>
    <row r="36" spans="2:60" ht="17.25" thickBot="1" x14ac:dyDescent="0.35">
      <c r="B36" s="134" t="str">
        <f t="shared" si="22"/>
        <v>Outside priority infrastructure area (total)</v>
      </c>
      <c r="C36" s="526"/>
      <c r="D36" s="81" t="s">
        <v>37</v>
      </c>
      <c r="E36" s="82">
        <f>SUM(E31:E35)</f>
        <v>5734.8896263695242</v>
      </c>
      <c r="F36" s="83">
        <f t="shared" ref="F36:I36" si="25">SUM(F31:F35)</f>
        <v>5740.4796172122642</v>
      </c>
      <c r="G36" s="83">
        <f t="shared" si="25"/>
        <v>5765.2744615202646</v>
      </c>
      <c r="H36" s="84">
        <f t="shared" si="25"/>
        <v>6809.0565142404266</v>
      </c>
      <c r="I36" s="85">
        <f t="shared" si="25"/>
        <v>7753.2318012973137</v>
      </c>
      <c r="J36" s="74"/>
      <c r="K36" s="7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</row>
    <row r="37" spans="2:60" x14ac:dyDescent="0.3">
      <c r="B37" s="133"/>
      <c r="C37" s="527" t="str">
        <f>COUNCIL_NAME</f>
        <v>Weipa Town Authority</v>
      </c>
      <c r="D37" s="92" t="str">
        <f t="shared" ref="D37" si="26">$D$7</f>
        <v>Retail</v>
      </c>
      <c r="E37" s="93">
        <f t="shared" ref="E37:I41" si="27">SUMIF($D$7:$D$36,$D37,E$7:E$36)</f>
        <v>3361.1600360036</v>
      </c>
      <c r="F37" s="94">
        <f t="shared" si="27"/>
        <v>3480.4026239171158</v>
      </c>
      <c r="G37" s="94">
        <f t="shared" si="27"/>
        <v>3560.8074450249846</v>
      </c>
      <c r="H37" s="94">
        <f t="shared" si="27"/>
        <v>3658.3212201195324</v>
      </c>
      <c r="I37" s="95">
        <f t="shared" si="27"/>
        <v>3730.8986832366031</v>
      </c>
      <c r="J37" s="74"/>
      <c r="K37" s="7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</row>
    <row r="38" spans="2:60" x14ac:dyDescent="0.3">
      <c r="B38" s="133"/>
      <c r="C38" s="524"/>
      <c r="D38" s="110" t="str">
        <f t="shared" ref="D38" si="28">$D$8</f>
        <v>Commercial</v>
      </c>
      <c r="E38" s="135">
        <f t="shared" si="27"/>
        <v>10431.186318631862</v>
      </c>
      <c r="F38" s="136">
        <f t="shared" si="27"/>
        <v>10831.492414381779</v>
      </c>
      <c r="G38" s="136">
        <f t="shared" si="27"/>
        <v>11101.418731978323</v>
      </c>
      <c r="H38" s="136">
        <f t="shared" si="27"/>
        <v>11428.783809719027</v>
      </c>
      <c r="I38" s="137">
        <f t="shared" si="27"/>
        <v>11672.435683295655</v>
      </c>
      <c r="J38" s="74"/>
      <c r="K38" s="7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</row>
    <row r="39" spans="2:60" x14ac:dyDescent="0.3">
      <c r="B39" s="133"/>
      <c r="C39" s="524"/>
      <c r="D39" s="110" t="str">
        <f t="shared" ref="D39" si="29">$D$9</f>
        <v>Industrial</v>
      </c>
      <c r="E39" s="135">
        <f t="shared" si="27"/>
        <v>38440.853285328529</v>
      </c>
      <c r="F39" s="136">
        <f t="shared" si="27"/>
        <v>40415.626942276722</v>
      </c>
      <c r="G39" s="136">
        <f t="shared" si="27"/>
        <v>41747.240939191091</v>
      </c>
      <c r="H39" s="136">
        <f t="shared" si="27"/>
        <v>43362.256056266589</v>
      </c>
      <c r="I39" s="137">
        <f t="shared" si="27"/>
        <v>44564.297575971897</v>
      </c>
      <c r="J39" s="74"/>
      <c r="K39" s="7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</row>
    <row r="40" spans="2:60" x14ac:dyDescent="0.3">
      <c r="B40" s="133"/>
      <c r="C40" s="524"/>
      <c r="D40" s="75" t="str">
        <f t="shared" ref="D40" si="30">$D$10</f>
        <v>Community Purposes</v>
      </c>
      <c r="E40" s="96">
        <f t="shared" si="27"/>
        <v>5054.6180618061799</v>
      </c>
      <c r="F40" s="97">
        <f t="shared" si="27"/>
        <v>5256.9042683591615</v>
      </c>
      <c r="G40" s="97">
        <f t="shared" si="27"/>
        <v>5393.305140909858</v>
      </c>
      <c r="H40" s="97">
        <f t="shared" si="27"/>
        <v>5558.730193052299</v>
      </c>
      <c r="I40" s="98">
        <f t="shared" si="27"/>
        <v>5681.8526343115782</v>
      </c>
      <c r="J40" s="74"/>
      <c r="K40" s="7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</row>
    <row r="41" spans="2:60" ht="17.25" thickBot="1" x14ac:dyDescent="0.35">
      <c r="B41" s="133"/>
      <c r="C41" s="524"/>
      <c r="D41" s="99" t="str">
        <f t="shared" ref="D41" si="31">$D$11</f>
        <v>Others</v>
      </c>
      <c r="E41" s="100">
        <f t="shared" si="27"/>
        <v>3348.2820282028201</v>
      </c>
      <c r="F41" s="101">
        <f t="shared" si="27"/>
        <v>3434.0492018630703</v>
      </c>
      <c r="G41" s="101">
        <f t="shared" si="27"/>
        <v>3491.8743852628099</v>
      </c>
      <c r="H41" s="101">
        <f t="shared" si="27"/>
        <v>3561.9916117842181</v>
      </c>
      <c r="I41" s="102">
        <f t="shared" si="27"/>
        <v>3614.1738945866614</v>
      </c>
      <c r="J41" s="74"/>
      <c r="K41" s="7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</row>
    <row r="42" spans="2:60" ht="17.25" thickBot="1" x14ac:dyDescent="0.35">
      <c r="B42" s="133"/>
      <c r="C42" s="526"/>
      <c r="D42" s="103" t="s">
        <v>37</v>
      </c>
      <c r="E42" s="104">
        <f>SUM(E37:E41)</f>
        <v>60636.099729972986</v>
      </c>
      <c r="F42" s="105">
        <f t="shared" ref="F42:I42" si="32">SUM(F37:F41)</f>
        <v>63418.47545079785</v>
      </c>
      <c r="G42" s="105">
        <f t="shared" si="32"/>
        <v>65294.646642367064</v>
      </c>
      <c r="H42" s="105">
        <f t="shared" si="32"/>
        <v>67570.082890941674</v>
      </c>
      <c r="I42" s="106">
        <f t="shared" si="32"/>
        <v>69263.658471402407</v>
      </c>
      <c r="J42" s="74"/>
      <c r="K42" s="74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</row>
    <row r="43" spans="2:60" x14ac:dyDescent="0.3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</row>
    <row r="44" spans="2:60" x14ac:dyDescent="0.3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</row>
    <row r="45" spans="2:60" x14ac:dyDescent="0.3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</row>
    <row r="46" spans="2:60" ht="24" thickBot="1" x14ac:dyDescent="0.4">
      <c r="C46" s="70" t="s">
        <v>55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BG46" s="71"/>
    </row>
    <row r="47" spans="2:60" ht="17.25" thickBot="1" x14ac:dyDescent="0.35">
      <c r="B47" s="133"/>
      <c r="C47" s="531" t="s">
        <v>33</v>
      </c>
      <c r="D47" s="519" t="s">
        <v>34</v>
      </c>
      <c r="E47" s="107">
        <f>$E$6</f>
        <v>2016</v>
      </c>
      <c r="F47" s="108">
        <f>E47+1</f>
        <v>2017</v>
      </c>
      <c r="G47" s="108">
        <f t="shared" ref="G47:Y47" si="33">F47+1</f>
        <v>2018</v>
      </c>
      <c r="H47" s="108">
        <f t="shared" si="33"/>
        <v>2019</v>
      </c>
      <c r="I47" s="108">
        <f t="shared" si="33"/>
        <v>2020</v>
      </c>
      <c r="J47" s="108">
        <f>I47+1</f>
        <v>2021</v>
      </c>
      <c r="K47" s="108">
        <f t="shared" si="33"/>
        <v>2022</v>
      </c>
      <c r="L47" s="108">
        <f t="shared" si="33"/>
        <v>2023</v>
      </c>
      <c r="M47" s="108">
        <f t="shared" si="33"/>
        <v>2024</v>
      </c>
      <c r="N47" s="108">
        <f t="shared" si="33"/>
        <v>2025</v>
      </c>
      <c r="O47" s="108">
        <f t="shared" si="33"/>
        <v>2026</v>
      </c>
      <c r="P47" s="108">
        <f t="shared" si="33"/>
        <v>2027</v>
      </c>
      <c r="Q47" s="108">
        <f t="shared" si="33"/>
        <v>2028</v>
      </c>
      <c r="R47" s="108">
        <f t="shared" si="33"/>
        <v>2029</v>
      </c>
      <c r="S47" s="108">
        <f t="shared" si="33"/>
        <v>2030</v>
      </c>
      <c r="T47" s="108">
        <f t="shared" si="33"/>
        <v>2031</v>
      </c>
      <c r="U47" s="108">
        <f t="shared" si="33"/>
        <v>2032</v>
      </c>
      <c r="V47" s="108">
        <f t="shared" si="33"/>
        <v>2033</v>
      </c>
      <c r="W47" s="108">
        <f t="shared" si="33"/>
        <v>2034</v>
      </c>
      <c r="X47" s="108">
        <f t="shared" si="33"/>
        <v>2035</v>
      </c>
      <c r="Y47" s="142">
        <f t="shared" si="33"/>
        <v>2036</v>
      </c>
      <c r="Z47" s="71"/>
      <c r="AA47" s="74"/>
    </row>
    <row r="48" spans="2:60" s="200" customFormat="1" ht="17.25" thickBot="1" x14ac:dyDescent="0.3">
      <c r="B48" s="206"/>
      <c r="C48" s="532"/>
      <c r="D48" s="520"/>
      <c r="E48" s="197">
        <f t="shared" ref="E48:Y48" si="34">SUM(E49:E73)</f>
        <v>60636.099729972993</v>
      </c>
      <c r="F48" s="198">
        <f t="shared" si="34"/>
        <v>61315.909328677117</v>
      </c>
      <c r="G48" s="198">
        <f t="shared" si="34"/>
        <v>61995.718927381262</v>
      </c>
      <c r="H48" s="198">
        <f t="shared" si="34"/>
        <v>62675.528526085385</v>
      </c>
      <c r="I48" s="198">
        <f t="shared" si="34"/>
        <v>63355.338124789516</v>
      </c>
      <c r="J48" s="198">
        <f t="shared" si="34"/>
        <v>64035.147723493646</v>
      </c>
      <c r="K48" s="198">
        <f t="shared" si="34"/>
        <v>64433.506918029809</v>
      </c>
      <c r="L48" s="198">
        <f t="shared" si="34"/>
        <v>64831.866112565949</v>
      </c>
      <c r="M48" s="198">
        <f t="shared" si="34"/>
        <v>65230.225307102104</v>
      </c>
      <c r="N48" s="198">
        <f t="shared" si="34"/>
        <v>65628.584501638266</v>
      </c>
      <c r="O48" s="198">
        <f t="shared" si="34"/>
        <v>66026.943696174421</v>
      </c>
      <c r="P48" s="198">
        <f t="shared" si="34"/>
        <v>66571.07924651599</v>
      </c>
      <c r="Q48" s="198">
        <f t="shared" si="34"/>
        <v>67115.214796857545</v>
      </c>
      <c r="R48" s="198">
        <f t="shared" si="34"/>
        <v>67659.350347199113</v>
      </c>
      <c r="S48" s="198">
        <f t="shared" si="34"/>
        <v>68203.485897540697</v>
      </c>
      <c r="T48" s="198">
        <f t="shared" si="34"/>
        <v>68747.621447882237</v>
      </c>
      <c r="U48" s="198">
        <f t="shared" si="34"/>
        <v>69021.497080301851</v>
      </c>
      <c r="V48" s="198">
        <f t="shared" si="34"/>
        <v>69295.372712721466</v>
      </c>
      <c r="W48" s="198">
        <f t="shared" si="34"/>
        <v>69569.248345141081</v>
      </c>
      <c r="X48" s="198">
        <f t="shared" si="34"/>
        <v>69843.123977560681</v>
      </c>
      <c r="Y48" s="199">
        <f t="shared" si="34"/>
        <v>70116.99960998031</v>
      </c>
      <c r="AA48" s="202"/>
    </row>
    <row r="49" spans="2:27" x14ac:dyDescent="0.3">
      <c r="B49" s="134" t="str">
        <f>$C$7</f>
        <v>Rocky Point</v>
      </c>
      <c r="C49" s="517" t="str">
        <f>$C$7</f>
        <v>Rocky Point</v>
      </c>
      <c r="D49" s="110" t="str">
        <f>$D$7</f>
        <v>Retail</v>
      </c>
      <c r="E49" s="138">
        <f t="shared" ref="E49:E73" si="35">SUMIFS($E$7:$E$36,$B$7:$B$36,$B49,$D$7:$D$36,$D49)</f>
        <v>1627.7470269446126</v>
      </c>
      <c r="F49" s="119">
        <f t="shared" ref="F49:I49" si="36">(($J49-$E49)/5)+E49</f>
        <v>1657.0422222389286</v>
      </c>
      <c r="G49" s="119">
        <f t="shared" si="36"/>
        <v>1686.3374175332447</v>
      </c>
      <c r="H49" s="119">
        <f t="shared" si="36"/>
        <v>1715.6326128275607</v>
      </c>
      <c r="I49" s="119">
        <f t="shared" si="36"/>
        <v>1744.9278081218768</v>
      </c>
      <c r="J49" s="119">
        <f t="shared" ref="J49:J73" si="37">IF(SUMIFS($F$7:$F$36,$B$7:$B$36,$B49,$D$7:$D$36,$D49)&lt;E49,E49,SUMIFS($F$7:$F$36,$B$7:$B$36,$B49,$D$7:$D$36,$D49))</f>
        <v>1774.2230034161928</v>
      </c>
      <c r="K49" s="119">
        <f>(($O49-$J49)/5)+J49</f>
        <v>1774.2230034161928</v>
      </c>
      <c r="L49" s="119">
        <f t="shared" ref="L49:N49" si="38">(($O49-$J49)/5)+K49</f>
        <v>1774.2230034161928</v>
      </c>
      <c r="M49" s="119">
        <f t="shared" si="38"/>
        <v>1774.2230034161928</v>
      </c>
      <c r="N49" s="119">
        <f t="shared" si="38"/>
        <v>1774.2230034161928</v>
      </c>
      <c r="O49" s="119">
        <f t="shared" ref="O49:O73" si="39">IF(SUMIFS($G$7:$G$36,$B$7:$B$36,$B49,$D$7:$D$36,$D49)&lt;J49,J49,SUMIFS($G$7:$G$36,$B$7:$B$36,$B49,$D$7:$D$36,$D49))</f>
        <v>1774.2230034161928</v>
      </c>
      <c r="P49" s="119">
        <f>(($T49-$O49)/5)+O49</f>
        <v>1774.2230034161928</v>
      </c>
      <c r="Q49" s="119">
        <f t="shared" ref="Q49:S49" si="40">(($T49-$O49)/5)+P49</f>
        <v>1774.2230034161928</v>
      </c>
      <c r="R49" s="119">
        <f t="shared" si="40"/>
        <v>1774.2230034161928</v>
      </c>
      <c r="S49" s="119">
        <f t="shared" si="40"/>
        <v>1774.2230034161928</v>
      </c>
      <c r="T49" s="119">
        <f t="shared" ref="T49:T73" si="41">IF(SUMIFS($H$7:$H$36,$B$7:$B$36,$B49,$D$7:$D$36,$D49)&lt;O49,O49,SUMIFS($H$7:$H$36,$B$7:$B$36,$B49,$D$7:$D$36,$D49))</f>
        <v>1774.2230034161928</v>
      </c>
      <c r="U49" s="119">
        <f>(($Y49-$T49)/5)+T49</f>
        <v>1774.2230034161928</v>
      </c>
      <c r="V49" s="119">
        <f t="shared" ref="V49:X49" si="42">(($Y49-$T49)/5)+U49</f>
        <v>1774.2230034161928</v>
      </c>
      <c r="W49" s="119">
        <f t="shared" si="42"/>
        <v>1774.2230034161928</v>
      </c>
      <c r="X49" s="119">
        <f t="shared" si="42"/>
        <v>1774.2230034161928</v>
      </c>
      <c r="Y49" s="120">
        <f t="shared" ref="Y49:Y73" si="43">IF(SUMIFS($I$7:$I$36,$B$7:$B$36,$B49,$D$7:$D$36,$D49)&lt;T49,T49,SUMIFS($I$7:$I$36,$B$7:$B$36,$B49,$D$7:$D$36,$D49))</f>
        <v>1774.2230034161928</v>
      </c>
      <c r="AA49" s="74"/>
    </row>
    <row r="50" spans="2:27" x14ac:dyDescent="0.3">
      <c r="B50" s="134" t="str">
        <f>$C$7</f>
        <v>Rocky Point</v>
      </c>
      <c r="C50" s="517"/>
      <c r="D50" s="110" t="str">
        <f>$D$8</f>
        <v>Commercial</v>
      </c>
      <c r="E50" s="138">
        <f t="shared" si="35"/>
        <v>4692.2504307084791</v>
      </c>
      <c r="F50" s="119">
        <f t="shared" ref="F50:F68" si="44">(($J50-$E50)/5)+E50</f>
        <v>4789.1499228358325</v>
      </c>
      <c r="G50" s="119">
        <f t="shared" ref="G50:G68" si="45">(($J50-$E50)/5)+F50</f>
        <v>4886.0494149631859</v>
      </c>
      <c r="H50" s="119">
        <f t="shared" ref="H50:H68" si="46">(($J50-$E50)/5)+G50</f>
        <v>4982.9489070905393</v>
      </c>
      <c r="I50" s="119">
        <f t="shared" ref="I50:I68" si="47">(($J50-$E50)/5)+H50</f>
        <v>5079.8483992178926</v>
      </c>
      <c r="J50" s="119">
        <f t="shared" si="37"/>
        <v>5176.7478913452442</v>
      </c>
      <c r="K50" s="119">
        <f t="shared" ref="K50:K68" si="48">(($O50-$J50)/5)+J50</f>
        <v>5176.7478913452442</v>
      </c>
      <c r="L50" s="119">
        <f t="shared" ref="L50:L68" si="49">(($O50-$J50)/5)+K50</f>
        <v>5176.7478913452442</v>
      </c>
      <c r="M50" s="119">
        <f t="shared" ref="M50:M68" si="50">(($O50-$J50)/5)+L50</f>
        <v>5176.7478913452442</v>
      </c>
      <c r="N50" s="119">
        <f t="shared" ref="N50:N68" si="51">(($O50-$J50)/5)+M50</f>
        <v>5176.7478913452442</v>
      </c>
      <c r="O50" s="119">
        <f t="shared" si="39"/>
        <v>5176.7478913452442</v>
      </c>
      <c r="P50" s="119">
        <f t="shared" ref="P50:P68" si="52">(($T50-$O50)/5)+O50</f>
        <v>5176.7478913452442</v>
      </c>
      <c r="Q50" s="119">
        <f t="shared" ref="Q50:Q68" si="53">(($T50-$O50)/5)+P50</f>
        <v>5176.7478913452442</v>
      </c>
      <c r="R50" s="119">
        <f t="shared" ref="R50:R68" si="54">(($T50-$O50)/5)+Q50</f>
        <v>5176.7478913452442</v>
      </c>
      <c r="S50" s="119">
        <f t="shared" ref="S50:S68" si="55">(($T50-$O50)/5)+R50</f>
        <v>5176.7478913452442</v>
      </c>
      <c r="T50" s="119">
        <f t="shared" si="41"/>
        <v>5176.7478913452442</v>
      </c>
      <c r="U50" s="119">
        <f t="shared" ref="U50:U68" si="56">(($Y50-$T50)/5)+T50</f>
        <v>5176.7478913452442</v>
      </c>
      <c r="V50" s="119">
        <f t="shared" ref="V50:V68" si="57">(($Y50-$T50)/5)+U50</f>
        <v>5176.7478913452442</v>
      </c>
      <c r="W50" s="119">
        <f t="shared" ref="W50:W68" si="58">(($Y50-$T50)/5)+V50</f>
        <v>5176.7478913452442</v>
      </c>
      <c r="X50" s="119">
        <f t="shared" ref="X50:X68" si="59">(($Y50-$T50)/5)+W50</f>
        <v>5176.7478913452442</v>
      </c>
      <c r="Y50" s="120">
        <f t="shared" si="43"/>
        <v>5176.7478913452442</v>
      </c>
      <c r="AA50" s="74"/>
    </row>
    <row r="51" spans="2:27" x14ac:dyDescent="0.3">
      <c r="B51" s="134" t="str">
        <f>$C$7</f>
        <v>Rocky Point</v>
      </c>
      <c r="C51" s="517"/>
      <c r="D51" s="110" t="str">
        <f>$D$9</f>
        <v>Industrial</v>
      </c>
      <c r="E51" s="138">
        <f t="shared" si="35"/>
        <v>18485.186680254097</v>
      </c>
      <c r="F51" s="119">
        <f t="shared" si="44"/>
        <v>18966.867295189484</v>
      </c>
      <c r="G51" s="119">
        <f t="shared" si="45"/>
        <v>19448.547910124871</v>
      </c>
      <c r="H51" s="119">
        <f t="shared" si="46"/>
        <v>19930.228525060258</v>
      </c>
      <c r="I51" s="119">
        <f t="shared" si="47"/>
        <v>20411.909139995645</v>
      </c>
      <c r="J51" s="119">
        <f t="shared" si="37"/>
        <v>20893.589754931039</v>
      </c>
      <c r="K51" s="119">
        <f t="shared" si="48"/>
        <v>20893.589754931039</v>
      </c>
      <c r="L51" s="119">
        <f t="shared" si="49"/>
        <v>20893.589754931039</v>
      </c>
      <c r="M51" s="119">
        <f t="shared" si="50"/>
        <v>20893.589754931039</v>
      </c>
      <c r="N51" s="119">
        <f t="shared" si="51"/>
        <v>20893.589754931039</v>
      </c>
      <c r="O51" s="119">
        <f t="shared" si="39"/>
        <v>20893.589754931039</v>
      </c>
      <c r="P51" s="119">
        <f t="shared" si="52"/>
        <v>20893.589754931039</v>
      </c>
      <c r="Q51" s="119">
        <f t="shared" si="53"/>
        <v>20893.589754931039</v>
      </c>
      <c r="R51" s="119">
        <f t="shared" si="54"/>
        <v>20893.589754931039</v>
      </c>
      <c r="S51" s="119">
        <f t="shared" si="55"/>
        <v>20893.589754931039</v>
      </c>
      <c r="T51" s="119">
        <f t="shared" si="41"/>
        <v>20893.589754931039</v>
      </c>
      <c r="U51" s="119">
        <f t="shared" si="56"/>
        <v>20893.589754931039</v>
      </c>
      <c r="V51" s="119">
        <f t="shared" si="57"/>
        <v>20893.589754931039</v>
      </c>
      <c r="W51" s="119">
        <f t="shared" si="58"/>
        <v>20893.589754931039</v>
      </c>
      <c r="X51" s="119">
        <f t="shared" si="59"/>
        <v>20893.589754931039</v>
      </c>
      <c r="Y51" s="120">
        <f t="shared" si="43"/>
        <v>20893.589754931039</v>
      </c>
      <c r="AA51" s="74"/>
    </row>
    <row r="52" spans="2:27" x14ac:dyDescent="0.3">
      <c r="B52" s="134" t="str">
        <f t="shared" ref="B52:B53" si="60">$C$7</f>
        <v>Rocky Point</v>
      </c>
      <c r="C52" s="517"/>
      <c r="D52" s="75" t="str">
        <f>$D$10</f>
        <v>Community Purposes</v>
      </c>
      <c r="E52" s="117">
        <f t="shared" si="35"/>
        <v>2441.6205404169186</v>
      </c>
      <c r="F52" s="118">
        <f t="shared" si="44"/>
        <v>2491.3848144745707</v>
      </c>
      <c r="G52" s="118">
        <f t="shared" si="45"/>
        <v>2541.1490885322228</v>
      </c>
      <c r="H52" s="118">
        <f t="shared" si="46"/>
        <v>2590.9133625898749</v>
      </c>
      <c r="I52" s="118">
        <f t="shared" si="47"/>
        <v>2640.6776366475269</v>
      </c>
      <c r="J52" s="119">
        <f t="shared" si="37"/>
        <v>2690.4419107051799</v>
      </c>
      <c r="K52" s="118">
        <f t="shared" si="48"/>
        <v>2690.4419107051799</v>
      </c>
      <c r="L52" s="118">
        <f t="shared" si="49"/>
        <v>2690.4419107051799</v>
      </c>
      <c r="M52" s="118">
        <f t="shared" si="50"/>
        <v>2690.4419107051799</v>
      </c>
      <c r="N52" s="118">
        <f t="shared" si="51"/>
        <v>2690.4419107051799</v>
      </c>
      <c r="O52" s="119">
        <f t="shared" si="39"/>
        <v>2690.4419107051799</v>
      </c>
      <c r="P52" s="118">
        <f t="shared" si="52"/>
        <v>2690.4419107051799</v>
      </c>
      <c r="Q52" s="118">
        <f t="shared" si="53"/>
        <v>2690.4419107051799</v>
      </c>
      <c r="R52" s="118">
        <f t="shared" si="54"/>
        <v>2690.4419107051799</v>
      </c>
      <c r="S52" s="118">
        <f t="shared" si="55"/>
        <v>2690.4419107051799</v>
      </c>
      <c r="T52" s="119">
        <f t="shared" si="41"/>
        <v>2690.4419107051799</v>
      </c>
      <c r="U52" s="118">
        <f t="shared" si="56"/>
        <v>2690.4419107051799</v>
      </c>
      <c r="V52" s="118">
        <f t="shared" si="57"/>
        <v>2690.4419107051799</v>
      </c>
      <c r="W52" s="118">
        <f t="shared" si="58"/>
        <v>2690.4419107051799</v>
      </c>
      <c r="X52" s="118">
        <f t="shared" si="59"/>
        <v>2690.4419107051799</v>
      </c>
      <c r="Y52" s="120">
        <f t="shared" si="43"/>
        <v>2690.4419107051799</v>
      </c>
      <c r="AA52" s="74"/>
    </row>
    <row r="53" spans="2:27" x14ac:dyDescent="0.3">
      <c r="B53" s="134" t="str">
        <f t="shared" si="60"/>
        <v>Rocky Point</v>
      </c>
      <c r="C53" s="517"/>
      <c r="D53" s="75" t="str">
        <f>$D$11</f>
        <v>Others</v>
      </c>
      <c r="E53" s="117">
        <f t="shared" si="35"/>
        <v>1600.617909828869</v>
      </c>
      <c r="F53" s="118">
        <f t="shared" si="44"/>
        <v>1621.5251645901972</v>
      </c>
      <c r="G53" s="118">
        <f t="shared" si="45"/>
        <v>1642.4324193515254</v>
      </c>
      <c r="H53" s="118">
        <f t="shared" si="46"/>
        <v>1663.3396741128536</v>
      </c>
      <c r="I53" s="118">
        <f t="shared" si="47"/>
        <v>1684.2469288741818</v>
      </c>
      <c r="J53" s="119">
        <f t="shared" si="37"/>
        <v>1705.1541836355095</v>
      </c>
      <c r="K53" s="118">
        <f t="shared" si="48"/>
        <v>1705.1541836355095</v>
      </c>
      <c r="L53" s="118">
        <f t="shared" si="49"/>
        <v>1705.1541836355095</v>
      </c>
      <c r="M53" s="118">
        <f t="shared" si="50"/>
        <v>1705.1541836355095</v>
      </c>
      <c r="N53" s="118">
        <f t="shared" si="51"/>
        <v>1705.1541836355095</v>
      </c>
      <c r="O53" s="119">
        <f t="shared" si="39"/>
        <v>1705.1541836355095</v>
      </c>
      <c r="P53" s="118">
        <f t="shared" si="52"/>
        <v>1705.1541836355095</v>
      </c>
      <c r="Q53" s="118">
        <f t="shared" si="53"/>
        <v>1705.1541836355095</v>
      </c>
      <c r="R53" s="118">
        <f t="shared" si="54"/>
        <v>1705.1541836355095</v>
      </c>
      <c r="S53" s="118">
        <f t="shared" si="55"/>
        <v>1705.1541836355095</v>
      </c>
      <c r="T53" s="119">
        <f t="shared" si="41"/>
        <v>1705.1541836355095</v>
      </c>
      <c r="U53" s="118">
        <f t="shared" si="56"/>
        <v>1705.1541836355095</v>
      </c>
      <c r="V53" s="118">
        <f t="shared" si="57"/>
        <v>1705.1541836355095</v>
      </c>
      <c r="W53" s="118">
        <f t="shared" si="58"/>
        <v>1705.1541836355095</v>
      </c>
      <c r="X53" s="118">
        <f t="shared" si="59"/>
        <v>1705.1541836355095</v>
      </c>
      <c r="Y53" s="120">
        <f t="shared" si="43"/>
        <v>1705.1541836355095</v>
      </c>
      <c r="AA53" s="74"/>
    </row>
    <row r="54" spans="2:27" x14ac:dyDescent="0.3">
      <c r="B54" s="134" t="str">
        <f>$C$13</f>
        <v>Nanum</v>
      </c>
      <c r="C54" s="516" t="str">
        <f>$C$13</f>
        <v>Nanum</v>
      </c>
      <c r="D54" s="75" t="str">
        <f>$D$7</f>
        <v>Retail</v>
      </c>
      <c r="E54" s="117">
        <f t="shared" si="35"/>
        <v>675.97297297297291</v>
      </c>
      <c r="F54" s="118">
        <f t="shared" si="44"/>
        <v>675.97297297297291</v>
      </c>
      <c r="G54" s="118">
        <f t="shared" si="45"/>
        <v>675.97297297297291</v>
      </c>
      <c r="H54" s="118">
        <f t="shared" si="46"/>
        <v>675.97297297297291</v>
      </c>
      <c r="I54" s="118">
        <f t="shared" si="47"/>
        <v>675.97297297297291</v>
      </c>
      <c r="J54" s="119">
        <f t="shared" si="37"/>
        <v>675.97297297297291</v>
      </c>
      <c r="K54" s="118">
        <f t="shared" si="48"/>
        <v>693.2437291263883</v>
      </c>
      <c r="L54" s="118">
        <f t="shared" si="49"/>
        <v>710.51448527980369</v>
      </c>
      <c r="M54" s="118">
        <f t="shared" si="50"/>
        <v>727.78524143321908</v>
      </c>
      <c r="N54" s="118">
        <f t="shared" si="51"/>
        <v>745.05599758663448</v>
      </c>
      <c r="O54" s="119">
        <f t="shared" si="39"/>
        <v>762.32675374004998</v>
      </c>
      <c r="P54" s="118">
        <f t="shared" si="52"/>
        <v>777.120302567311</v>
      </c>
      <c r="Q54" s="118">
        <f t="shared" si="53"/>
        <v>791.91385139457202</v>
      </c>
      <c r="R54" s="118">
        <f t="shared" si="54"/>
        <v>806.70740022183304</v>
      </c>
      <c r="S54" s="118">
        <f t="shared" si="55"/>
        <v>821.50094904909406</v>
      </c>
      <c r="T54" s="119">
        <f t="shared" si="41"/>
        <v>836.29449787635497</v>
      </c>
      <c r="U54" s="118">
        <f t="shared" si="56"/>
        <v>840.03530820557535</v>
      </c>
      <c r="V54" s="118">
        <f t="shared" si="57"/>
        <v>843.77611853479573</v>
      </c>
      <c r="W54" s="118">
        <f t="shared" si="58"/>
        <v>847.51692886401611</v>
      </c>
      <c r="X54" s="118">
        <f t="shared" si="59"/>
        <v>851.25773919323649</v>
      </c>
      <c r="Y54" s="120">
        <f t="shared" si="43"/>
        <v>854.99854952245676</v>
      </c>
      <c r="AA54" s="74"/>
    </row>
    <row r="55" spans="2:27" x14ac:dyDescent="0.3">
      <c r="B55" s="134" t="str">
        <f>$C$13</f>
        <v>Nanum</v>
      </c>
      <c r="C55" s="517"/>
      <c r="D55" s="75" t="str">
        <f>$D$8</f>
        <v>Commercial</v>
      </c>
      <c r="E55" s="117">
        <f t="shared" si="35"/>
        <v>1995.7297297297298</v>
      </c>
      <c r="F55" s="118">
        <f t="shared" si="44"/>
        <v>1995.7297297297298</v>
      </c>
      <c r="G55" s="118">
        <f t="shared" si="45"/>
        <v>1995.7297297297298</v>
      </c>
      <c r="H55" s="118">
        <f t="shared" si="46"/>
        <v>1995.7297297297298</v>
      </c>
      <c r="I55" s="118">
        <f t="shared" si="47"/>
        <v>1995.7297297297298</v>
      </c>
      <c r="J55" s="119">
        <f t="shared" si="37"/>
        <v>1995.7297297297298</v>
      </c>
      <c r="K55" s="118">
        <f t="shared" si="48"/>
        <v>2051.3799440018461</v>
      </c>
      <c r="L55" s="118">
        <f t="shared" si="49"/>
        <v>2107.0301582739626</v>
      </c>
      <c r="M55" s="118">
        <f t="shared" si="50"/>
        <v>2162.6803725460791</v>
      </c>
      <c r="N55" s="118">
        <f t="shared" si="51"/>
        <v>2218.3305868181956</v>
      </c>
      <c r="O55" s="119">
        <f t="shared" si="39"/>
        <v>2273.9808010903116</v>
      </c>
      <c r="P55" s="118">
        <f t="shared" si="52"/>
        <v>2321.6489028670417</v>
      </c>
      <c r="Q55" s="118">
        <f t="shared" si="53"/>
        <v>2369.3170046437717</v>
      </c>
      <c r="R55" s="118">
        <f t="shared" si="54"/>
        <v>2416.9851064205018</v>
      </c>
      <c r="S55" s="118">
        <f t="shared" si="55"/>
        <v>2464.6532081972318</v>
      </c>
      <c r="T55" s="119">
        <f t="shared" si="41"/>
        <v>2512.321309973961</v>
      </c>
      <c r="U55" s="118">
        <f t="shared" si="56"/>
        <v>2524.3750321458933</v>
      </c>
      <c r="V55" s="118">
        <f t="shared" si="57"/>
        <v>2536.4287543178257</v>
      </c>
      <c r="W55" s="118">
        <f t="shared" si="58"/>
        <v>2548.482476489758</v>
      </c>
      <c r="X55" s="118">
        <f t="shared" si="59"/>
        <v>2560.5361986616904</v>
      </c>
      <c r="Y55" s="120">
        <f t="shared" si="43"/>
        <v>2572.5899208336223</v>
      </c>
      <c r="AA55" s="74"/>
    </row>
    <row r="56" spans="2:27" x14ac:dyDescent="0.3">
      <c r="B56" s="134" t="str">
        <f>$C$13</f>
        <v>Nanum</v>
      </c>
      <c r="C56" s="517"/>
      <c r="D56" s="75" t="str">
        <f>$D$9</f>
        <v>Industrial</v>
      </c>
      <c r="E56" s="117">
        <f t="shared" si="35"/>
        <v>7403.5135135135124</v>
      </c>
      <c r="F56" s="118">
        <f t="shared" si="44"/>
        <v>7403.5135135135124</v>
      </c>
      <c r="G56" s="118">
        <f t="shared" si="45"/>
        <v>7403.5135135135124</v>
      </c>
      <c r="H56" s="118">
        <f t="shared" si="46"/>
        <v>7403.5135135135124</v>
      </c>
      <c r="I56" s="118">
        <f t="shared" si="47"/>
        <v>7403.5135135135124</v>
      </c>
      <c r="J56" s="119">
        <f t="shared" si="37"/>
        <v>7403.5135135135124</v>
      </c>
      <c r="K56" s="118">
        <f t="shared" si="48"/>
        <v>7681.764584874094</v>
      </c>
      <c r="L56" s="118">
        <f t="shared" si="49"/>
        <v>7960.0156562346756</v>
      </c>
      <c r="M56" s="118">
        <f t="shared" si="50"/>
        <v>8238.2667275952572</v>
      </c>
      <c r="N56" s="118">
        <f t="shared" si="51"/>
        <v>8516.5177989558397</v>
      </c>
      <c r="O56" s="119">
        <f t="shared" si="39"/>
        <v>8794.7688703164222</v>
      </c>
      <c r="P56" s="118">
        <f t="shared" si="52"/>
        <v>9033.109379200072</v>
      </c>
      <c r="Q56" s="118">
        <f t="shared" si="53"/>
        <v>9271.4498880837218</v>
      </c>
      <c r="R56" s="118">
        <f t="shared" si="54"/>
        <v>9509.7903969673716</v>
      </c>
      <c r="S56" s="118">
        <f t="shared" si="55"/>
        <v>9748.1309058510215</v>
      </c>
      <c r="T56" s="119">
        <f t="shared" si="41"/>
        <v>9986.4714147346695</v>
      </c>
      <c r="U56" s="118">
        <f t="shared" si="56"/>
        <v>10046.74002559433</v>
      </c>
      <c r="V56" s="118">
        <f t="shared" si="57"/>
        <v>10107.008636453991</v>
      </c>
      <c r="W56" s="118">
        <f t="shared" si="58"/>
        <v>10167.277247313652</v>
      </c>
      <c r="X56" s="118">
        <f t="shared" si="59"/>
        <v>10227.545858173313</v>
      </c>
      <c r="Y56" s="120">
        <f t="shared" si="43"/>
        <v>10287.814469032975</v>
      </c>
      <c r="AA56" s="74"/>
    </row>
    <row r="57" spans="2:27" x14ac:dyDescent="0.3">
      <c r="B57" s="134" t="str">
        <f t="shared" ref="B57:B58" si="61">$C$13</f>
        <v>Nanum</v>
      </c>
      <c r="C57" s="517"/>
      <c r="D57" s="75" t="str">
        <f>$D$10</f>
        <v>Community Purposes</v>
      </c>
      <c r="E57" s="117">
        <f t="shared" si="35"/>
        <v>992.49999999999989</v>
      </c>
      <c r="F57" s="118">
        <f t="shared" si="44"/>
        <v>992.49999999999989</v>
      </c>
      <c r="G57" s="118">
        <f t="shared" si="45"/>
        <v>992.49999999999989</v>
      </c>
      <c r="H57" s="118">
        <f t="shared" si="46"/>
        <v>992.49999999999989</v>
      </c>
      <c r="I57" s="118">
        <f t="shared" si="47"/>
        <v>992.49999999999989</v>
      </c>
      <c r="J57" s="119">
        <f t="shared" si="37"/>
        <v>992.49999999999989</v>
      </c>
      <c r="K57" s="118">
        <f t="shared" si="48"/>
        <v>1021.8176416184519</v>
      </c>
      <c r="L57" s="118">
        <f t="shared" si="49"/>
        <v>1051.1352832369041</v>
      </c>
      <c r="M57" s="118">
        <f t="shared" si="50"/>
        <v>1080.4529248553563</v>
      </c>
      <c r="N57" s="118">
        <f t="shared" si="51"/>
        <v>1109.7705664738085</v>
      </c>
      <c r="O57" s="119">
        <f t="shared" si="39"/>
        <v>1139.0882080922604</v>
      </c>
      <c r="P57" s="118">
        <f t="shared" si="52"/>
        <v>1164.2007138175491</v>
      </c>
      <c r="Q57" s="118">
        <f t="shared" si="53"/>
        <v>1189.3132195428377</v>
      </c>
      <c r="R57" s="118">
        <f t="shared" si="54"/>
        <v>1214.4257252681264</v>
      </c>
      <c r="S57" s="118">
        <f t="shared" si="55"/>
        <v>1239.538230993415</v>
      </c>
      <c r="T57" s="119">
        <f t="shared" si="41"/>
        <v>1264.6507367187041</v>
      </c>
      <c r="U57" s="118">
        <f t="shared" si="56"/>
        <v>1271.0008777096646</v>
      </c>
      <c r="V57" s="118">
        <f t="shared" si="57"/>
        <v>1277.351018700625</v>
      </c>
      <c r="W57" s="118">
        <f t="shared" si="58"/>
        <v>1283.7011596915854</v>
      </c>
      <c r="X57" s="118">
        <f t="shared" si="59"/>
        <v>1290.0513006825458</v>
      </c>
      <c r="Y57" s="120">
        <f t="shared" si="43"/>
        <v>1296.4014416735065</v>
      </c>
      <c r="AA57" s="74"/>
    </row>
    <row r="58" spans="2:27" x14ac:dyDescent="0.3">
      <c r="B58" s="134" t="str">
        <f t="shared" si="61"/>
        <v>Nanum</v>
      </c>
      <c r="C58" s="517"/>
      <c r="D58" s="75" t="str">
        <f>$D$11</f>
        <v>Others</v>
      </c>
      <c r="E58" s="117">
        <f t="shared" si="35"/>
        <v>643.78378378378375</v>
      </c>
      <c r="F58" s="118">
        <f t="shared" si="44"/>
        <v>643.78378378378375</v>
      </c>
      <c r="G58" s="118">
        <f t="shared" si="45"/>
        <v>643.78378378378375</v>
      </c>
      <c r="H58" s="118">
        <f t="shared" si="46"/>
        <v>643.78378378378375</v>
      </c>
      <c r="I58" s="118">
        <f t="shared" si="47"/>
        <v>643.78378378378375</v>
      </c>
      <c r="J58" s="119">
        <f t="shared" si="37"/>
        <v>643.78378378378375</v>
      </c>
      <c r="K58" s="118">
        <f t="shared" si="48"/>
        <v>655.91358783117562</v>
      </c>
      <c r="L58" s="118">
        <f t="shared" si="49"/>
        <v>668.04339187856749</v>
      </c>
      <c r="M58" s="118">
        <f t="shared" si="50"/>
        <v>680.17319592595936</v>
      </c>
      <c r="N58" s="118">
        <f t="shared" si="51"/>
        <v>692.30299997335123</v>
      </c>
      <c r="O58" s="119">
        <f t="shared" si="39"/>
        <v>704.43280402074333</v>
      </c>
      <c r="P58" s="118">
        <f t="shared" si="52"/>
        <v>714.8227861874891</v>
      </c>
      <c r="Q58" s="118">
        <f t="shared" si="53"/>
        <v>725.21276835423487</v>
      </c>
      <c r="R58" s="118">
        <f t="shared" si="54"/>
        <v>735.60275052098063</v>
      </c>
      <c r="S58" s="118">
        <f t="shared" si="55"/>
        <v>745.9927326877264</v>
      </c>
      <c r="T58" s="119">
        <f t="shared" si="41"/>
        <v>756.38271485447194</v>
      </c>
      <c r="U58" s="118">
        <f t="shared" si="56"/>
        <v>759.01000551093398</v>
      </c>
      <c r="V58" s="118">
        <f t="shared" si="57"/>
        <v>761.63729616739602</v>
      </c>
      <c r="W58" s="118">
        <f t="shared" si="58"/>
        <v>764.26458682385805</v>
      </c>
      <c r="X58" s="118">
        <f t="shared" si="59"/>
        <v>766.89187748032009</v>
      </c>
      <c r="Y58" s="120">
        <f t="shared" si="43"/>
        <v>769.51916813678213</v>
      </c>
      <c r="AA58" s="74"/>
    </row>
    <row r="59" spans="2:27" x14ac:dyDescent="0.3">
      <c r="B59" s="134" t="str">
        <f>$C$19</f>
        <v>Trunding</v>
      </c>
      <c r="C59" s="516" t="str">
        <f>$C$19</f>
        <v>Trunding</v>
      </c>
      <c r="D59" s="75" t="str">
        <f>$D$7</f>
        <v>Retail</v>
      </c>
      <c r="E59" s="117">
        <f t="shared" si="35"/>
        <v>735.32165492957733</v>
      </c>
      <c r="F59" s="118">
        <f t="shared" si="44"/>
        <v>735.32165492957733</v>
      </c>
      <c r="G59" s="118">
        <f t="shared" si="45"/>
        <v>735.32165492957733</v>
      </c>
      <c r="H59" s="118">
        <f t="shared" si="46"/>
        <v>735.32165492957733</v>
      </c>
      <c r="I59" s="118">
        <f t="shared" si="47"/>
        <v>735.32165492957733</v>
      </c>
      <c r="J59" s="119">
        <f t="shared" si="37"/>
        <v>735.32165492957733</v>
      </c>
      <c r="K59" s="118">
        <f t="shared" si="48"/>
        <v>735.32165492957733</v>
      </c>
      <c r="L59" s="118">
        <f t="shared" si="49"/>
        <v>735.32165492957733</v>
      </c>
      <c r="M59" s="118">
        <f t="shared" si="50"/>
        <v>735.32165492957733</v>
      </c>
      <c r="N59" s="118">
        <f t="shared" si="51"/>
        <v>735.32165492957733</v>
      </c>
      <c r="O59" s="119">
        <f t="shared" si="39"/>
        <v>735.32165492957733</v>
      </c>
      <c r="P59" s="118">
        <f t="shared" si="52"/>
        <v>735.32165492957733</v>
      </c>
      <c r="Q59" s="118">
        <f t="shared" si="53"/>
        <v>735.32165492957733</v>
      </c>
      <c r="R59" s="118">
        <f t="shared" si="54"/>
        <v>735.32165492957733</v>
      </c>
      <c r="S59" s="118">
        <f t="shared" si="55"/>
        <v>735.32165492957733</v>
      </c>
      <c r="T59" s="119">
        <f t="shared" si="41"/>
        <v>735.32165492957733</v>
      </c>
      <c r="U59" s="118">
        <f t="shared" si="56"/>
        <v>735.32165492957733</v>
      </c>
      <c r="V59" s="118">
        <f t="shared" si="57"/>
        <v>735.32165492957733</v>
      </c>
      <c r="W59" s="118">
        <f t="shared" si="58"/>
        <v>735.32165492957733</v>
      </c>
      <c r="X59" s="118">
        <f t="shared" si="59"/>
        <v>735.32165492957733</v>
      </c>
      <c r="Y59" s="120">
        <f t="shared" si="43"/>
        <v>735.32165492957733</v>
      </c>
      <c r="AA59" s="74"/>
    </row>
    <row r="60" spans="2:27" x14ac:dyDescent="0.3">
      <c r="B60" s="134" t="str">
        <f>$C$19</f>
        <v>Trunding</v>
      </c>
      <c r="C60" s="517"/>
      <c r="D60" s="75" t="str">
        <f>$D$8</f>
        <v>Commercial</v>
      </c>
      <c r="E60" s="117">
        <f t="shared" si="35"/>
        <v>2205.9649647887322</v>
      </c>
      <c r="F60" s="118">
        <f t="shared" si="44"/>
        <v>2205.9649647887322</v>
      </c>
      <c r="G60" s="118">
        <f t="shared" si="45"/>
        <v>2205.9649647887322</v>
      </c>
      <c r="H60" s="118">
        <f t="shared" si="46"/>
        <v>2205.9649647887322</v>
      </c>
      <c r="I60" s="118">
        <f t="shared" si="47"/>
        <v>2205.9649647887322</v>
      </c>
      <c r="J60" s="119">
        <f t="shared" si="37"/>
        <v>2205.9649647887322</v>
      </c>
      <c r="K60" s="118">
        <f t="shared" si="48"/>
        <v>2205.9649647887322</v>
      </c>
      <c r="L60" s="118">
        <f t="shared" si="49"/>
        <v>2205.9649647887322</v>
      </c>
      <c r="M60" s="118">
        <f t="shared" si="50"/>
        <v>2205.9649647887322</v>
      </c>
      <c r="N60" s="118">
        <f t="shared" si="51"/>
        <v>2205.9649647887322</v>
      </c>
      <c r="O60" s="119">
        <f t="shared" si="39"/>
        <v>2205.9649647887322</v>
      </c>
      <c r="P60" s="118">
        <f t="shared" si="52"/>
        <v>2205.9649647887322</v>
      </c>
      <c r="Q60" s="118">
        <f t="shared" si="53"/>
        <v>2205.9649647887322</v>
      </c>
      <c r="R60" s="118">
        <f t="shared" si="54"/>
        <v>2205.9649647887322</v>
      </c>
      <c r="S60" s="118">
        <f t="shared" si="55"/>
        <v>2205.9649647887322</v>
      </c>
      <c r="T60" s="119">
        <f t="shared" si="41"/>
        <v>2205.9649647887322</v>
      </c>
      <c r="U60" s="118">
        <f t="shared" si="56"/>
        <v>2205.9649647887322</v>
      </c>
      <c r="V60" s="118">
        <f t="shared" si="57"/>
        <v>2205.9649647887322</v>
      </c>
      <c r="W60" s="118">
        <f t="shared" si="58"/>
        <v>2205.9649647887322</v>
      </c>
      <c r="X60" s="118">
        <f t="shared" si="59"/>
        <v>2205.9649647887322</v>
      </c>
      <c r="Y60" s="120">
        <f t="shared" si="43"/>
        <v>2205.9649647887322</v>
      </c>
      <c r="AA60" s="74"/>
    </row>
    <row r="61" spans="2:27" x14ac:dyDescent="0.3">
      <c r="B61" s="134" t="str">
        <f>$C$19</f>
        <v>Trunding</v>
      </c>
      <c r="C61" s="517"/>
      <c r="D61" s="75" t="str">
        <f>$D$9</f>
        <v>Industrial</v>
      </c>
      <c r="E61" s="117">
        <f t="shared" si="35"/>
        <v>8403.6760563380285</v>
      </c>
      <c r="F61" s="118">
        <f t="shared" si="44"/>
        <v>8403.6760563380285</v>
      </c>
      <c r="G61" s="118">
        <f t="shared" si="45"/>
        <v>8403.6760563380285</v>
      </c>
      <c r="H61" s="118">
        <f t="shared" si="46"/>
        <v>8403.6760563380285</v>
      </c>
      <c r="I61" s="118">
        <f t="shared" si="47"/>
        <v>8403.6760563380285</v>
      </c>
      <c r="J61" s="119">
        <f t="shared" si="37"/>
        <v>8403.6760563380285</v>
      </c>
      <c r="K61" s="118">
        <f t="shared" si="48"/>
        <v>8403.6760563380285</v>
      </c>
      <c r="L61" s="118">
        <f t="shared" si="49"/>
        <v>8403.6760563380285</v>
      </c>
      <c r="M61" s="118">
        <f t="shared" si="50"/>
        <v>8403.6760563380285</v>
      </c>
      <c r="N61" s="118">
        <f t="shared" si="51"/>
        <v>8403.6760563380285</v>
      </c>
      <c r="O61" s="119">
        <f t="shared" si="39"/>
        <v>8403.6760563380285</v>
      </c>
      <c r="P61" s="118">
        <f t="shared" si="52"/>
        <v>8403.6760563380285</v>
      </c>
      <c r="Q61" s="118">
        <f t="shared" si="53"/>
        <v>8403.6760563380285</v>
      </c>
      <c r="R61" s="118">
        <f t="shared" si="54"/>
        <v>8403.6760563380285</v>
      </c>
      <c r="S61" s="118">
        <f t="shared" si="55"/>
        <v>8403.6760563380285</v>
      </c>
      <c r="T61" s="119">
        <f t="shared" si="41"/>
        <v>8403.6760563380285</v>
      </c>
      <c r="U61" s="118">
        <f t="shared" si="56"/>
        <v>8403.6760563380285</v>
      </c>
      <c r="V61" s="118">
        <f t="shared" si="57"/>
        <v>8403.6760563380285</v>
      </c>
      <c r="W61" s="118">
        <f t="shared" si="58"/>
        <v>8403.6760563380285</v>
      </c>
      <c r="X61" s="118">
        <f t="shared" si="59"/>
        <v>8403.6760563380285</v>
      </c>
      <c r="Y61" s="120">
        <f t="shared" si="43"/>
        <v>8403.6760563380285</v>
      </c>
      <c r="AA61" s="74"/>
    </row>
    <row r="62" spans="2:27" x14ac:dyDescent="0.3">
      <c r="B62" s="134" t="str">
        <f t="shared" ref="B62:B63" si="62">$C$19</f>
        <v>Trunding</v>
      </c>
      <c r="C62" s="517"/>
      <c r="D62" s="75" t="str">
        <f>$D$10</f>
        <v>Community Purposes</v>
      </c>
      <c r="E62" s="117">
        <f t="shared" si="35"/>
        <v>1137.9977992957747</v>
      </c>
      <c r="F62" s="118">
        <f t="shared" si="44"/>
        <v>1137.9977992957747</v>
      </c>
      <c r="G62" s="118">
        <f t="shared" si="45"/>
        <v>1137.9977992957747</v>
      </c>
      <c r="H62" s="118">
        <f t="shared" si="46"/>
        <v>1137.9977992957747</v>
      </c>
      <c r="I62" s="118">
        <f t="shared" si="47"/>
        <v>1137.9977992957747</v>
      </c>
      <c r="J62" s="119">
        <f t="shared" si="37"/>
        <v>1137.9977992957747</v>
      </c>
      <c r="K62" s="118">
        <f t="shared" si="48"/>
        <v>1137.9977992957747</v>
      </c>
      <c r="L62" s="118">
        <f t="shared" si="49"/>
        <v>1137.9977992957747</v>
      </c>
      <c r="M62" s="118">
        <f t="shared" si="50"/>
        <v>1137.9977992957747</v>
      </c>
      <c r="N62" s="118">
        <f t="shared" si="51"/>
        <v>1137.9977992957747</v>
      </c>
      <c r="O62" s="119">
        <f t="shared" si="39"/>
        <v>1137.9977992957747</v>
      </c>
      <c r="P62" s="118">
        <f t="shared" si="52"/>
        <v>1137.9977992957747</v>
      </c>
      <c r="Q62" s="118">
        <f t="shared" si="53"/>
        <v>1137.9977992957747</v>
      </c>
      <c r="R62" s="118">
        <f t="shared" si="54"/>
        <v>1137.9977992957747</v>
      </c>
      <c r="S62" s="118">
        <f t="shared" si="55"/>
        <v>1137.9977992957747</v>
      </c>
      <c r="T62" s="119">
        <f t="shared" si="41"/>
        <v>1137.9977992957747</v>
      </c>
      <c r="U62" s="118">
        <f t="shared" si="56"/>
        <v>1137.9977992957747</v>
      </c>
      <c r="V62" s="118">
        <f t="shared" si="57"/>
        <v>1137.9977992957747</v>
      </c>
      <c r="W62" s="118">
        <f t="shared" si="58"/>
        <v>1137.9977992957747</v>
      </c>
      <c r="X62" s="118">
        <f t="shared" si="59"/>
        <v>1137.9977992957747</v>
      </c>
      <c r="Y62" s="120">
        <f t="shared" si="43"/>
        <v>1137.9977992957747</v>
      </c>
      <c r="AA62" s="74"/>
    </row>
    <row r="63" spans="2:27" x14ac:dyDescent="0.3">
      <c r="B63" s="134" t="str">
        <f t="shared" si="62"/>
        <v>Trunding</v>
      </c>
      <c r="C63" s="517"/>
      <c r="D63" s="75" t="str">
        <f>$D$11</f>
        <v>Others</v>
      </c>
      <c r="E63" s="117">
        <f t="shared" si="35"/>
        <v>700.30633802816897</v>
      </c>
      <c r="F63" s="118">
        <f t="shared" si="44"/>
        <v>700.30633802816897</v>
      </c>
      <c r="G63" s="118">
        <f t="shared" si="45"/>
        <v>700.30633802816897</v>
      </c>
      <c r="H63" s="118">
        <f t="shared" si="46"/>
        <v>700.30633802816897</v>
      </c>
      <c r="I63" s="118">
        <f t="shared" si="47"/>
        <v>700.30633802816897</v>
      </c>
      <c r="J63" s="119">
        <f t="shared" si="37"/>
        <v>700.30633802816897</v>
      </c>
      <c r="K63" s="118">
        <f t="shared" si="48"/>
        <v>700.30633802816897</v>
      </c>
      <c r="L63" s="118">
        <f t="shared" si="49"/>
        <v>700.30633802816897</v>
      </c>
      <c r="M63" s="118">
        <f t="shared" si="50"/>
        <v>700.30633802816897</v>
      </c>
      <c r="N63" s="118">
        <f t="shared" si="51"/>
        <v>700.30633802816897</v>
      </c>
      <c r="O63" s="119">
        <f t="shared" si="39"/>
        <v>700.30633802816897</v>
      </c>
      <c r="P63" s="118">
        <f t="shared" si="52"/>
        <v>700.30633802816897</v>
      </c>
      <c r="Q63" s="118">
        <f t="shared" si="53"/>
        <v>700.30633802816897</v>
      </c>
      <c r="R63" s="118">
        <f t="shared" si="54"/>
        <v>700.30633802816897</v>
      </c>
      <c r="S63" s="118">
        <f t="shared" si="55"/>
        <v>700.30633802816897</v>
      </c>
      <c r="T63" s="119">
        <f t="shared" si="41"/>
        <v>700.30633802816897</v>
      </c>
      <c r="U63" s="118">
        <f t="shared" si="56"/>
        <v>700.30633802816897</v>
      </c>
      <c r="V63" s="118">
        <f t="shared" si="57"/>
        <v>700.30633802816897</v>
      </c>
      <c r="W63" s="118">
        <f t="shared" si="58"/>
        <v>700.30633802816897</v>
      </c>
      <c r="X63" s="118">
        <f t="shared" si="59"/>
        <v>700.30633802816897</v>
      </c>
      <c r="Y63" s="120">
        <f t="shared" si="43"/>
        <v>700.30633802816897</v>
      </c>
      <c r="AA63" s="74"/>
    </row>
    <row r="64" spans="2:27" x14ac:dyDescent="0.3">
      <c r="B64" s="134" t="str">
        <f>$C$25</f>
        <v>Evans Landing</v>
      </c>
      <c r="C64" s="516" t="str">
        <f>$C$25</f>
        <v>Evans Landing</v>
      </c>
      <c r="D64" s="75" t="str">
        <f>$D$7</f>
        <v>Retail</v>
      </c>
      <c r="E64" s="117">
        <f t="shared" si="35"/>
        <v>0</v>
      </c>
      <c r="F64" s="118">
        <f t="shared" si="44"/>
        <v>0</v>
      </c>
      <c r="G64" s="118">
        <f t="shared" si="45"/>
        <v>0</v>
      </c>
      <c r="H64" s="118">
        <f t="shared" si="46"/>
        <v>0</v>
      </c>
      <c r="I64" s="118">
        <f t="shared" si="47"/>
        <v>0</v>
      </c>
      <c r="J64" s="119">
        <f t="shared" si="37"/>
        <v>0</v>
      </c>
      <c r="K64" s="118">
        <f t="shared" si="48"/>
        <v>0</v>
      </c>
      <c r="L64" s="118">
        <f t="shared" si="49"/>
        <v>0</v>
      </c>
      <c r="M64" s="118">
        <f t="shared" si="50"/>
        <v>0</v>
      </c>
      <c r="N64" s="118">
        <f t="shared" si="51"/>
        <v>0</v>
      </c>
      <c r="O64" s="119">
        <f t="shared" si="39"/>
        <v>0</v>
      </c>
      <c r="P64" s="118">
        <f t="shared" si="52"/>
        <v>0</v>
      </c>
      <c r="Q64" s="118">
        <f t="shared" si="53"/>
        <v>0</v>
      </c>
      <c r="R64" s="118">
        <f t="shared" si="54"/>
        <v>0</v>
      </c>
      <c r="S64" s="118">
        <f t="shared" si="55"/>
        <v>0</v>
      </c>
      <c r="T64" s="119">
        <f t="shared" si="41"/>
        <v>0</v>
      </c>
      <c r="U64" s="118">
        <f t="shared" si="56"/>
        <v>0</v>
      </c>
      <c r="V64" s="118">
        <f t="shared" si="57"/>
        <v>0</v>
      </c>
      <c r="W64" s="118">
        <f t="shared" si="58"/>
        <v>0</v>
      </c>
      <c r="X64" s="118">
        <f t="shared" si="59"/>
        <v>0</v>
      </c>
      <c r="Y64" s="120">
        <f t="shared" si="43"/>
        <v>0</v>
      </c>
      <c r="AA64" s="74"/>
    </row>
    <row r="65" spans="2:28" x14ac:dyDescent="0.3">
      <c r="B65" s="134" t="str">
        <f>$C$25</f>
        <v>Evans Landing</v>
      </c>
      <c r="C65" s="517"/>
      <c r="D65" s="75" t="str">
        <f>$D$8</f>
        <v>Commercial</v>
      </c>
      <c r="E65" s="117">
        <f t="shared" si="35"/>
        <v>0</v>
      </c>
      <c r="F65" s="118">
        <f t="shared" si="44"/>
        <v>0</v>
      </c>
      <c r="G65" s="118">
        <f t="shared" si="45"/>
        <v>0</v>
      </c>
      <c r="H65" s="118">
        <f t="shared" si="46"/>
        <v>0</v>
      </c>
      <c r="I65" s="118">
        <f t="shared" si="47"/>
        <v>0</v>
      </c>
      <c r="J65" s="119">
        <f t="shared" si="37"/>
        <v>0</v>
      </c>
      <c r="K65" s="118">
        <f t="shared" si="48"/>
        <v>0</v>
      </c>
      <c r="L65" s="118">
        <f t="shared" si="49"/>
        <v>0</v>
      </c>
      <c r="M65" s="118">
        <f t="shared" si="50"/>
        <v>0</v>
      </c>
      <c r="N65" s="118">
        <f t="shared" si="51"/>
        <v>0</v>
      </c>
      <c r="O65" s="119">
        <f t="shared" si="39"/>
        <v>0</v>
      </c>
      <c r="P65" s="118">
        <f t="shared" si="52"/>
        <v>0</v>
      </c>
      <c r="Q65" s="118">
        <f t="shared" si="53"/>
        <v>0</v>
      </c>
      <c r="R65" s="118">
        <f t="shared" si="54"/>
        <v>0</v>
      </c>
      <c r="S65" s="118">
        <f t="shared" si="55"/>
        <v>0</v>
      </c>
      <c r="T65" s="119">
        <f t="shared" si="41"/>
        <v>0</v>
      </c>
      <c r="U65" s="118">
        <f t="shared" si="56"/>
        <v>0</v>
      </c>
      <c r="V65" s="118">
        <f t="shared" si="57"/>
        <v>0</v>
      </c>
      <c r="W65" s="118">
        <f t="shared" si="58"/>
        <v>0</v>
      </c>
      <c r="X65" s="118">
        <f t="shared" si="59"/>
        <v>0</v>
      </c>
      <c r="Y65" s="120">
        <f t="shared" si="43"/>
        <v>0</v>
      </c>
      <c r="AA65" s="74"/>
    </row>
    <row r="66" spans="2:28" x14ac:dyDescent="0.3">
      <c r="B66" s="134" t="str">
        <f>$C$25</f>
        <v>Evans Landing</v>
      </c>
      <c r="C66" s="517"/>
      <c r="D66" s="75" t="str">
        <f>$D$9</f>
        <v>Industrial</v>
      </c>
      <c r="E66" s="117">
        <f t="shared" si="35"/>
        <v>1159.0207020702071</v>
      </c>
      <c r="F66" s="118">
        <f t="shared" si="44"/>
        <v>1159.0207020702071</v>
      </c>
      <c r="G66" s="118">
        <f t="shared" si="45"/>
        <v>1159.0207020702071</v>
      </c>
      <c r="H66" s="118">
        <f t="shared" si="46"/>
        <v>1159.0207020702071</v>
      </c>
      <c r="I66" s="118">
        <f t="shared" si="47"/>
        <v>1159.0207020702071</v>
      </c>
      <c r="J66" s="119">
        <f t="shared" si="37"/>
        <v>1159.0207020702071</v>
      </c>
      <c r="K66" s="118">
        <f t="shared" si="48"/>
        <v>1159.0207020702071</v>
      </c>
      <c r="L66" s="118">
        <f t="shared" si="49"/>
        <v>1159.0207020702071</v>
      </c>
      <c r="M66" s="118">
        <f t="shared" si="50"/>
        <v>1159.0207020702071</v>
      </c>
      <c r="N66" s="118">
        <f t="shared" si="51"/>
        <v>1159.0207020702071</v>
      </c>
      <c r="O66" s="119">
        <f t="shared" si="39"/>
        <v>1159.0207020702071</v>
      </c>
      <c r="P66" s="118">
        <f t="shared" si="52"/>
        <v>1159.0207020702071</v>
      </c>
      <c r="Q66" s="118">
        <f t="shared" si="53"/>
        <v>1159.0207020702071</v>
      </c>
      <c r="R66" s="118">
        <f t="shared" si="54"/>
        <v>1159.0207020702071</v>
      </c>
      <c r="S66" s="118">
        <f t="shared" si="55"/>
        <v>1159.0207020702071</v>
      </c>
      <c r="T66" s="119">
        <f t="shared" si="41"/>
        <v>1159.0207020702071</v>
      </c>
      <c r="U66" s="118">
        <f t="shared" si="56"/>
        <v>1159.0207020702071</v>
      </c>
      <c r="V66" s="118">
        <f t="shared" si="57"/>
        <v>1159.0207020702071</v>
      </c>
      <c r="W66" s="118">
        <f t="shared" si="58"/>
        <v>1159.0207020702071</v>
      </c>
      <c r="X66" s="118">
        <f t="shared" si="59"/>
        <v>1159.0207020702071</v>
      </c>
      <c r="Y66" s="120">
        <f t="shared" si="43"/>
        <v>1159.0207020702071</v>
      </c>
      <c r="AA66" s="74"/>
    </row>
    <row r="67" spans="2:28" x14ac:dyDescent="0.3">
      <c r="B67" s="134" t="str">
        <f t="shared" ref="B67:B68" si="63">$C$25</f>
        <v>Evans Landing</v>
      </c>
      <c r="C67" s="517"/>
      <c r="D67" s="75" t="str">
        <f>$D$10</f>
        <v>Community Purposes</v>
      </c>
      <c r="E67" s="117">
        <f t="shared" si="35"/>
        <v>0</v>
      </c>
      <c r="F67" s="118">
        <f t="shared" si="44"/>
        <v>0</v>
      </c>
      <c r="G67" s="118">
        <f t="shared" si="45"/>
        <v>0</v>
      </c>
      <c r="H67" s="118">
        <f t="shared" si="46"/>
        <v>0</v>
      </c>
      <c r="I67" s="118">
        <f t="shared" si="47"/>
        <v>0</v>
      </c>
      <c r="J67" s="119">
        <f t="shared" si="37"/>
        <v>0</v>
      </c>
      <c r="K67" s="118">
        <f t="shared" si="48"/>
        <v>0</v>
      </c>
      <c r="L67" s="118">
        <f t="shared" si="49"/>
        <v>0</v>
      </c>
      <c r="M67" s="118">
        <f t="shared" si="50"/>
        <v>0</v>
      </c>
      <c r="N67" s="118">
        <f t="shared" si="51"/>
        <v>0</v>
      </c>
      <c r="O67" s="119">
        <f t="shared" si="39"/>
        <v>0</v>
      </c>
      <c r="P67" s="118">
        <f t="shared" si="52"/>
        <v>0</v>
      </c>
      <c r="Q67" s="118">
        <f t="shared" si="53"/>
        <v>0</v>
      </c>
      <c r="R67" s="118">
        <f t="shared" si="54"/>
        <v>0</v>
      </c>
      <c r="S67" s="118">
        <f t="shared" si="55"/>
        <v>0</v>
      </c>
      <c r="T67" s="119">
        <f t="shared" si="41"/>
        <v>0</v>
      </c>
      <c r="U67" s="118">
        <f t="shared" si="56"/>
        <v>0</v>
      </c>
      <c r="V67" s="118">
        <f t="shared" si="57"/>
        <v>0</v>
      </c>
      <c r="W67" s="118">
        <f t="shared" si="58"/>
        <v>0</v>
      </c>
      <c r="X67" s="118">
        <f t="shared" si="59"/>
        <v>0</v>
      </c>
      <c r="Y67" s="120">
        <f t="shared" si="43"/>
        <v>0</v>
      </c>
      <c r="AA67" s="74"/>
    </row>
    <row r="68" spans="2:28" x14ac:dyDescent="0.3">
      <c r="B68" s="134" t="str">
        <f t="shared" si="63"/>
        <v>Evans Landing</v>
      </c>
      <c r="C68" s="517"/>
      <c r="D68" s="75" t="str">
        <f>$D$11</f>
        <v>Others</v>
      </c>
      <c r="E68" s="117">
        <f t="shared" si="35"/>
        <v>0</v>
      </c>
      <c r="F68" s="118">
        <f t="shared" si="44"/>
        <v>0</v>
      </c>
      <c r="G68" s="118">
        <f t="shared" si="45"/>
        <v>0</v>
      </c>
      <c r="H68" s="118">
        <f t="shared" si="46"/>
        <v>0</v>
      </c>
      <c r="I68" s="118">
        <f t="shared" si="47"/>
        <v>0</v>
      </c>
      <c r="J68" s="119">
        <f t="shared" si="37"/>
        <v>0</v>
      </c>
      <c r="K68" s="118">
        <f t="shared" si="48"/>
        <v>0</v>
      </c>
      <c r="L68" s="118">
        <f t="shared" si="49"/>
        <v>0</v>
      </c>
      <c r="M68" s="118">
        <f t="shared" si="50"/>
        <v>0</v>
      </c>
      <c r="N68" s="118">
        <f t="shared" si="51"/>
        <v>0</v>
      </c>
      <c r="O68" s="119">
        <f t="shared" si="39"/>
        <v>0</v>
      </c>
      <c r="P68" s="118">
        <f t="shared" si="52"/>
        <v>0</v>
      </c>
      <c r="Q68" s="118">
        <f t="shared" si="53"/>
        <v>0</v>
      </c>
      <c r="R68" s="118">
        <f t="shared" si="54"/>
        <v>0</v>
      </c>
      <c r="S68" s="118">
        <f t="shared" si="55"/>
        <v>0</v>
      </c>
      <c r="T68" s="119">
        <f t="shared" si="41"/>
        <v>0</v>
      </c>
      <c r="U68" s="118">
        <f t="shared" si="56"/>
        <v>0</v>
      </c>
      <c r="V68" s="118">
        <f t="shared" si="57"/>
        <v>0</v>
      </c>
      <c r="W68" s="118">
        <f t="shared" si="58"/>
        <v>0</v>
      </c>
      <c r="X68" s="118">
        <f t="shared" si="59"/>
        <v>0</v>
      </c>
      <c r="Y68" s="120">
        <f t="shared" si="43"/>
        <v>0</v>
      </c>
      <c r="AA68" s="74"/>
    </row>
    <row r="69" spans="2:28" x14ac:dyDescent="0.3">
      <c r="B69" s="134" t="str">
        <f>$C$31</f>
        <v>Outside priority infrastructure area (total)</v>
      </c>
      <c r="C69" s="516" t="str">
        <f>$C$31</f>
        <v>Outside priority infrastructure area (total)</v>
      </c>
      <c r="D69" s="75" t="str">
        <f>$D$7</f>
        <v>Retail</v>
      </c>
      <c r="E69" s="117">
        <f t="shared" si="35"/>
        <v>322.11838115643695</v>
      </c>
      <c r="F69" s="118">
        <f t="shared" ref="F69:F73" si="64">(($J69-$E69)/5)+E69</f>
        <v>322.11838115643695</v>
      </c>
      <c r="G69" s="118">
        <f t="shared" ref="G69:G73" si="65">(($J69-$E69)/5)+F69</f>
        <v>322.11838115643695</v>
      </c>
      <c r="H69" s="118">
        <f t="shared" ref="H69:H73" si="66">(($J69-$E69)/5)+G69</f>
        <v>322.11838115643695</v>
      </c>
      <c r="I69" s="118">
        <f t="shared" ref="I69:I73" si="67">(($J69-$E69)/5)+H69</f>
        <v>322.11838115643695</v>
      </c>
      <c r="J69" s="119">
        <f t="shared" si="37"/>
        <v>322.11838115643695</v>
      </c>
      <c r="K69" s="118">
        <f t="shared" ref="K69:K73" si="68">(($O69-$J69)/5)+J69</f>
        <v>322.11838115643695</v>
      </c>
      <c r="L69" s="118">
        <f t="shared" ref="L69:L73" si="69">(($O69-$J69)/5)+K69</f>
        <v>322.11838115643695</v>
      </c>
      <c r="M69" s="118">
        <f t="shared" ref="M69:M73" si="70">(($O69-$J69)/5)+L69</f>
        <v>322.11838115643695</v>
      </c>
      <c r="N69" s="118">
        <f t="shared" ref="N69:N73" si="71">(($O69-$J69)/5)+M69</f>
        <v>322.11838115643695</v>
      </c>
      <c r="O69" s="119">
        <f t="shared" si="39"/>
        <v>322.11838115643695</v>
      </c>
      <c r="P69" s="118">
        <f t="shared" ref="P69:P73" si="72">(($T69-$O69)/5)+O69</f>
        <v>330.4859741154595</v>
      </c>
      <c r="Q69" s="118">
        <f t="shared" ref="Q69:Q73" si="73">(($T69-$O69)/5)+P69</f>
        <v>338.85356707448204</v>
      </c>
      <c r="R69" s="118">
        <f t="shared" ref="R69:R73" si="74">(($T69-$O69)/5)+Q69</f>
        <v>347.22116003350459</v>
      </c>
      <c r="S69" s="118">
        <f t="shared" ref="S69:S73" si="75">(($T69-$O69)/5)+R69</f>
        <v>355.58875299252713</v>
      </c>
      <c r="T69" s="119">
        <f t="shared" si="41"/>
        <v>363.95634595154979</v>
      </c>
      <c r="U69" s="118">
        <f t="shared" ref="U69:U73" si="76">(($Y69-$T69)/5)+T69</f>
        <v>371.84111708405317</v>
      </c>
      <c r="V69" s="118">
        <f t="shared" ref="V69:V73" si="77">(($Y69-$T69)/5)+U69</f>
        <v>379.72588821655654</v>
      </c>
      <c r="W69" s="118">
        <f t="shared" ref="W69:W73" si="78">(($Y69-$T69)/5)+V69</f>
        <v>387.61065934905992</v>
      </c>
      <c r="X69" s="118">
        <f t="shared" ref="X69:X73" si="79">(($Y69-$T69)/5)+W69</f>
        <v>395.49543048156329</v>
      </c>
      <c r="Y69" s="120">
        <f t="shared" si="43"/>
        <v>403.38020161406666</v>
      </c>
      <c r="AA69" s="74"/>
    </row>
    <row r="70" spans="2:28" x14ac:dyDescent="0.3">
      <c r="B70" s="134" t="str">
        <f>$C$31</f>
        <v>Outside priority infrastructure area (total)</v>
      </c>
      <c r="C70" s="517"/>
      <c r="D70" s="75" t="str">
        <f>$D$8</f>
        <v>Commercial</v>
      </c>
      <c r="E70" s="117">
        <f t="shared" si="35"/>
        <v>1537.2411934049214</v>
      </c>
      <c r="F70" s="118">
        <f t="shared" si="64"/>
        <v>1537.8597768821819</v>
      </c>
      <c r="G70" s="118">
        <f t="shared" si="65"/>
        <v>1538.4783603594424</v>
      </c>
      <c r="H70" s="118">
        <f t="shared" si="66"/>
        <v>1539.0969438367028</v>
      </c>
      <c r="I70" s="118">
        <f t="shared" si="67"/>
        <v>1539.7155273139633</v>
      </c>
      <c r="J70" s="119">
        <f t="shared" si="37"/>
        <v>1540.3341107912238</v>
      </c>
      <c r="K70" s="118">
        <f t="shared" si="68"/>
        <v>1541.9154346004827</v>
      </c>
      <c r="L70" s="118">
        <f t="shared" si="69"/>
        <v>1543.4967584097417</v>
      </c>
      <c r="M70" s="118">
        <f t="shared" si="70"/>
        <v>1545.0780822190006</v>
      </c>
      <c r="N70" s="118">
        <f t="shared" si="71"/>
        <v>1546.6594060282596</v>
      </c>
      <c r="O70" s="119">
        <f t="shared" si="39"/>
        <v>1548.2407298375183</v>
      </c>
      <c r="P70" s="118">
        <f t="shared" si="72"/>
        <v>1578.8478674663941</v>
      </c>
      <c r="Q70" s="118">
        <f t="shared" si="73"/>
        <v>1609.4550050952698</v>
      </c>
      <c r="R70" s="118">
        <f t="shared" si="74"/>
        <v>1640.0621427241456</v>
      </c>
      <c r="S70" s="118">
        <f t="shared" si="75"/>
        <v>1670.6692803530213</v>
      </c>
      <c r="T70" s="119">
        <f t="shared" si="41"/>
        <v>1701.2764179818969</v>
      </c>
      <c r="U70" s="118">
        <f t="shared" si="76"/>
        <v>1728.7745358643601</v>
      </c>
      <c r="V70" s="118">
        <f t="shared" si="77"/>
        <v>1756.2726537468234</v>
      </c>
      <c r="W70" s="118">
        <f t="shared" si="78"/>
        <v>1783.7707716292866</v>
      </c>
      <c r="X70" s="118">
        <f t="shared" si="79"/>
        <v>1811.2688895117499</v>
      </c>
      <c r="Y70" s="120">
        <f t="shared" si="43"/>
        <v>1838.7670073942136</v>
      </c>
      <c r="AA70" s="74"/>
    </row>
    <row r="71" spans="2:28" x14ac:dyDescent="0.3">
      <c r="B71" s="134" t="str">
        <f>$C$31</f>
        <v>Outside priority infrastructure area (total)</v>
      </c>
      <c r="C71" s="517"/>
      <c r="D71" s="75" t="str">
        <f>$D$9</f>
        <v>Industrial</v>
      </c>
      <c r="E71" s="117">
        <f t="shared" si="35"/>
        <v>2989.4563331526806</v>
      </c>
      <c r="F71" s="118">
        <f t="shared" si="64"/>
        <v>2990.0498387288158</v>
      </c>
      <c r="G71" s="118">
        <f t="shared" si="65"/>
        <v>2990.6433443049509</v>
      </c>
      <c r="H71" s="118">
        <f t="shared" si="66"/>
        <v>2991.2368498810861</v>
      </c>
      <c r="I71" s="118">
        <f t="shared" si="67"/>
        <v>2991.8303554572212</v>
      </c>
      <c r="J71" s="119">
        <f t="shared" si="37"/>
        <v>2992.4238610333559</v>
      </c>
      <c r="K71" s="118">
        <f t="shared" si="68"/>
        <v>2996.4666925712822</v>
      </c>
      <c r="L71" s="118">
        <f t="shared" si="69"/>
        <v>3000.5095241092085</v>
      </c>
      <c r="M71" s="118">
        <f t="shared" si="70"/>
        <v>3004.5523556471348</v>
      </c>
      <c r="N71" s="118">
        <f t="shared" si="71"/>
        <v>3008.5951871850611</v>
      </c>
      <c r="O71" s="119">
        <f t="shared" si="39"/>
        <v>3012.6380187229879</v>
      </c>
      <c r="P71" s="118">
        <f t="shared" si="72"/>
        <v>3161.151722112068</v>
      </c>
      <c r="Q71" s="118">
        <f t="shared" si="73"/>
        <v>3309.6654255011481</v>
      </c>
      <c r="R71" s="118">
        <f t="shared" si="74"/>
        <v>3458.1791288902282</v>
      </c>
      <c r="S71" s="118">
        <f t="shared" si="75"/>
        <v>3606.6928322793083</v>
      </c>
      <c r="T71" s="119">
        <f t="shared" si="41"/>
        <v>3755.2065356683888</v>
      </c>
      <c r="U71" s="118">
        <f t="shared" si="76"/>
        <v>3889.3593801394904</v>
      </c>
      <c r="V71" s="118">
        <f t="shared" si="77"/>
        <v>4023.5122246105921</v>
      </c>
      <c r="W71" s="118">
        <f t="shared" si="78"/>
        <v>4157.6650690816941</v>
      </c>
      <c r="X71" s="118">
        <f t="shared" si="79"/>
        <v>4291.8179135527962</v>
      </c>
      <c r="Y71" s="120">
        <f t="shared" si="43"/>
        <v>4425.9707580238974</v>
      </c>
      <c r="AA71" s="74"/>
    </row>
    <row r="72" spans="2:28" x14ac:dyDescent="0.3">
      <c r="B72" s="134" t="str">
        <f t="shared" ref="B72:B73" si="80">$C$31</f>
        <v>Outside priority infrastructure area (total)</v>
      </c>
      <c r="C72" s="517"/>
      <c r="D72" s="75" t="str">
        <f>$D$10</f>
        <v>Community Purposes</v>
      </c>
      <c r="E72" s="117">
        <f t="shared" si="35"/>
        <v>482.49972209348653</v>
      </c>
      <c r="F72" s="118">
        <f t="shared" si="64"/>
        <v>482.49972209348653</v>
      </c>
      <c r="G72" s="118">
        <f t="shared" si="65"/>
        <v>482.49972209348653</v>
      </c>
      <c r="H72" s="118">
        <f t="shared" si="66"/>
        <v>482.49972209348653</v>
      </c>
      <c r="I72" s="118">
        <f t="shared" si="67"/>
        <v>482.49972209348653</v>
      </c>
      <c r="J72" s="119">
        <f t="shared" si="37"/>
        <v>482.49972209348653</v>
      </c>
      <c r="K72" s="118">
        <f t="shared" si="68"/>
        <v>482.49972209348653</v>
      </c>
      <c r="L72" s="118">
        <f t="shared" si="69"/>
        <v>482.49972209348653</v>
      </c>
      <c r="M72" s="118">
        <f t="shared" si="70"/>
        <v>482.49972209348653</v>
      </c>
      <c r="N72" s="118">
        <f t="shared" si="71"/>
        <v>482.49972209348653</v>
      </c>
      <c r="O72" s="119">
        <f t="shared" si="39"/>
        <v>482.49972209348653</v>
      </c>
      <c r="P72" s="118">
        <f t="shared" si="72"/>
        <v>496.43539563902669</v>
      </c>
      <c r="Q72" s="118">
        <f t="shared" si="73"/>
        <v>510.37106918456686</v>
      </c>
      <c r="R72" s="118">
        <f t="shared" si="74"/>
        <v>524.30674273010698</v>
      </c>
      <c r="S72" s="118">
        <f t="shared" si="75"/>
        <v>538.24241627564709</v>
      </c>
      <c r="T72" s="119">
        <f t="shared" si="41"/>
        <v>552.17808982118731</v>
      </c>
      <c r="U72" s="118">
        <f t="shared" si="76"/>
        <v>565.66877303317938</v>
      </c>
      <c r="V72" s="118">
        <f t="shared" si="77"/>
        <v>579.15945624517144</v>
      </c>
      <c r="W72" s="118">
        <f t="shared" si="78"/>
        <v>592.6501394571635</v>
      </c>
      <c r="X72" s="118">
        <f t="shared" si="79"/>
        <v>606.14082266915557</v>
      </c>
      <c r="Y72" s="120">
        <f t="shared" si="43"/>
        <v>619.63150588114786</v>
      </c>
      <c r="AA72" s="74"/>
    </row>
    <row r="73" spans="2:28" ht="17.25" thickBot="1" x14ac:dyDescent="0.35">
      <c r="B73" s="134" t="str">
        <f t="shared" si="80"/>
        <v>Outside priority infrastructure area (total)</v>
      </c>
      <c r="C73" s="518"/>
      <c r="D73" s="124" t="str">
        <f>$D$11</f>
        <v>Others</v>
      </c>
      <c r="E73" s="125">
        <f t="shared" si="35"/>
        <v>403.57399656199823</v>
      </c>
      <c r="F73" s="126">
        <f t="shared" si="64"/>
        <v>403.62467503669711</v>
      </c>
      <c r="G73" s="126">
        <f t="shared" si="65"/>
        <v>403.675353511396</v>
      </c>
      <c r="H73" s="126">
        <f t="shared" si="66"/>
        <v>403.72603198609488</v>
      </c>
      <c r="I73" s="126">
        <f t="shared" si="67"/>
        <v>403.77671046079377</v>
      </c>
      <c r="J73" s="127">
        <f t="shared" si="37"/>
        <v>403.82738893549276</v>
      </c>
      <c r="K73" s="126">
        <f t="shared" si="68"/>
        <v>403.9429406725032</v>
      </c>
      <c r="L73" s="126">
        <f t="shared" si="69"/>
        <v>404.05849240951363</v>
      </c>
      <c r="M73" s="126">
        <f t="shared" si="70"/>
        <v>404.17404414652407</v>
      </c>
      <c r="N73" s="126">
        <f t="shared" si="71"/>
        <v>404.2895958835345</v>
      </c>
      <c r="O73" s="127">
        <f t="shared" si="39"/>
        <v>404.40514762054499</v>
      </c>
      <c r="P73" s="126">
        <f t="shared" si="72"/>
        <v>410.81194305991659</v>
      </c>
      <c r="Q73" s="126">
        <f t="shared" si="73"/>
        <v>417.21873849928818</v>
      </c>
      <c r="R73" s="126">
        <f t="shared" si="74"/>
        <v>423.62553393865977</v>
      </c>
      <c r="S73" s="126">
        <f t="shared" si="75"/>
        <v>430.03232937803136</v>
      </c>
      <c r="T73" s="127">
        <f t="shared" si="41"/>
        <v>436.4391248174029</v>
      </c>
      <c r="U73" s="126">
        <f t="shared" si="76"/>
        <v>442.24776553071979</v>
      </c>
      <c r="V73" s="126">
        <f t="shared" si="77"/>
        <v>448.05640624403668</v>
      </c>
      <c r="W73" s="126">
        <f t="shared" si="78"/>
        <v>453.86504695735357</v>
      </c>
      <c r="X73" s="126">
        <f t="shared" si="79"/>
        <v>459.67368767067046</v>
      </c>
      <c r="Y73" s="128">
        <f t="shared" si="43"/>
        <v>465.48232838398735</v>
      </c>
      <c r="AA73" s="74"/>
    </row>
    <row r="74" spans="2:28" x14ac:dyDescent="0.3"/>
    <row r="75" spans="2:28" x14ac:dyDescent="0.3">
      <c r="AB75" s="132"/>
    </row>
    <row r="76" spans="2:28" x14ac:dyDescent="0.3"/>
    <row r="77" spans="2:28" ht="24" thickBot="1" x14ac:dyDescent="0.4">
      <c r="C77" s="70" t="s">
        <v>56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2:28" ht="17.25" thickBot="1" x14ac:dyDescent="0.35">
      <c r="C78" s="531" t="s">
        <v>33</v>
      </c>
      <c r="D78" s="519" t="s">
        <v>34</v>
      </c>
      <c r="E78" s="107">
        <f>$E$6</f>
        <v>2016</v>
      </c>
      <c r="F78" s="108">
        <f t="shared" ref="F78:Y78" si="81">E78+1</f>
        <v>2017</v>
      </c>
      <c r="G78" s="108">
        <f t="shared" si="81"/>
        <v>2018</v>
      </c>
      <c r="H78" s="108">
        <f t="shared" si="81"/>
        <v>2019</v>
      </c>
      <c r="I78" s="108">
        <f t="shared" si="81"/>
        <v>2020</v>
      </c>
      <c r="J78" s="108">
        <f t="shared" si="81"/>
        <v>2021</v>
      </c>
      <c r="K78" s="108">
        <f t="shared" si="81"/>
        <v>2022</v>
      </c>
      <c r="L78" s="108">
        <f t="shared" si="81"/>
        <v>2023</v>
      </c>
      <c r="M78" s="108">
        <f t="shared" si="81"/>
        <v>2024</v>
      </c>
      <c r="N78" s="108">
        <f t="shared" si="81"/>
        <v>2025</v>
      </c>
      <c r="O78" s="108">
        <f t="shared" si="81"/>
        <v>2026</v>
      </c>
      <c r="P78" s="108">
        <f t="shared" si="81"/>
        <v>2027</v>
      </c>
      <c r="Q78" s="108">
        <f t="shared" si="81"/>
        <v>2028</v>
      </c>
      <c r="R78" s="108">
        <f t="shared" si="81"/>
        <v>2029</v>
      </c>
      <c r="S78" s="108">
        <f t="shared" si="81"/>
        <v>2030</v>
      </c>
      <c r="T78" s="108">
        <f t="shared" si="81"/>
        <v>2031</v>
      </c>
      <c r="U78" s="108">
        <f t="shared" si="81"/>
        <v>2032</v>
      </c>
      <c r="V78" s="108">
        <f t="shared" si="81"/>
        <v>2033</v>
      </c>
      <c r="W78" s="108">
        <f t="shared" si="81"/>
        <v>2034</v>
      </c>
      <c r="X78" s="108">
        <f t="shared" si="81"/>
        <v>2035</v>
      </c>
      <c r="Y78" s="142">
        <f t="shared" si="81"/>
        <v>2036</v>
      </c>
    </row>
    <row r="79" spans="2:28" ht="17.25" thickBot="1" x14ac:dyDescent="0.35">
      <c r="C79" s="532"/>
      <c r="D79" s="520"/>
      <c r="E79" s="203">
        <f t="shared" ref="E79:Y79" si="82">SUM(E80:E104)</f>
        <v>0</v>
      </c>
      <c r="F79" s="204">
        <f t="shared" si="82"/>
        <v>62048.244104820194</v>
      </c>
      <c r="G79" s="204">
        <f t="shared" si="82"/>
        <v>63140.293201065018</v>
      </c>
      <c r="H79" s="204">
        <f t="shared" si="82"/>
        <v>64251.562361403776</v>
      </c>
      <c r="I79" s="204">
        <f t="shared" si="82"/>
        <v>65382.389858964474</v>
      </c>
      <c r="J79" s="204">
        <f t="shared" si="82"/>
        <v>66533.119920482597</v>
      </c>
      <c r="K79" s="204">
        <f t="shared" si="82"/>
        <v>39726.055264209368</v>
      </c>
      <c r="L79" s="204">
        <f t="shared" si="82"/>
        <v>40425.233836859523</v>
      </c>
      <c r="M79" s="204">
        <f t="shared" si="82"/>
        <v>41136.717952388244</v>
      </c>
      <c r="N79" s="204">
        <f t="shared" si="82"/>
        <v>41860.724188350345</v>
      </c>
      <c r="O79" s="204">
        <f t="shared" si="82"/>
        <v>42597.472934065183</v>
      </c>
      <c r="P79" s="204">
        <f t="shared" si="82"/>
        <v>58969.429651645616</v>
      </c>
      <c r="Q79" s="204">
        <f t="shared" si="82"/>
        <v>60007.291613514564</v>
      </c>
      <c r="R79" s="204">
        <f t="shared" si="82"/>
        <v>61063.419945912399</v>
      </c>
      <c r="S79" s="204">
        <f t="shared" si="82"/>
        <v>62138.136136960486</v>
      </c>
      <c r="T79" s="204">
        <f t="shared" si="82"/>
        <v>63231.767332970798</v>
      </c>
      <c r="U79" s="204">
        <f t="shared" si="82"/>
        <v>32439.042417185563</v>
      </c>
      <c r="V79" s="204">
        <f t="shared" si="82"/>
        <v>33009.969563728024</v>
      </c>
      <c r="W79" s="204">
        <f t="shared" si="82"/>
        <v>33590.945028049675</v>
      </c>
      <c r="X79" s="204">
        <f t="shared" si="82"/>
        <v>34182.145660543363</v>
      </c>
      <c r="Y79" s="205">
        <f t="shared" si="82"/>
        <v>34783.75142416911</v>
      </c>
    </row>
    <row r="80" spans="2:28" x14ac:dyDescent="0.3">
      <c r="C80" s="517" t="str">
        <f>$C$7</f>
        <v>Rocky Point</v>
      </c>
      <c r="D80" s="110" t="str">
        <f>$D$7</f>
        <v>Retail</v>
      </c>
      <c r="E80" s="139">
        <v>0</v>
      </c>
      <c r="F80" s="140">
        <f t="shared" ref="F80:Y80" si="83">((F49-E49)*SUMIFS($K$7:$K$35,$B$7:$B$35,$B49,$D$7:$D$35,$D49))*(1+PPI_3Y)^(F$78-$E$78)</f>
        <v>5664.0502389842422</v>
      </c>
      <c r="G80" s="140">
        <f t="shared" si="83"/>
        <v>5763.7375231903652</v>
      </c>
      <c r="H80" s="140">
        <f t="shared" si="83"/>
        <v>5865.1793035985156</v>
      </c>
      <c r="I80" s="140">
        <f t="shared" si="83"/>
        <v>5968.4064593418498</v>
      </c>
      <c r="J80" s="140">
        <f t="shared" si="83"/>
        <v>6073.4504130262667</v>
      </c>
      <c r="K80" s="140">
        <f t="shared" si="83"/>
        <v>0</v>
      </c>
      <c r="L80" s="140">
        <f t="shared" si="83"/>
        <v>0</v>
      </c>
      <c r="M80" s="140">
        <f t="shared" si="83"/>
        <v>0</v>
      </c>
      <c r="N80" s="140">
        <f t="shared" si="83"/>
        <v>0</v>
      </c>
      <c r="O80" s="140">
        <f t="shared" si="83"/>
        <v>0</v>
      </c>
      <c r="P80" s="140">
        <f t="shared" si="83"/>
        <v>0</v>
      </c>
      <c r="Q80" s="140">
        <f t="shared" si="83"/>
        <v>0</v>
      </c>
      <c r="R80" s="140">
        <f t="shared" si="83"/>
        <v>0</v>
      </c>
      <c r="S80" s="140">
        <f t="shared" si="83"/>
        <v>0</v>
      </c>
      <c r="T80" s="140">
        <f t="shared" si="83"/>
        <v>0</v>
      </c>
      <c r="U80" s="140">
        <f t="shared" si="83"/>
        <v>0</v>
      </c>
      <c r="V80" s="140">
        <f t="shared" si="83"/>
        <v>0</v>
      </c>
      <c r="W80" s="140">
        <f t="shared" si="83"/>
        <v>0</v>
      </c>
      <c r="X80" s="140">
        <f t="shared" si="83"/>
        <v>0</v>
      </c>
      <c r="Y80" s="141">
        <f t="shared" si="83"/>
        <v>0</v>
      </c>
    </row>
    <row r="81" spans="3:25" x14ac:dyDescent="0.3">
      <c r="C81" s="517"/>
      <c r="D81" s="110" t="str">
        <f>$D$8</f>
        <v>Commercial</v>
      </c>
      <c r="E81" s="139">
        <v>0</v>
      </c>
      <c r="F81" s="140">
        <f t="shared" ref="F81:Y81" si="84">((F50-E50)*SUMIFS($K$7:$K$35,$B$7:$B$35,$B50,$D$7:$D$35,$D50))*(1+PPI_3Y)^(F$78-$E$78)</f>
        <v>15776.787710207167</v>
      </c>
      <c r="G81" s="140">
        <f t="shared" si="84"/>
        <v>16054.459173906813</v>
      </c>
      <c r="H81" s="140">
        <f t="shared" si="84"/>
        <v>16337.017655367576</v>
      </c>
      <c r="I81" s="140">
        <f t="shared" si="84"/>
        <v>16624.549166102046</v>
      </c>
      <c r="J81" s="140">
        <f t="shared" si="84"/>
        <v>16917.141231425125</v>
      </c>
      <c r="K81" s="140">
        <f t="shared" si="84"/>
        <v>0</v>
      </c>
      <c r="L81" s="140">
        <f t="shared" si="84"/>
        <v>0</v>
      </c>
      <c r="M81" s="140">
        <f t="shared" si="84"/>
        <v>0</v>
      </c>
      <c r="N81" s="140">
        <f t="shared" si="84"/>
        <v>0</v>
      </c>
      <c r="O81" s="140">
        <f t="shared" si="84"/>
        <v>0</v>
      </c>
      <c r="P81" s="140">
        <f t="shared" si="84"/>
        <v>0</v>
      </c>
      <c r="Q81" s="140">
        <f t="shared" si="84"/>
        <v>0</v>
      </c>
      <c r="R81" s="140">
        <f t="shared" si="84"/>
        <v>0</v>
      </c>
      <c r="S81" s="140">
        <f t="shared" si="84"/>
        <v>0</v>
      </c>
      <c r="T81" s="140">
        <f t="shared" si="84"/>
        <v>0</v>
      </c>
      <c r="U81" s="140">
        <f t="shared" si="84"/>
        <v>0</v>
      </c>
      <c r="V81" s="140">
        <f t="shared" si="84"/>
        <v>0</v>
      </c>
      <c r="W81" s="140">
        <f t="shared" si="84"/>
        <v>0</v>
      </c>
      <c r="X81" s="140">
        <f t="shared" si="84"/>
        <v>0</v>
      </c>
      <c r="Y81" s="141">
        <f t="shared" si="84"/>
        <v>0</v>
      </c>
    </row>
    <row r="82" spans="3:25" x14ac:dyDescent="0.3">
      <c r="C82" s="517"/>
      <c r="D82" s="110" t="str">
        <f>$D$9</f>
        <v>Industrial</v>
      </c>
      <c r="E82" s="139">
        <v>0</v>
      </c>
      <c r="F82" s="140">
        <f t="shared" ref="F82:Y82" si="85">((F51-E51)*SUMIFS($K$7:$K$35,$B$7:$B$35,$B51,$D$7:$D$35,$D51))*(1+PPI_3Y)^(F$78-$E$78)</f>
        <v>29409.491625494989</v>
      </c>
      <c r="G82" s="140">
        <f t="shared" si="85"/>
        <v>29927.098678103703</v>
      </c>
      <c r="H82" s="140">
        <f t="shared" si="85"/>
        <v>30453.815614838331</v>
      </c>
      <c r="I82" s="140">
        <f t="shared" si="85"/>
        <v>30989.802769659484</v>
      </c>
      <c r="J82" s="140">
        <f t="shared" si="85"/>
        <v>31535.22329840597</v>
      </c>
      <c r="K82" s="140">
        <f t="shared" si="85"/>
        <v>0</v>
      </c>
      <c r="L82" s="140">
        <f t="shared" si="85"/>
        <v>0</v>
      </c>
      <c r="M82" s="140">
        <f t="shared" si="85"/>
        <v>0</v>
      </c>
      <c r="N82" s="140">
        <f t="shared" si="85"/>
        <v>0</v>
      </c>
      <c r="O82" s="140">
        <f t="shared" si="85"/>
        <v>0</v>
      </c>
      <c r="P82" s="140">
        <f t="shared" si="85"/>
        <v>0</v>
      </c>
      <c r="Q82" s="140">
        <f t="shared" si="85"/>
        <v>0</v>
      </c>
      <c r="R82" s="140">
        <f t="shared" si="85"/>
        <v>0</v>
      </c>
      <c r="S82" s="140">
        <f t="shared" si="85"/>
        <v>0</v>
      </c>
      <c r="T82" s="140">
        <f t="shared" si="85"/>
        <v>0</v>
      </c>
      <c r="U82" s="140">
        <f t="shared" si="85"/>
        <v>0</v>
      </c>
      <c r="V82" s="140">
        <f t="shared" si="85"/>
        <v>0</v>
      </c>
      <c r="W82" s="140">
        <f t="shared" si="85"/>
        <v>0</v>
      </c>
      <c r="X82" s="140">
        <f t="shared" si="85"/>
        <v>0</v>
      </c>
      <c r="Y82" s="141">
        <f t="shared" si="85"/>
        <v>0</v>
      </c>
    </row>
    <row r="83" spans="3:25" x14ac:dyDescent="0.3">
      <c r="C83" s="517"/>
      <c r="D83" s="75" t="str">
        <f>$D$10</f>
        <v>Community Purposes</v>
      </c>
      <c r="E83" s="121">
        <v>0</v>
      </c>
      <c r="F83" s="122">
        <f t="shared" ref="F83:Y83" si="86">((F52-E52)*SUMIFS($K$7:$K$35,$B$7:$B$35,$B52,$D$7:$D$35,$D52))*(1+PPI_3Y)^(F$78-$E$78)</f>
        <v>10634.426309024018</v>
      </c>
      <c r="G83" s="122">
        <f t="shared" si="86"/>
        <v>10821.59221206284</v>
      </c>
      <c r="H83" s="122">
        <f t="shared" si="86"/>
        <v>11012.052234995148</v>
      </c>
      <c r="I83" s="122">
        <f t="shared" si="86"/>
        <v>11205.864354331063</v>
      </c>
      <c r="J83" s="122">
        <f t="shared" si="86"/>
        <v>11403.087566967499</v>
      </c>
      <c r="K83" s="122">
        <f t="shared" si="86"/>
        <v>0</v>
      </c>
      <c r="L83" s="122">
        <f t="shared" si="86"/>
        <v>0</v>
      </c>
      <c r="M83" s="122">
        <f t="shared" si="86"/>
        <v>0</v>
      </c>
      <c r="N83" s="122">
        <f t="shared" si="86"/>
        <v>0</v>
      </c>
      <c r="O83" s="122">
        <f t="shared" si="86"/>
        <v>0</v>
      </c>
      <c r="P83" s="122">
        <f t="shared" si="86"/>
        <v>0</v>
      </c>
      <c r="Q83" s="122">
        <f t="shared" si="86"/>
        <v>0</v>
      </c>
      <c r="R83" s="122">
        <f t="shared" si="86"/>
        <v>0</v>
      </c>
      <c r="S83" s="122">
        <f t="shared" si="86"/>
        <v>0</v>
      </c>
      <c r="T83" s="122">
        <f t="shared" si="86"/>
        <v>0</v>
      </c>
      <c r="U83" s="122">
        <f t="shared" si="86"/>
        <v>0</v>
      </c>
      <c r="V83" s="122">
        <f t="shared" si="86"/>
        <v>0</v>
      </c>
      <c r="W83" s="122">
        <f t="shared" si="86"/>
        <v>0</v>
      </c>
      <c r="X83" s="122">
        <f t="shared" si="86"/>
        <v>0</v>
      </c>
      <c r="Y83" s="123">
        <f t="shared" si="86"/>
        <v>0</v>
      </c>
    </row>
    <row r="84" spans="3:25" x14ac:dyDescent="0.3">
      <c r="C84" s="517"/>
      <c r="D84" s="75" t="str">
        <f>$D$11</f>
        <v>Others</v>
      </c>
      <c r="E84" s="121">
        <v>0</v>
      </c>
      <c r="F84" s="122">
        <f t="shared" ref="F84:Y84" si="87">((F53-E53)*SUMIFS($K$7:$K$35,$B$7:$B$35,$B53,$D$7:$D$35,$D53))*(1+PPI_3Y)^(F$78-$E$78)</f>
        <v>425.50444890255164</v>
      </c>
      <c r="G84" s="122">
        <f t="shared" si="87"/>
        <v>432.99332720323656</v>
      </c>
      <c r="H84" s="122">
        <f t="shared" si="87"/>
        <v>440.61400976201355</v>
      </c>
      <c r="I84" s="122">
        <f t="shared" si="87"/>
        <v>448.36881633382501</v>
      </c>
      <c r="J84" s="122">
        <f t="shared" si="87"/>
        <v>456.26010750129041</v>
      </c>
      <c r="K84" s="122">
        <f t="shared" si="87"/>
        <v>0</v>
      </c>
      <c r="L84" s="122">
        <f t="shared" si="87"/>
        <v>0</v>
      </c>
      <c r="M84" s="122">
        <f t="shared" si="87"/>
        <v>0</v>
      </c>
      <c r="N84" s="122">
        <f t="shared" si="87"/>
        <v>0</v>
      </c>
      <c r="O84" s="122">
        <f t="shared" si="87"/>
        <v>0</v>
      </c>
      <c r="P84" s="122">
        <f t="shared" si="87"/>
        <v>0</v>
      </c>
      <c r="Q84" s="122">
        <f t="shared" si="87"/>
        <v>0</v>
      </c>
      <c r="R84" s="122">
        <f t="shared" si="87"/>
        <v>0</v>
      </c>
      <c r="S84" s="122">
        <f t="shared" si="87"/>
        <v>0</v>
      </c>
      <c r="T84" s="122">
        <f t="shared" si="87"/>
        <v>0</v>
      </c>
      <c r="U84" s="122">
        <f t="shared" si="87"/>
        <v>0</v>
      </c>
      <c r="V84" s="122">
        <f t="shared" si="87"/>
        <v>0</v>
      </c>
      <c r="W84" s="122">
        <f t="shared" si="87"/>
        <v>0</v>
      </c>
      <c r="X84" s="122">
        <f t="shared" si="87"/>
        <v>0</v>
      </c>
      <c r="Y84" s="123">
        <f t="shared" si="87"/>
        <v>0</v>
      </c>
    </row>
    <row r="85" spans="3:25" x14ac:dyDescent="0.3">
      <c r="C85" s="516" t="str">
        <f>$C$13</f>
        <v>Nanum</v>
      </c>
      <c r="D85" s="75" t="str">
        <f>$D$7</f>
        <v>Retail</v>
      </c>
      <c r="E85" s="121">
        <v>0</v>
      </c>
      <c r="F85" s="122">
        <f t="shared" ref="F85:Y85" si="88">((F54-E54)*SUMIFS($K$7:$K$35,$B$7:$B$35,$B54,$D$7:$D$35,$D54))*(1+PPI_3Y)^(F$78-$E$78)</f>
        <v>0</v>
      </c>
      <c r="G85" s="122">
        <f t="shared" si="88"/>
        <v>0</v>
      </c>
      <c r="H85" s="122">
        <f t="shared" si="88"/>
        <v>0</v>
      </c>
      <c r="I85" s="122">
        <f t="shared" si="88"/>
        <v>0</v>
      </c>
      <c r="J85" s="122">
        <f t="shared" si="88"/>
        <v>0</v>
      </c>
      <c r="K85" s="122">
        <f t="shared" si="88"/>
        <v>3643.5735706185078</v>
      </c>
      <c r="L85" s="122">
        <f t="shared" si="88"/>
        <v>3707.7004654613938</v>
      </c>
      <c r="M85" s="122">
        <f t="shared" si="88"/>
        <v>3772.9559936535138</v>
      </c>
      <c r="N85" s="122">
        <f t="shared" si="88"/>
        <v>3839.3600191418163</v>
      </c>
      <c r="O85" s="122">
        <f t="shared" si="88"/>
        <v>3906.9327554787378</v>
      </c>
      <c r="P85" s="122">
        <f t="shared" si="88"/>
        <v>3405.4464210514393</v>
      </c>
      <c r="Q85" s="122">
        <f t="shared" si="88"/>
        <v>3465.3822780619448</v>
      </c>
      <c r="R85" s="122">
        <f t="shared" si="88"/>
        <v>3526.3730061558349</v>
      </c>
      <c r="S85" s="122">
        <f t="shared" si="88"/>
        <v>3588.4371710641781</v>
      </c>
      <c r="T85" s="122">
        <f t="shared" si="88"/>
        <v>3651.5936652748796</v>
      </c>
      <c r="U85" s="122">
        <f t="shared" si="88"/>
        <v>939.6213202921092</v>
      </c>
      <c r="V85" s="122">
        <f t="shared" si="88"/>
        <v>956.15865552925038</v>
      </c>
      <c r="W85" s="122">
        <f t="shared" si="88"/>
        <v>972.98704786656515</v>
      </c>
      <c r="X85" s="122">
        <f t="shared" si="88"/>
        <v>990.11161990901689</v>
      </c>
      <c r="Y85" s="123">
        <f t="shared" si="88"/>
        <v>1007.537584419385</v>
      </c>
    </row>
    <row r="86" spans="3:25" x14ac:dyDescent="0.3">
      <c r="C86" s="517"/>
      <c r="D86" s="75" t="str">
        <f>$D$8</f>
        <v>Commercial</v>
      </c>
      <c r="E86" s="121">
        <v>0</v>
      </c>
      <c r="F86" s="122">
        <f t="shared" ref="F86:Y86" si="89">((F55-E55)*SUMIFS($K$7:$K$35,$B$7:$B$35,$B55,$D$7:$D$35,$D55))*(1+PPI_3Y)^(F$78-$E$78)</f>
        <v>0</v>
      </c>
      <c r="G86" s="122">
        <f t="shared" si="89"/>
        <v>0</v>
      </c>
      <c r="H86" s="122">
        <f t="shared" si="89"/>
        <v>0</v>
      </c>
      <c r="I86" s="122">
        <f t="shared" si="89"/>
        <v>0</v>
      </c>
      <c r="J86" s="122">
        <f t="shared" si="89"/>
        <v>0</v>
      </c>
      <c r="K86" s="122">
        <f t="shared" si="89"/>
        <v>9886.6557705671803</v>
      </c>
      <c r="L86" s="122">
        <f t="shared" si="89"/>
        <v>10060.660912129206</v>
      </c>
      <c r="M86" s="122">
        <f t="shared" si="89"/>
        <v>10237.728544182677</v>
      </c>
      <c r="N86" s="122">
        <f t="shared" si="89"/>
        <v>10417.912566560295</v>
      </c>
      <c r="O86" s="122">
        <f t="shared" si="89"/>
        <v>10601.267827731668</v>
      </c>
      <c r="P86" s="122">
        <f t="shared" si="89"/>
        <v>9240.5095869466149</v>
      </c>
      <c r="Q86" s="122">
        <f t="shared" si="89"/>
        <v>9403.1425556768754</v>
      </c>
      <c r="R86" s="122">
        <f t="shared" si="89"/>
        <v>9568.6378646567882</v>
      </c>
      <c r="S86" s="122">
        <f t="shared" si="89"/>
        <v>9737.0458910747493</v>
      </c>
      <c r="T86" s="122">
        <f t="shared" si="89"/>
        <v>9908.4178987574778</v>
      </c>
      <c r="U86" s="122">
        <f t="shared" si="89"/>
        <v>2549.6157462897022</v>
      </c>
      <c r="V86" s="122">
        <f t="shared" si="89"/>
        <v>2594.4889834244013</v>
      </c>
      <c r="W86" s="122">
        <f t="shared" si="89"/>
        <v>2640.151989532671</v>
      </c>
      <c r="X86" s="122">
        <f t="shared" si="89"/>
        <v>2686.6186645484463</v>
      </c>
      <c r="Y86" s="123">
        <f t="shared" si="89"/>
        <v>2733.9031530443958</v>
      </c>
    </row>
    <row r="87" spans="3:25" x14ac:dyDescent="0.3">
      <c r="C87" s="517"/>
      <c r="D87" s="75" t="str">
        <f>$D$9</f>
        <v>Industrial</v>
      </c>
      <c r="E87" s="121">
        <v>0</v>
      </c>
      <c r="F87" s="122">
        <f t="shared" ref="F87:Y87" si="90">((F56-E56)*SUMIFS($K$7:$K$35,$B$7:$B$35,$B56,$D$7:$D$35,$D56))*(1+PPI_3Y)^(F$78-$E$78)</f>
        <v>0</v>
      </c>
      <c r="G87" s="122">
        <f t="shared" si="90"/>
        <v>0</v>
      </c>
      <c r="H87" s="122">
        <f t="shared" si="90"/>
        <v>0</v>
      </c>
      <c r="I87" s="122">
        <f t="shared" si="90"/>
        <v>0</v>
      </c>
      <c r="J87" s="122">
        <f t="shared" si="90"/>
        <v>0</v>
      </c>
      <c r="K87" s="122">
        <f t="shared" si="90"/>
        <v>18537.479569813477</v>
      </c>
      <c r="L87" s="122">
        <f t="shared" si="90"/>
        <v>18863.739210242198</v>
      </c>
      <c r="M87" s="122">
        <f t="shared" si="90"/>
        <v>19195.741020342459</v>
      </c>
      <c r="N87" s="122">
        <f t="shared" si="90"/>
        <v>19533.58606230055</v>
      </c>
      <c r="O87" s="122">
        <f t="shared" si="90"/>
        <v>19877.377176997041</v>
      </c>
      <c r="P87" s="122">
        <f t="shared" si="90"/>
        <v>17325.955475524872</v>
      </c>
      <c r="Q87" s="122">
        <f t="shared" si="90"/>
        <v>17630.89229189411</v>
      </c>
      <c r="R87" s="122">
        <f t="shared" si="90"/>
        <v>17941.195996231443</v>
      </c>
      <c r="S87" s="122">
        <f t="shared" si="90"/>
        <v>18256.961045765118</v>
      </c>
      <c r="T87" s="122">
        <f t="shared" si="90"/>
        <v>18578.283560170446</v>
      </c>
      <c r="U87" s="122">
        <f t="shared" si="90"/>
        <v>4780.5295242931197</v>
      </c>
      <c r="V87" s="122">
        <f t="shared" si="90"/>
        <v>4864.6668439206787</v>
      </c>
      <c r="W87" s="122">
        <f t="shared" si="90"/>
        <v>4950.2849803736826</v>
      </c>
      <c r="X87" s="122">
        <f t="shared" si="90"/>
        <v>5037.409996028261</v>
      </c>
      <c r="Y87" s="123">
        <f t="shared" si="90"/>
        <v>5126.068411958513</v>
      </c>
    </row>
    <row r="88" spans="3:25" x14ac:dyDescent="0.3">
      <c r="C88" s="517"/>
      <c r="D88" s="75" t="str">
        <f>$D$10</f>
        <v>Community Purposes</v>
      </c>
      <c r="E88" s="121">
        <v>0</v>
      </c>
      <c r="F88" s="122">
        <f t="shared" ref="F88:Y88" si="91">((F57-E57)*SUMIFS($K$7:$K$35,$B$7:$B$35,$B57,$D$7:$D$35,$D57))*(1+PPI_3Y)^(F$78-$E$78)</f>
        <v>0</v>
      </c>
      <c r="G88" s="122">
        <f t="shared" si="91"/>
        <v>0</v>
      </c>
      <c r="H88" s="122">
        <f t="shared" si="91"/>
        <v>0</v>
      </c>
      <c r="I88" s="122">
        <f t="shared" si="91"/>
        <v>0</v>
      </c>
      <c r="J88" s="122">
        <f t="shared" si="91"/>
        <v>0</v>
      </c>
      <c r="K88" s="122">
        <f t="shared" si="91"/>
        <v>6836.1394965308264</v>
      </c>
      <c r="L88" s="122">
        <f t="shared" si="91"/>
        <v>6956.4555516697974</v>
      </c>
      <c r="M88" s="122">
        <f t="shared" si="91"/>
        <v>7078.8891693791848</v>
      </c>
      <c r="N88" s="122">
        <f t="shared" si="91"/>
        <v>7203.4776187602592</v>
      </c>
      <c r="O88" s="122">
        <f t="shared" si="91"/>
        <v>7330.2588248503826</v>
      </c>
      <c r="P88" s="122">
        <f t="shared" si="91"/>
        <v>6389.3609751695822</v>
      </c>
      <c r="Q88" s="122">
        <f t="shared" si="91"/>
        <v>6501.8137283325668</v>
      </c>
      <c r="R88" s="122">
        <f t="shared" si="91"/>
        <v>6616.2456499512191</v>
      </c>
      <c r="S88" s="122">
        <f t="shared" si="91"/>
        <v>6732.6915733903616</v>
      </c>
      <c r="T88" s="122">
        <f t="shared" si="91"/>
        <v>6851.1869450821587</v>
      </c>
      <c r="U88" s="122">
        <f t="shared" si="91"/>
        <v>1762.934738364798</v>
      </c>
      <c r="V88" s="122">
        <f t="shared" si="91"/>
        <v>1793.9623897600186</v>
      </c>
      <c r="W88" s="122">
        <f t="shared" si="91"/>
        <v>1825.536127819795</v>
      </c>
      <c r="X88" s="122">
        <f t="shared" si="91"/>
        <v>1857.6655636694236</v>
      </c>
      <c r="Y88" s="123">
        <f t="shared" si="91"/>
        <v>1890.3604775900733</v>
      </c>
    </row>
    <row r="89" spans="3:25" x14ac:dyDescent="0.3">
      <c r="C89" s="517"/>
      <c r="D89" s="75" t="str">
        <f>$D$11</f>
        <v>Others</v>
      </c>
      <c r="E89" s="121">
        <v>0</v>
      </c>
      <c r="F89" s="122">
        <f t="shared" ref="F89:Y89" si="92">((F58-E58)*SUMIFS($K$7:$K$35,$B$7:$B$35,$B58,$D$7:$D$35,$D58))*(1+PPI_3Y)^(F$78-$E$78)</f>
        <v>0</v>
      </c>
      <c r="G89" s="122">
        <f t="shared" si="92"/>
        <v>0</v>
      </c>
      <c r="H89" s="122">
        <f t="shared" si="92"/>
        <v>0</v>
      </c>
      <c r="I89" s="122">
        <f t="shared" si="92"/>
        <v>0</v>
      </c>
      <c r="J89" s="122">
        <f t="shared" si="92"/>
        <v>0</v>
      </c>
      <c r="K89" s="122">
        <f t="shared" si="92"/>
        <v>269.36822874257086</v>
      </c>
      <c r="L89" s="122">
        <f t="shared" si="92"/>
        <v>274.10910956844015</v>
      </c>
      <c r="M89" s="122">
        <f t="shared" si="92"/>
        <v>278.9334298968447</v>
      </c>
      <c r="N89" s="122">
        <f t="shared" si="92"/>
        <v>283.84265826302919</v>
      </c>
      <c r="O89" s="122">
        <f t="shared" si="92"/>
        <v>288.83828904846393</v>
      </c>
      <c r="P89" s="122">
        <f t="shared" si="92"/>
        <v>251.76356473588075</v>
      </c>
      <c r="Q89" s="122">
        <f t="shared" si="92"/>
        <v>256.19460347523221</v>
      </c>
      <c r="R89" s="122">
        <f t="shared" si="92"/>
        <v>260.70362849639633</v>
      </c>
      <c r="S89" s="122">
        <f t="shared" si="92"/>
        <v>265.29201235793289</v>
      </c>
      <c r="T89" s="122">
        <f t="shared" si="92"/>
        <v>269.96115177542669</v>
      </c>
      <c r="U89" s="122">
        <f t="shared" si="92"/>
        <v>69.465903687756466</v>
      </c>
      <c r="V89" s="122">
        <f t="shared" si="92"/>
        <v>70.688503592660993</v>
      </c>
      <c r="W89" s="122">
        <f t="shared" si="92"/>
        <v>71.932621255891817</v>
      </c>
      <c r="X89" s="122">
        <f t="shared" si="92"/>
        <v>73.19863538999553</v>
      </c>
      <c r="Y89" s="123">
        <f t="shared" si="92"/>
        <v>74.486931372859459</v>
      </c>
    </row>
    <row r="90" spans="3:25" x14ac:dyDescent="0.3">
      <c r="C90" s="516" t="str">
        <f>$C$19</f>
        <v>Trunding</v>
      </c>
      <c r="D90" s="75" t="str">
        <f>$D$7</f>
        <v>Retail</v>
      </c>
      <c r="E90" s="121">
        <v>0</v>
      </c>
      <c r="F90" s="122">
        <f t="shared" ref="F90:Y90" si="93">((F59-E59)*SUMIFS($K$7:$K$35,$B$7:$B$35,$B59,$D$7:$D$35,$D59))*(1+PPI_3Y)^(F$78-$E$78)</f>
        <v>0</v>
      </c>
      <c r="G90" s="122">
        <f t="shared" si="93"/>
        <v>0</v>
      </c>
      <c r="H90" s="122">
        <f t="shared" si="93"/>
        <v>0</v>
      </c>
      <c r="I90" s="122">
        <f t="shared" si="93"/>
        <v>0</v>
      </c>
      <c r="J90" s="122">
        <f t="shared" si="93"/>
        <v>0</v>
      </c>
      <c r="K90" s="122">
        <f t="shared" si="93"/>
        <v>0</v>
      </c>
      <c r="L90" s="122">
        <f t="shared" si="93"/>
        <v>0</v>
      </c>
      <c r="M90" s="122">
        <f t="shared" si="93"/>
        <v>0</v>
      </c>
      <c r="N90" s="122">
        <f t="shared" si="93"/>
        <v>0</v>
      </c>
      <c r="O90" s="122">
        <f t="shared" si="93"/>
        <v>0</v>
      </c>
      <c r="P90" s="122">
        <f t="shared" si="93"/>
        <v>0</v>
      </c>
      <c r="Q90" s="122">
        <f t="shared" si="93"/>
        <v>0</v>
      </c>
      <c r="R90" s="122">
        <f t="shared" si="93"/>
        <v>0</v>
      </c>
      <c r="S90" s="122">
        <f t="shared" si="93"/>
        <v>0</v>
      </c>
      <c r="T90" s="122">
        <f t="shared" si="93"/>
        <v>0</v>
      </c>
      <c r="U90" s="122">
        <f t="shared" si="93"/>
        <v>0</v>
      </c>
      <c r="V90" s="122">
        <f t="shared" si="93"/>
        <v>0</v>
      </c>
      <c r="W90" s="122">
        <f t="shared" si="93"/>
        <v>0</v>
      </c>
      <c r="X90" s="122">
        <f t="shared" si="93"/>
        <v>0</v>
      </c>
      <c r="Y90" s="123">
        <f t="shared" si="93"/>
        <v>0</v>
      </c>
    </row>
    <row r="91" spans="3:25" x14ac:dyDescent="0.3">
      <c r="C91" s="517"/>
      <c r="D91" s="75" t="str">
        <f>$D$8</f>
        <v>Commercial</v>
      </c>
      <c r="E91" s="121">
        <v>0</v>
      </c>
      <c r="F91" s="122">
        <f t="shared" ref="F91:Y91" si="94">((F60-E60)*SUMIFS($K$7:$K$35,$B$7:$B$35,$B60,$D$7:$D$35,$D60))*(1+PPI_3Y)^(F$78-$E$78)</f>
        <v>0</v>
      </c>
      <c r="G91" s="122">
        <f t="shared" si="94"/>
        <v>0</v>
      </c>
      <c r="H91" s="122">
        <f t="shared" si="94"/>
        <v>0</v>
      </c>
      <c r="I91" s="122">
        <f t="shared" si="94"/>
        <v>0</v>
      </c>
      <c r="J91" s="122">
        <f t="shared" si="94"/>
        <v>0</v>
      </c>
      <c r="K91" s="122">
        <f t="shared" si="94"/>
        <v>0</v>
      </c>
      <c r="L91" s="122">
        <f t="shared" si="94"/>
        <v>0</v>
      </c>
      <c r="M91" s="122">
        <f t="shared" si="94"/>
        <v>0</v>
      </c>
      <c r="N91" s="122">
        <f t="shared" si="94"/>
        <v>0</v>
      </c>
      <c r="O91" s="122">
        <f t="shared" si="94"/>
        <v>0</v>
      </c>
      <c r="P91" s="122">
        <f t="shared" si="94"/>
        <v>0</v>
      </c>
      <c r="Q91" s="122">
        <f t="shared" si="94"/>
        <v>0</v>
      </c>
      <c r="R91" s="122">
        <f t="shared" si="94"/>
        <v>0</v>
      </c>
      <c r="S91" s="122">
        <f t="shared" si="94"/>
        <v>0</v>
      </c>
      <c r="T91" s="122">
        <f t="shared" si="94"/>
        <v>0</v>
      </c>
      <c r="U91" s="122">
        <f t="shared" si="94"/>
        <v>0</v>
      </c>
      <c r="V91" s="122">
        <f t="shared" si="94"/>
        <v>0</v>
      </c>
      <c r="W91" s="122">
        <f t="shared" si="94"/>
        <v>0</v>
      </c>
      <c r="X91" s="122">
        <f t="shared" si="94"/>
        <v>0</v>
      </c>
      <c r="Y91" s="123">
        <f t="shared" si="94"/>
        <v>0</v>
      </c>
    </row>
    <row r="92" spans="3:25" x14ac:dyDescent="0.3">
      <c r="C92" s="517"/>
      <c r="D92" s="75" t="str">
        <f>$D$9</f>
        <v>Industrial</v>
      </c>
      <c r="E92" s="121">
        <v>0</v>
      </c>
      <c r="F92" s="122">
        <f t="shared" ref="F92:Y92" si="95">((F61-E61)*SUMIFS($K$7:$K$35,$B$7:$B$35,$B61,$D$7:$D$35,$D61))*(1+PPI_3Y)^(F$78-$E$78)</f>
        <v>0</v>
      </c>
      <c r="G92" s="122">
        <f t="shared" si="95"/>
        <v>0</v>
      </c>
      <c r="H92" s="122">
        <f t="shared" si="95"/>
        <v>0</v>
      </c>
      <c r="I92" s="122">
        <f t="shared" si="95"/>
        <v>0</v>
      </c>
      <c r="J92" s="122">
        <f t="shared" si="95"/>
        <v>0</v>
      </c>
      <c r="K92" s="122">
        <f t="shared" si="95"/>
        <v>0</v>
      </c>
      <c r="L92" s="122">
        <f t="shared" si="95"/>
        <v>0</v>
      </c>
      <c r="M92" s="122">
        <f t="shared" si="95"/>
        <v>0</v>
      </c>
      <c r="N92" s="122">
        <f t="shared" si="95"/>
        <v>0</v>
      </c>
      <c r="O92" s="122">
        <f t="shared" si="95"/>
        <v>0</v>
      </c>
      <c r="P92" s="122">
        <f t="shared" si="95"/>
        <v>0</v>
      </c>
      <c r="Q92" s="122">
        <f t="shared" si="95"/>
        <v>0</v>
      </c>
      <c r="R92" s="122">
        <f t="shared" si="95"/>
        <v>0</v>
      </c>
      <c r="S92" s="122">
        <f t="shared" si="95"/>
        <v>0</v>
      </c>
      <c r="T92" s="122">
        <f t="shared" si="95"/>
        <v>0</v>
      </c>
      <c r="U92" s="122">
        <f t="shared" si="95"/>
        <v>0</v>
      </c>
      <c r="V92" s="122">
        <f t="shared" si="95"/>
        <v>0</v>
      </c>
      <c r="W92" s="122">
        <f t="shared" si="95"/>
        <v>0</v>
      </c>
      <c r="X92" s="122">
        <f t="shared" si="95"/>
        <v>0</v>
      </c>
      <c r="Y92" s="123">
        <f t="shared" si="95"/>
        <v>0</v>
      </c>
    </row>
    <row r="93" spans="3:25" x14ac:dyDescent="0.3">
      <c r="C93" s="517"/>
      <c r="D93" s="75" t="str">
        <f>$D$10</f>
        <v>Community Purposes</v>
      </c>
      <c r="E93" s="121">
        <v>0</v>
      </c>
      <c r="F93" s="122">
        <f t="shared" ref="F93:Y93" si="96">((F62-E62)*SUMIFS($K$7:$K$35,$B$7:$B$35,$B62,$D$7:$D$35,$D62))*(1+PPI_3Y)^(F$78-$E$78)</f>
        <v>0</v>
      </c>
      <c r="G93" s="122">
        <f t="shared" si="96"/>
        <v>0</v>
      </c>
      <c r="H93" s="122">
        <f t="shared" si="96"/>
        <v>0</v>
      </c>
      <c r="I93" s="122">
        <f t="shared" si="96"/>
        <v>0</v>
      </c>
      <c r="J93" s="122">
        <f t="shared" si="96"/>
        <v>0</v>
      </c>
      <c r="K93" s="122">
        <f t="shared" si="96"/>
        <v>0</v>
      </c>
      <c r="L93" s="122">
        <f t="shared" si="96"/>
        <v>0</v>
      </c>
      <c r="M93" s="122">
        <f t="shared" si="96"/>
        <v>0</v>
      </c>
      <c r="N93" s="122">
        <f t="shared" si="96"/>
        <v>0</v>
      </c>
      <c r="O93" s="122">
        <f t="shared" si="96"/>
        <v>0</v>
      </c>
      <c r="P93" s="122">
        <f t="shared" si="96"/>
        <v>0</v>
      </c>
      <c r="Q93" s="122">
        <f t="shared" si="96"/>
        <v>0</v>
      </c>
      <c r="R93" s="122">
        <f t="shared" si="96"/>
        <v>0</v>
      </c>
      <c r="S93" s="122">
        <f t="shared" si="96"/>
        <v>0</v>
      </c>
      <c r="T93" s="122">
        <f t="shared" si="96"/>
        <v>0</v>
      </c>
      <c r="U93" s="122">
        <f t="shared" si="96"/>
        <v>0</v>
      </c>
      <c r="V93" s="122">
        <f t="shared" si="96"/>
        <v>0</v>
      </c>
      <c r="W93" s="122">
        <f t="shared" si="96"/>
        <v>0</v>
      </c>
      <c r="X93" s="122">
        <f t="shared" si="96"/>
        <v>0</v>
      </c>
      <c r="Y93" s="123">
        <f t="shared" si="96"/>
        <v>0</v>
      </c>
    </row>
    <row r="94" spans="3:25" x14ac:dyDescent="0.3">
      <c r="C94" s="517"/>
      <c r="D94" s="75" t="str">
        <f>$D$11</f>
        <v>Others</v>
      </c>
      <c r="E94" s="121">
        <v>0</v>
      </c>
      <c r="F94" s="122">
        <f t="shared" ref="F94:Y94" si="97">((F63-E63)*SUMIFS($K$7:$K$35,$B$7:$B$35,$B63,$D$7:$D$35,$D63))*(1+PPI_3Y)^(F$78-$E$78)</f>
        <v>0</v>
      </c>
      <c r="G94" s="122">
        <f t="shared" si="97"/>
        <v>0</v>
      </c>
      <c r="H94" s="122">
        <f t="shared" si="97"/>
        <v>0</v>
      </c>
      <c r="I94" s="122">
        <f t="shared" si="97"/>
        <v>0</v>
      </c>
      <c r="J94" s="122">
        <f t="shared" si="97"/>
        <v>0</v>
      </c>
      <c r="K94" s="122">
        <f t="shared" si="97"/>
        <v>0</v>
      </c>
      <c r="L94" s="122">
        <f t="shared" si="97"/>
        <v>0</v>
      </c>
      <c r="M94" s="122">
        <f t="shared" si="97"/>
        <v>0</v>
      </c>
      <c r="N94" s="122">
        <f t="shared" si="97"/>
        <v>0</v>
      </c>
      <c r="O94" s="122">
        <f t="shared" si="97"/>
        <v>0</v>
      </c>
      <c r="P94" s="122">
        <f t="shared" si="97"/>
        <v>0</v>
      </c>
      <c r="Q94" s="122">
        <f t="shared" si="97"/>
        <v>0</v>
      </c>
      <c r="R94" s="122">
        <f t="shared" si="97"/>
        <v>0</v>
      </c>
      <c r="S94" s="122">
        <f t="shared" si="97"/>
        <v>0</v>
      </c>
      <c r="T94" s="122">
        <f t="shared" si="97"/>
        <v>0</v>
      </c>
      <c r="U94" s="122">
        <f t="shared" si="97"/>
        <v>0</v>
      </c>
      <c r="V94" s="122">
        <f t="shared" si="97"/>
        <v>0</v>
      </c>
      <c r="W94" s="122">
        <f t="shared" si="97"/>
        <v>0</v>
      </c>
      <c r="X94" s="122">
        <f t="shared" si="97"/>
        <v>0</v>
      </c>
      <c r="Y94" s="123">
        <f t="shared" si="97"/>
        <v>0</v>
      </c>
    </row>
    <row r="95" spans="3:25" x14ac:dyDescent="0.3">
      <c r="C95" s="516" t="str">
        <f>$C$25</f>
        <v>Evans Landing</v>
      </c>
      <c r="D95" s="75" t="str">
        <f>$D$7</f>
        <v>Retail</v>
      </c>
      <c r="E95" s="121">
        <v>0</v>
      </c>
      <c r="F95" s="122">
        <f t="shared" ref="F95:Y95" si="98">((F64-E64)*SUMIFS($K$7:$K$35,$B$7:$B$35,$B64,$D$7:$D$35,$D64))*(1+PPI_3Y)^(F$78-$E$78)</f>
        <v>0</v>
      </c>
      <c r="G95" s="122">
        <f t="shared" si="98"/>
        <v>0</v>
      </c>
      <c r="H95" s="122">
        <f t="shared" si="98"/>
        <v>0</v>
      </c>
      <c r="I95" s="122">
        <f t="shared" si="98"/>
        <v>0</v>
      </c>
      <c r="J95" s="122">
        <f t="shared" si="98"/>
        <v>0</v>
      </c>
      <c r="K95" s="122">
        <f t="shared" si="98"/>
        <v>0</v>
      </c>
      <c r="L95" s="122">
        <f t="shared" si="98"/>
        <v>0</v>
      </c>
      <c r="M95" s="122">
        <f t="shared" si="98"/>
        <v>0</v>
      </c>
      <c r="N95" s="122">
        <f t="shared" si="98"/>
        <v>0</v>
      </c>
      <c r="O95" s="122">
        <f t="shared" si="98"/>
        <v>0</v>
      </c>
      <c r="P95" s="122">
        <f t="shared" si="98"/>
        <v>0</v>
      </c>
      <c r="Q95" s="122">
        <f t="shared" si="98"/>
        <v>0</v>
      </c>
      <c r="R95" s="122">
        <f t="shared" si="98"/>
        <v>0</v>
      </c>
      <c r="S95" s="122">
        <f t="shared" si="98"/>
        <v>0</v>
      </c>
      <c r="T95" s="122">
        <f t="shared" si="98"/>
        <v>0</v>
      </c>
      <c r="U95" s="122">
        <f t="shared" si="98"/>
        <v>0</v>
      </c>
      <c r="V95" s="122">
        <f t="shared" si="98"/>
        <v>0</v>
      </c>
      <c r="W95" s="122">
        <f t="shared" si="98"/>
        <v>0</v>
      </c>
      <c r="X95" s="122">
        <f t="shared" si="98"/>
        <v>0</v>
      </c>
      <c r="Y95" s="123">
        <f t="shared" si="98"/>
        <v>0</v>
      </c>
    </row>
    <row r="96" spans="3:25" x14ac:dyDescent="0.3">
      <c r="C96" s="517"/>
      <c r="D96" s="75" t="str">
        <f>$D$8</f>
        <v>Commercial</v>
      </c>
      <c r="E96" s="121">
        <v>0</v>
      </c>
      <c r="F96" s="122">
        <f t="shared" ref="F96:Y96" si="99">((F65-E65)*SUMIFS($K$7:$K$35,$B$7:$B$35,$B65,$D$7:$D$35,$D65))*(1+PPI_3Y)^(F$78-$E$78)</f>
        <v>0</v>
      </c>
      <c r="G96" s="122">
        <f t="shared" si="99"/>
        <v>0</v>
      </c>
      <c r="H96" s="122">
        <f t="shared" si="99"/>
        <v>0</v>
      </c>
      <c r="I96" s="122">
        <f t="shared" si="99"/>
        <v>0</v>
      </c>
      <c r="J96" s="122">
        <f t="shared" si="99"/>
        <v>0</v>
      </c>
      <c r="K96" s="122">
        <f t="shared" si="99"/>
        <v>0</v>
      </c>
      <c r="L96" s="122">
        <f t="shared" si="99"/>
        <v>0</v>
      </c>
      <c r="M96" s="122">
        <f t="shared" si="99"/>
        <v>0</v>
      </c>
      <c r="N96" s="122">
        <f t="shared" si="99"/>
        <v>0</v>
      </c>
      <c r="O96" s="122">
        <f t="shared" si="99"/>
        <v>0</v>
      </c>
      <c r="P96" s="122">
        <f t="shared" si="99"/>
        <v>0</v>
      </c>
      <c r="Q96" s="122">
        <f t="shared" si="99"/>
        <v>0</v>
      </c>
      <c r="R96" s="122">
        <f t="shared" si="99"/>
        <v>0</v>
      </c>
      <c r="S96" s="122">
        <f t="shared" si="99"/>
        <v>0</v>
      </c>
      <c r="T96" s="122">
        <f t="shared" si="99"/>
        <v>0</v>
      </c>
      <c r="U96" s="122">
        <f t="shared" si="99"/>
        <v>0</v>
      </c>
      <c r="V96" s="122">
        <f t="shared" si="99"/>
        <v>0</v>
      </c>
      <c r="W96" s="122">
        <f t="shared" si="99"/>
        <v>0</v>
      </c>
      <c r="X96" s="122">
        <f t="shared" si="99"/>
        <v>0</v>
      </c>
      <c r="Y96" s="123">
        <f t="shared" si="99"/>
        <v>0</v>
      </c>
    </row>
    <row r="97" spans="3:25" x14ac:dyDescent="0.3">
      <c r="C97" s="517"/>
      <c r="D97" s="75" t="str">
        <f>$D$9</f>
        <v>Industrial</v>
      </c>
      <c r="E97" s="121">
        <v>0</v>
      </c>
      <c r="F97" s="122">
        <f t="shared" ref="F97:Y97" si="100">((F66-E66)*SUMIFS($K$7:$K$35,$B$7:$B$35,$B66,$D$7:$D$35,$D66))*(1+PPI_3Y)^(F$78-$E$78)</f>
        <v>0</v>
      </c>
      <c r="G97" s="122">
        <f t="shared" si="100"/>
        <v>0</v>
      </c>
      <c r="H97" s="122">
        <f t="shared" si="100"/>
        <v>0</v>
      </c>
      <c r="I97" s="122">
        <f t="shared" si="100"/>
        <v>0</v>
      </c>
      <c r="J97" s="122">
        <f t="shared" si="100"/>
        <v>0</v>
      </c>
      <c r="K97" s="122">
        <f t="shared" si="100"/>
        <v>0</v>
      </c>
      <c r="L97" s="122">
        <f t="shared" si="100"/>
        <v>0</v>
      </c>
      <c r="M97" s="122">
        <f t="shared" si="100"/>
        <v>0</v>
      </c>
      <c r="N97" s="122">
        <f t="shared" si="100"/>
        <v>0</v>
      </c>
      <c r="O97" s="122">
        <f t="shared" si="100"/>
        <v>0</v>
      </c>
      <c r="P97" s="122">
        <f t="shared" si="100"/>
        <v>0</v>
      </c>
      <c r="Q97" s="122">
        <f t="shared" si="100"/>
        <v>0</v>
      </c>
      <c r="R97" s="122">
        <f t="shared" si="100"/>
        <v>0</v>
      </c>
      <c r="S97" s="122">
        <f t="shared" si="100"/>
        <v>0</v>
      </c>
      <c r="T97" s="122">
        <f t="shared" si="100"/>
        <v>0</v>
      </c>
      <c r="U97" s="122">
        <f t="shared" si="100"/>
        <v>0</v>
      </c>
      <c r="V97" s="122">
        <f t="shared" si="100"/>
        <v>0</v>
      </c>
      <c r="W97" s="122">
        <f t="shared" si="100"/>
        <v>0</v>
      </c>
      <c r="X97" s="122">
        <f t="shared" si="100"/>
        <v>0</v>
      </c>
      <c r="Y97" s="123">
        <f t="shared" si="100"/>
        <v>0</v>
      </c>
    </row>
    <row r="98" spans="3:25" x14ac:dyDescent="0.3">
      <c r="C98" s="517"/>
      <c r="D98" s="75" t="str">
        <f>$D$10</f>
        <v>Community Purposes</v>
      </c>
      <c r="E98" s="121">
        <v>0</v>
      </c>
      <c r="F98" s="122">
        <f t="shared" ref="F98:Y98" si="101">((F67-E67)*SUMIFS($K$7:$K$35,$B$7:$B$35,$B67,$D$7:$D$35,$D67))*(1+PPI_3Y)^(F$78-$E$78)</f>
        <v>0</v>
      </c>
      <c r="G98" s="122">
        <f t="shared" si="101"/>
        <v>0</v>
      </c>
      <c r="H98" s="122">
        <f t="shared" si="101"/>
        <v>0</v>
      </c>
      <c r="I98" s="122">
        <f t="shared" si="101"/>
        <v>0</v>
      </c>
      <c r="J98" s="122">
        <f t="shared" si="101"/>
        <v>0</v>
      </c>
      <c r="K98" s="122">
        <f t="shared" si="101"/>
        <v>0</v>
      </c>
      <c r="L98" s="122">
        <f t="shared" si="101"/>
        <v>0</v>
      </c>
      <c r="M98" s="122">
        <f t="shared" si="101"/>
        <v>0</v>
      </c>
      <c r="N98" s="122">
        <f t="shared" si="101"/>
        <v>0</v>
      </c>
      <c r="O98" s="122">
        <f t="shared" si="101"/>
        <v>0</v>
      </c>
      <c r="P98" s="122">
        <f t="shared" si="101"/>
        <v>0</v>
      </c>
      <c r="Q98" s="122">
        <f t="shared" si="101"/>
        <v>0</v>
      </c>
      <c r="R98" s="122">
        <f t="shared" si="101"/>
        <v>0</v>
      </c>
      <c r="S98" s="122">
        <f t="shared" si="101"/>
        <v>0</v>
      </c>
      <c r="T98" s="122">
        <f t="shared" si="101"/>
        <v>0</v>
      </c>
      <c r="U98" s="122">
        <f t="shared" si="101"/>
        <v>0</v>
      </c>
      <c r="V98" s="122">
        <f t="shared" si="101"/>
        <v>0</v>
      </c>
      <c r="W98" s="122">
        <f t="shared" si="101"/>
        <v>0</v>
      </c>
      <c r="X98" s="122">
        <f t="shared" si="101"/>
        <v>0</v>
      </c>
      <c r="Y98" s="123">
        <f t="shared" si="101"/>
        <v>0</v>
      </c>
    </row>
    <row r="99" spans="3:25" x14ac:dyDescent="0.3">
      <c r="C99" s="517"/>
      <c r="D99" s="75" t="str">
        <f>$D$11</f>
        <v>Others</v>
      </c>
      <c r="E99" s="121">
        <v>0</v>
      </c>
      <c r="F99" s="122">
        <f t="shared" ref="F99:Y99" si="102">((F68-E68)*SUMIFS($K$7:$K$35,$B$7:$B$35,$B68,$D$7:$D$35,$D68))*(1+PPI_3Y)^(F$78-$E$78)</f>
        <v>0</v>
      </c>
      <c r="G99" s="122">
        <f t="shared" si="102"/>
        <v>0</v>
      </c>
      <c r="H99" s="122">
        <f t="shared" si="102"/>
        <v>0</v>
      </c>
      <c r="I99" s="122">
        <f t="shared" si="102"/>
        <v>0</v>
      </c>
      <c r="J99" s="122">
        <f t="shared" si="102"/>
        <v>0</v>
      </c>
      <c r="K99" s="122">
        <f t="shared" si="102"/>
        <v>0</v>
      </c>
      <c r="L99" s="122">
        <f t="shared" si="102"/>
        <v>0</v>
      </c>
      <c r="M99" s="122">
        <f t="shared" si="102"/>
        <v>0</v>
      </c>
      <c r="N99" s="122">
        <f t="shared" si="102"/>
        <v>0</v>
      </c>
      <c r="O99" s="122">
        <f t="shared" si="102"/>
        <v>0</v>
      </c>
      <c r="P99" s="122">
        <f t="shared" si="102"/>
        <v>0</v>
      </c>
      <c r="Q99" s="122">
        <f t="shared" si="102"/>
        <v>0</v>
      </c>
      <c r="R99" s="122">
        <f t="shared" si="102"/>
        <v>0</v>
      </c>
      <c r="S99" s="122">
        <f t="shared" si="102"/>
        <v>0</v>
      </c>
      <c r="T99" s="122">
        <f t="shared" si="102"/>
        <v>0</v>
      </c>
      <c r="U99" s="122">
        <f t="shared" si="102"/>
        <v>0</v>
      </c>
      <c r="V99" s="122">
        <f t="shared" si="102"/>
        <v>0</v>
      </c>
      <c r="W99" s="122">
        <f t="shared" si="102"/>
        <v>0</v>
      </c>
      <c r="X99" s="122">
        <f t="shared" si="102"/>
        <v>0</v>
      </c>
      <c r="Y99" s="123">
        <f t="shared" si="102"/>
        <v>0</v>
      </c>
    </row>
    <row r="100" spans="3:25" x14ac:dyDescent="0.3">
      <c r="C100" s="516" t="str">
        <f>$C$31</f>
        <v>Outside priority infrastructure area (total)</v>
      </c>
      <c r="D100" s="75" t="str">
        <f>$D$7</f>
        <v>Retail</v>
      </c>
      <c r="E100" s="121">
        <v>0</v>
      </c>
      <c r="F100" s="122">
        <f t="shared" ref="F100:Y100" si="103">((F69-E69)*SUMIFS($K$7:$K$35,$B$7:$B$35,$B69,$D$7:$D$35,$D69))*(1+PPI_3Y)^(F$78-$E$78)</f>
        <v>0</v>
      </c>
      <c r="G100" s="122">
        <f t="shared" si="103"/>
        <v>0</v>
      </c>
      <c r="H100" s="122">
        <f t="shared" si="103"/>
        <v>0</v>
      </c>
      <c r="I100" s="122">
        <f t="shared" si="103"/>
        <v>0</v>
      </c>
      <c r="J100" s="122">
        <f t="shared" si="103"/>
        <v>0</v>
      </c>
      <c r="K100" s="122">
        <f t="shared" si="103"/>
        <v>0</v>
      </c>
      <c r="L100" s="122">
        <f t="shared" si="103"/>
        <v>0</v>
      </c>
      <c r="M100" s="122">
        <f t="shared" si="103"/>
        <v>0</v>
      </c>
      <c r="N100" s="122">
        <f t="shared" si="103"/>
        <v>0</v>
      </c>
      <c r="O100" s="122">
        <f t="shared" si="103"/>
        <v>0</v>
      </c>
      <c r="P100" s="122">
        <f t="shared" si="103"/>
        <v>1926.2037681322463</v>
      </c>
      <c r="Q100" s="122">
        <f t="shared" si="103"/>
        <v>1960.1049544513737</v>
      </c>
      <c r="R100" s="122">
        <f t="shared" si="103"/>
        <v>1994.6028016497178</v>
      </c>
      <c r="S100" s="122">
        <f t="shared" si="103"/>
        <v>2029.707810958753</v>
      </c>
      <c r="T100" s="122">
        <f t="shared" si="103"/>
        <v>2065.4306684316557</v>
      </c>
      <c r="U100" s="122">
        <f t="shared" si="103"/>
        <v>1980.5064704437905</v>
      </c>
      <c r="V100" s="122">
        <f t="shared" si="103"/>
        <v>2015.3633843236012</v>
      </c>
      <c r="W100" s="122">
        <f t="shared" si="103"/>
        <v>2050.8337798876964</v>
      </c>
      <c r="X100" s="122">
        <f t="shared" si="103"/>
        <v>2086.9284544137204</v>
      </c>
      <c r="Y100" s="123">
        <f t="shared" si="103"/>
        <v>2123.658395211402</v>
      </c>
    </row>
    <row r="101" spans="3:25" x14ac:dyDescent="0.3">
      <c r="C101" s="517"/>
      <c r="D101" s="75" t="str">
        <f>$D$8</f>
        <v>Commercial</v>
      </c>
      <c r="E101" s="121">
        <v>0</v>
      </c>
      <c r="F101" s="122">
        <f t="shared" ref="F101:Y101" si="104">((F70-E70)*SUMIFS($K$7:$K$35,$B$7:$B$35,$B70,$D$7:$D$35,$D70))*(1+PPI_3Y)^(F$78-$E$78)</f>
        <v>100.71528743364104</v>
      </c>
      <c r="G101" s="122">
        <f t="shared" si="104"/>
        <v>102.48787649247312</v>
      </c>
      <c r="H101" s="122">
        <f t="shared" si="104"/>
        <v>104.29166311874066</v>
      </c>
      <c r="I101" s="122">
        <f t="shared" si="104"/>
        <v>106.1271963896305</v>
      </c>
      <c r="J101" s="122">
        <f t="shared" si="104"/>
        <v>107.99503504608799</v>
      </c>
      <c r="K101" s="122">
        <f t="shared" si="104"/>
        <v>280.93340463162809</v>
      </c>
      <c r="L101" s="122">
        <f t="shared" si="104"/>
        <v>285.8778325531448</v>
      </c>
      <c r="M101" s="122">
        <f t="shared" si="104"/>
        <v>290.90928240608008</v>
      </c>
      <c r="N101" s="122">
        <f t="shared" si="104"/>
        <v>296.02928577642717</v>
      </c>
      <c r="O101" s="122">
        <f t="shared" si="104"/>
        <v>301.23940120604897</v>
      </c>
      <c r="P101" s="122">
        <f t="shared" si="104"/>
        <v>5933.2244865409511</v>
      </c>
      <c r="Q101" s="122">
        <f t="shared" si="104"/>
        <v>6037.6492375040716</v>
      </c>
      <c r="R101" s="122">
        <f t="shared" si="104"/>
        <v>6143.9118640841434</v>
      </c>
      <c r="S101" s="122">
        <f t="shared" si="104"/>
        <v>6252.044712892025</v>
      </c>
      <c r="T101" s="122">
        <f t="shared" si="104"/>
        <v>6362.080699838878</v>
      </c>
      <c r="U101" s="122">
        <f t="shared" si="104"/>
        <v>5816.4302566813985</v>
      </c>
      <c r="V101" s="122">
        <f t="shared" si="104"/>
        <v>5918.7994291989917</v>
      </c>
      <c r="W101" s="122">
        <f t="shared" si="104"/>
        <v>6022.9702991528939</v>
      </c>
      <c r="X101" s="122">
        <f t="shared" si="104"/>
        <v>6128.9745764179861</v>
      </c>
      <c r="Y101" s="123">
        <f t="shared" si="104"/>
        <v>6236.8445289630463</v>
      </c>
    </row>
    <row r="102" spans="3:25" x14ac:dyDescent="0.3">
      <c r="C102" s="517"/>
      <c r="D102" s="75" t="str">
        <f>$D$9</f>
        <v>Industrial</v>
      </c>
      <c r="E102" s="121">
        <v>0</v>
      </c>
      <c r="F102" s="122">
        <f t="shared" ref="F102:Y102" si="105">((F71-E71)*SUMIFS($K$7:$K$35,$B$7:$B$35,$B71,$D$7:$D$35,$D71))*(1+PPI_3Y)^(F$78-$E$78)</f>
        <v>36.237076456508191</v>
      </c>
      <c r="G102" s="122">
        <f t="shared" si="105"/>
        <v>36.874849002142739</v>
      </c>
      <c r="H102" s="122">
        <f t="shared" si="105"/>
        <v>37.523846344580456</v>
      </c>
      <c r="I102" s="122">
        <f t="shared" si="105"/>
        <v>38.18426604024507</v>
      </c>
      <c r="J102" s="122">
        <f t="shared" si="105"/>
        <v>38.856309122523612</v>
      </c>
      <c r="K102" s="122">
        <f t="shared" si="105"/>
        <v>269.33914997002017</v>
      </c>
      <c r="L102" s="122">
        <f t="shared" si="105"/>
        <v>274.07951900949257</v>
      </c>
      <c r="M102" s="122">
        <f t="shared" si="105"/>
        <v>278.90331854405957</v>
      </c>
      <c r="N102" s="122">
        <f t="shared" si="105"/>
        <v>283.81201695043507</v>
      </c>
      <c r="O102" s="122">
        <f t="shared" si="105"/>
        <v>288.80710844879519</v>
      </c>
      <c r="P102" s="122">
        <f t="shared" si="105"/>
        <v>10796.074173361079</v>
      </c>
      <c r="Q102" s="122">
        <f t="shared" si="105"/>
        <v>10986.085078812235</v>
      </c>
      <c r="R102" s="122">
        <f t="shared" si="105"/>
        <v>11179.440176199329</v>
      </c>
      <c r="S102" s="122">
        <f t="shared" si="105"/>
        <v>11376.198323300439</v>
      </c>
      <c r="T102" s="122">
        <f t="shared" si="105"/>
        <v>11576.419413790565</v>
      </c>
      <c r="U102" s="122">
        <f t="shared" si="105"/>
        <v>10641.055511555776</v>
      </c>
      <c r="V102" s="122">
        <f t="shared" si="105"/>
        <v>10828.33808855916</v>
      </c>
      <c r="W102" s="122">
        <f t="shared" si="105"/>
        <v>11018.916838917838</v>
      </c>
      <c r="X102" s="122">
        <f t="shared" si="105"/>
        <v>11212.849775282793</v>
      </c>
      <c r="Y102" s="123">
        <f t="shared" si="105"/>
        <v>11410.195931327693</v>
      </c>
    </row>
    <row r="103" spans="3:25" x14ac:dyDescent="0.3">
      <c r="C103" s="517"/>
      <c r="D103" s="75" t="str">
        <f>$D$10</f>
        <v>Community Purposes</v>
      </c>
      <c r="E103" s="121">
        <v>0</v>
      </c>
      <c r="F103" s="122">
        <f t="shared" ref="F103:Y103" si="106">((F72-E72)*SUMIFS($K$7:$K$35,$B$7:$B$35,$B72,$D$7:$D$35,$D72))*(1+PPI_3Y)^(F$78-$E$78)</f>
        <v>0</v>
      </c>
      <c r="G103" s="122">
        <f t="shared" si="106"/>
        <v>0</v>
      </c>
      <c r="H103" s="122">
        <f t="shared" si="106"/>
        <v>0</v>
      </c>
      <c r="I103" s="122">
        <f t="shared" si="106"/>
        <v>0</v>
      </c>
      <c r="J103" s="122">
        <f t="shared" si="106"/>
        <v>0</v>
      </c>
      <c r="K103" s="122">
        <f t="shared" si="106"/>
        <v>0</v>
      </c>
      <c r="L103" s="122">
        <f t="shared" si="106"/>
        <v>0</v>
      </c>
      <c r="M103" s="122">
        <f t="shared" si="106"/>
        <v>0</v>
      </c>
      <c r="N103" s="122">
        <f t="shared" si="106"/>
        <v>0</v>
      </c>
      <c r="O103" s="122">
        <f t="shared" si="106"/>
        <v>0</v>
      </c>
      <c r="P103" s="122">
        <f t="shared" si="106"/>
        <v>3545.6457308006852</v>
      </c>
      <c r="Q103" s="122">
        <f t="shared" si="106"/>
        <v>3608.0490956627768</v>
      </c>
      <c r="R103" s="122">
        <f t="shared" si="106"/>
        <v>3671.5507597464266</v>
      </c>
      <c r="S103" s="122">
        <f t="shared" si="106"/>
        <v>3736.1700531179645</v>
      </c>
      <c r="T103" s="122">
        <f t="shared" si="106"/>
        <v>3801.9266460528725</v>
      </c>
      <c r="U103" s="122">
        <f t="shared" si="106"/>
        <v>3745.3017362215314</v>
      </c>
      <c r="V103" s="122">
        <f t="shared" si="106"/>
        <v>3811.219046779031</v>
      </c>
      <c r="W103" s="122">
        <f t="shared" si="106"/>
        <v>3878.2965020023416</v>
      </c>
      <c r="X103" s="122">
        <f t="shared" si="106"/>
        <v>3946.5545204375835</v>
      </c>
      <c r="Y103" s="123">
        <f t="shared" si="106"/>
        <v>4016.0138799973529</v>
      </c>
    </row>
    <row r="104" spans="3:25" ht="17.25" thickBot="1" x14ac:dyDescent="0.35">
      <c r="C104" s="518"/>
      <c r="D104" s="124" t="str">
        <f>$D$11</f>
        <v>Others</v>
      </c>
      <c r="E104" s="129">
        <v>0</v>
      </c>
      <c r="F104" s="130">
        <f t="shared" ref="F104:Y104" si="107">((F73-E73)*SUMIFS($K$7:$K$35,$B$7:$B$35,$B73,$D$7:$D$35,$D73))*(1+PPI_3Y)^(F$78-$E$78)</f>
        <v>1.0314083170716912</v>
      </c>
      <c r="G104" s="130">
        <f t="shared" si="107"/>
        <v>1.049561103452153</v>
      </c>
      <c r="H104" s="130">
        <f t="shared" si="107"/>
        <v>1.0680333788729111</v>
      </c>
      <c r="I104" s="130">
        <f t="shared" si="107"/>
        <v>1.0868307663410743</v>
      </c>
      <c r="J104" s="130">
        <f t="shared" si="107"/>
        <v>1.1059589878311584</v>
      </c>
      <c r="K104" s="130">
        <f t="shared" si="107"/>
        <v>2.5660733351517626</v>
      </c>
      <c r="L104" s="130">
        <f t="shared" si="107"/>
        <v>2.6112362258504342</v>
      </c>
      <c r="M104" s="130">
        <f t="shared" si="107"/>
        <v>2.6571939834254015</v>
      </c>
      <c r="N104" s="130">
        <f t="shared" si="107"/>
        <v>2.7039605975336887</v>
      </c>
      <c r="O104" s="130">
        <f t="shared" si="107"/>
        <v>2.7515503040516354</v>
      </c>
      <c r="P104" s="130">
        <f t="shared" si="107"/>
        <v>155.24546938226172</v>
      </c>
      <c r="Q104" s="130">
        <f t="shared" si="107"/>
        <v>157.97778964338954</v>
      </c>
      <c r="R104" s="130">
        <f t="shared" si="107"/>
        <v>160.75819874111318</v>
      </c>
      <c r="S104" s="130">
        <f t="shared" si="107"/>
        <v>163.5875430389568</v>
      </c>
      <c r="T104" s="130">
        <f t="shared" si="107"/>
        <v>166.46668379644098</v>
      </c>
      <c r="U104" s="130">
        <f t="shared" si="107"/>
        <v>153.58120935557878</v>
      </c>
      <c r="V104" s="130">
        <f t="shared" si="107"/>
        <v>156.28423864023699</v>
      </c>
      <c r="W104" s="130">
        <f t="shared" si="107"/>
        <v>159.03484124030516</v>
      </c>
      <c r="X104" s="130">
        <f t="shared" si="107"/>
        <v>161.83385444613455</v>
      </c>
      <c r="Y104" s="131">
        <f t="shared" si="107"/>
        <v>164.68213028438655</v>
      </c>
    </row>
    <row r="105" spans="3:25" x14ac:dyDescent="0.3"/>
    <row r="106" spans="3:25" hidden="1" x14ac:dyDescent="0.3"/>
    <row r="107" spans="3:25" hidden="1" x14ac:dyDescent="0.3"/>
    <row r="108" spans="3:25" hidden="1" x14ac:dyDescent="0.3"/>
    <row r="109" spans="3:25" hidden="1" x14ac:dyDescent="0.3"/>
    <row r="110" spans="3:25" hidden="1" x14ac:dyDescent="0.3"/>
    <row r="111" spans="3:25" hidden="1" x14ac:dyDescent="0.3"/>
    <row r="112" spans="3:25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</sheetData>
  <mergeCells count="23">
    <mergeCell ref="C100:C104"/>
    <mergeCell ref="C95:C99"/>
    <mergeCell ref="C78:C79"/>
    <mergeCell ref="D78:D79"/>
    <mergeCell ref="C80:C84"/>
    <mergeCell ref="C85:C89"/>
    <mergeCell ref="C90:C94"/>
    <mergeCell ref="D47:D48"/>
    <mergeCell ref="C47:C48"/>
    <mergeCell ref="C5:C6"/>
    <mergeCell ref="D5:D6"/>
    <mergeCell ref="C25:C30"/>
    <mergeCell ref="C37:C42"/>
    <mergeCell ref="K5:K6"/>
    <mergeCell ref="C7:C12"/>
    <mergeCell ref="C13:C18"/>
    <mergeCell ref="C19:C24"/>
    <mergeCell ref="C31:C36"/>
    <mergeCell ref="C49:C53"/>
    <mergeCell ref="C54:C58"/>
    <mergeCell ref="C59:C63"/>
    <mergeCell ref="C64:C68"/>
    <mergeCell ref="C69:C73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25" orientation="portrait" r:id="rId1"/>
  <headerFooter>
    <oddFooter>&amp;R&amp;"Arial Narrow,Regular"&amp;8LGIP Schedule of Works Model - Created by Integran Pty Ltd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/>
    <pageSetUpPr fitToPage="1"/>
  </sheetPr>
  <dimension ref="A1:CQ72"/>
  <sheetViews>
    <sheetView view="pageBreakPreview" zoomScale="70" zoomScaleNormal="55" zoomScaleSheetLayoutView="70" workbookViewId="0"/>
  </sheetViews>
  <sheetFormatPr defaultColWidth="0" defaultRowHeight="12.75" zeroHeight="1" x14ac:dyDescent="0.2"/>
  <cols>
    <col min="1" max="1" width="3.42578125" style="109" customWidth="1"/>
    <col min="2" max="2" width="25.42578125" style="109" customWidth="1"/>
    <col min="3" max="3" width="34" style="109" customWidth="1"/>
    <col min="4" max="24" width="12.28515625" style="109" customWidth="1"/>
    <col min="25" max="25" width="9.140625" style="109" customWidth="1"/>
    <col min="26" max="95" width="0" style="109" hidden="1" customWidth="1"/>
    <col min="96" max="16384" width="9.140625" style="109" hidden="1"/>
  </cols>
  <sheetData>
    <row r="1" spans="2:24" ht="20.25" x14ac:dyDescent="0.3">
      <c r="B1" s="66" t="str">
        <f>COUNCIL_NAME</f>
        <v>Weipa Town Authority</v>
      </c>
      <c r="H1" s="300" t="s">
        <v>210</v>
      </c>
    </row>
    <row r="2" spans="2:24" ht="18" x14ac:dyDescent="0.25">
      <c r="B2" s="67" t="str">
        <f>PROJECT_NAME</f>
        <v>Local Government Infrastructure Plan</v>
      </c>
    </row>
    <row r="3" spans="2:24" ht="16.5" x14ac:dyDescent="0.3">
      <c r="B3" s="69"/>
    </row>
    <row r="4" spans="2:24" ht="24" thickBot="1" x14ac:dyDescent="0.4">
      <c r="B4" s="70" t="s">
        <v>63</v>
      </c>
    </row>
    <row r="5" spans="2:24" ht="13.5" thickBot="1" x14ac:dyDescent="0.25">
      <c r="B5" s="181" t="s">
        <v>68</v>
      </c>
      <c r="C5" s="181" t="s">
        <v>58</v>
      </c>
      <c r="D5" s="207">
        <f>BASE_YEAR</f>
        <v>2016</v>
      </c>
      <c r="E5" s="177">
        <f>D5+1</f>
        <v>2017</v>
      </c>
      <c r="F5" s="177">
        <f t="shared" ref="F5:X5" si="0">E5+1</f>
        <v>2018</v>
      </c>
      <c r="G5" s="177">
        <f t="shared" si="0"/>
        <v>2019</v>
      </c>
      <c r="H5" s="177">
        <f t="shared" si="0"/>
        <v>2020</v>
      </c>
      <c r="I5" s="177">
        <f t="shared" si="0"/>
        <v>2021</v>
      </c>
      <c r="J5" s="177">
        <f t="shared" si="0"/>
        <v>2022</v>
      </c>
      <c r="K5" s="177">
        <f t="shared" si="0"/>
        <v>2023</v>
      </c>
      <c r="L5" s="177">
        <f t="shared" si="0"/>
        <v>2024</v>
      </c>
      <c r="M5" s="177">
        <f t="shared" si="0"/>
        <v>2025</v>
      </c>
      <c r="N5" s="177">
        <f t="shared" si="0"/>
        <v>2026</v>
      </c>
      <c r="O5" s="177">
        <f t="shared" si="0"/>
        <v>2027</v>
      </c>
      <c r="P5" s="177">
        <f t="shared" si="0"/>
        <v>2028</v>
      </c>
      <c r="Q5" s="177">
        <f t="shared" si="0"/>
        <v>2029</v>
      </c>
      <c r="R5" s="177">
        <f t="shared" si="0"/>
        <v>2030</v>
      </c>
      <c r="S5" s="177">
        <f t="shared" si="0"/>
        <v>2031</v>
      </c>
      <c r="T5" s="177">
        <f t="shared" si="0"/>
        <v>2032</v>
      </c>
      <c r="U5" s="177">
        <f t="shared" si="0"/>
        <v>2033</v>
      </c>
      <c r="V5" s="177">
        <f t="shared" si="0"/>
        <v>2034</v>
      </c>
      <c r="W5" s="177">
        <f t="shared" si="0"/>
        <v>2035</v>
      </c>
      <c r="X5" s="477">
        <f t="shared" si="0"/>
        <v>2036</v>
      </c>
    </row>
    <row r="6" spans="2:24" ht="12.75" customHeight="1" x14ac:dyDescent="0.2">
      <c r="B6" s="536" t="s">
        <v>64</v>
      </c>
      <c r="C6" s="183" t="str">
        <f>NETWORK_1</f>
        <v>Water Supply</v>
      </c>
      <c r="D6" s="208">
        <f t="shared" ref="D6:X6" si="1">SUMIF(N1_CF_TIMING,D$5,N1_CF_COST)</f>
        <v>0</v>
      </c>
      <c r="E6" s="178">
        <f t="shared" si="1"/>
        <v>0</v>
      </c>
      <c r="F6" s="178">
        <f t="shared" si="1"/>
        <v>0</v>
      </c>
      <c r="G6" s="178">
        <f t="shared" si="1"/>
        <v>0</v>
      </c>
      <c r="H6" s="178">
        <f t="shared" si="1"/>
        <v>0</v>
      </c>
      <c r="I6" s="178">
        <f t="shared" si="1"/>
        <v>0</v>
      </c>
      <c r="J6" s="178">
        <f t="shared" si="1"/>
        <v>0</v>
      </c>
      <c r="K6" s="178">
        <f t="shared" si="1"/>
        <v>0</v>
      </c>
      <c r="L6" s="178">
        <f t="shared" si="1"/>
        <v>0</v>
      </c>
      <c r="M6" s="178">
        <f t="shared" si="1"/>
        <v>0</v>
      </c>
      <c r="N6" s="178">
        <f t="shared" si="1"/>
        <v>0</v>
      </c>
      <c r="O6" s="178">
        <f t="shared" si="1"/>
        <v>209868.97644834645</v>
      </c>
      <c r="P6" s="178">
        <f t="shared" si="1"/>
        <v>0</v>
      </c>
      <c r="Q6" s="178">
        <f t="shared" si="1"/>
        <v>0</v>
      </c>
      <c r="R6" s="178">
        <f t="shared" si="1"/>
        <v>0</v>
      </c>
      <c r="S6" s="178">
        <f t="shared" si="1"/>
        <v>0</v>
      </c>
      <c r="T6" s="178">
        <f t="shared" si="1"/>
        <v>0</v>
      </c>
      <c r="U6" s="178">
        <f t="shared" si="1"/>
        <v>0</v>
      </c>
      <c r="V6" s="178">
        <f t="shared" si="1"/>
        <v>0</v>
      </c>
      <c r="W6" s="178">
        <f t="shared" si="1"/>
        <v>0</v>
      </c>
      <c r="X6" s="179">
        <f t="shared" si="1"/>
        <v>0</v>
      </c>
    </row>
    <row r="7" spans="2:24" ht="15" customHeight="1" x14ac:dyDescent="0.2">
      <c r="B7" s="537"/>
      <c r="C7" s="184" t="str">
        <f>NETWORK_2</f>
        <v>Sewerage</v>
      </c>
      <c r="D7" s="209">
        <f t="shared" ref="D7:X7" si="2">SUMIF(N2_CF_TIMING,D$5,N2_CF_COST)</f>
        <v>0</v>
      </c>
      <c r="E7" s="174">
        <f t="shared" si="2"/>
        <v>0</v>
      </c>
      <c r="F7" s="174">
        <f t="shared" si="2"/>
        <v>0</v>
      </c>
      <c r="G7" s="174">
        <f t="shared" si="2"/>
        <v>0</v>
      </c>
      <c r="H7" s="174">
        <f t="shared" si="2"/>
        <v>0</v>
      </c>
      <c r="I7" s="174">
        <f t="shared" si="2"/>
        <v>0</v>
      </c>
      <c r="J7" s="174">
        <f t="shared" si="2"/>
        <v>0</v>
      </c>
      <c r="K7" s="174">
        <f t="shared" si="2"/>
        <v>0</v>
      </c>
      <c r="L7" s="174">
        <f t="shared" si="2"/>
        <v>0</v>
      </c>
      <c r="M7" s="174">
        <f t="shared" si="2"/>
        <v>0</v>
      </c>
      <c r="N7" s="174">
        <f t="shared" si="2"/>
        <v>0</v>
      </c>
      <c r="O7" s="174">
        <f t="shared" si="2"/>
        <v>0</v>
      </c>
      <c r="P7" s="174">
        <f t="shared" si="2"/>
        <v>0</v>
      </c>
      <c r="Q7" s="174">
        <f t="shared" si="2"/>
        <v>0</v>
      </c>
      <c r="R7" s="174">
        <f t="shared" si="2"/>
        <v>0</v>
      </c>
      <c r="S7" s="174">
        <f t="shared" si="2"/>
        <v>0</v>
      </c>
      <c r="T7" s="174">
        <f t="shared" si="2"/>
        <v>0</v>
      </c>
      <c r="U7" s="174">
        <f t="shared" si="2"/>
        <v>0</v>
      </c>
      <c r="V7" s="174">
        <f t="shared" si="2"/>
        <v>0</v>
      </c>
      <c r="W7" s="174">
        <f t="shared" si="2"/>
        <v>0</v>
      </c>
      <c r="X7" s="175">
        <f t="shared" si="2"/>
        <v>0</v>
      </c>
    </row>
    <row r="8" spans="2:24" ht="15" customHeight="1" x14ac:dyDescent="0.2">
      <c r="B8" s="537"/>
      <c r="C8" s="184" t="str">
        <f>NETWORK_3</f>
        <v>Transport</v>
      </c>
      <c r="D8" s="209">
        <f t="shared" ref="D8:X8" si="3">SUMIF(N3_CF_TIMING,D$5,N3_CF_COST)</f>
        <v>0</v>
      </c>
      <c r="E8" s="174">
        <f t="shared" si="3"/>
        <v>0</v>
      </c>
      <c r="F8" s="174">
        <f t="shared" si="3"/>
        <v>0</v>
      </c>
      <c r="G8" s="174">
        <f t="shared" si="3"/>
        <v>0</v>
      </c>
      <c r="H8" s="174">
        <f t="shared" si="3"/>
        <v>553763.57971671503</v>
      </c>
      <c r="I8" s="174">
        <f t="shared" si="3"/>
        <v>0</v>
      </c>
      <c r="J8" s="174">
        <f t="shared" si="3"/>
        <v>0</v>
      </c>
      <c r="K8" s="174">
        <f t="shared" si="3"/>
        <v>0</v>
      </c>
      <c r="L8" s="174">
        <f t="shared" si="3"/>
        <v>0</v>
      </c>
      <c r="M8" s="174">
        <f t="shared" si="3"/>
        <v>0</v>
      </c>
      <c r="N8" s="174">
        <f t="shared" si="3"/>
        <v>0</v>
      </c>
      <c r="O8" s="174">
        <f t="shared" si="3"/>
        <v>0</v>
      </c>
      <c r="P8" s="174">
        <f t="shared" si="3"/>
        <v>0</v>
      </c>
      <c r="Q8" s="174">
        <f t="shared" si="3"/>
        <v>0</v>
      </c>
      <c r="R8" s="174">
        <f t="shared" si="3"/>
        <v>0</v>
      </c>
      <c r="S8" s="174">
        <f t="shared" si="3"/>
        <v>0</v>
      </c>
      <c r="T8" s="174">
        <f t="shared" si="3"/>
        <v>0</v>
      </c>
      <c r="U8" s="174">
        <f t="shared" si="3"/>
        <v>0</v>
      </c>
      <c r="V8" s="174">
        <f t="shared" si="3"/>
        <v>0</v>
      </c>
      <c r="W8" s="174">
        <f t="shared" si="3"/>
        <v>0</v>
      </c>
      <c r="X8" s="175">
        <f t="shared" si="3"/>
        <v>0</v>
      </c>
    </row>
    <row r="9" spans="2:24" ht="15" customHeight="1" thickBot="1" x14ac:dyDescent="0.25">
      <c r="B9" s="537"/>
      <c r="C9" s="184" t="str">
        <f>NETWORK_4</f>
        <v>Parks and Land for Community Facilities</v>
      </c>
      <c r="D9" s="209">
        <f t="shared" ref="D9:X9" si="4">SUMIF(N4_CF_TIMING,D$5,N4_CF_COST)</f>
        <v>0</v>
      </c>
      <c r="E9" s="174">
        <f t="shared" si="4"/>
        <v>0</v>
      </c>
      <c r="F9" s="174">
        <f t="shared" si="4"/>
        <v>0</v>
      </c>
      <c r="G9" s="174">
        <f t="shared" si="4"/>
        <v>3844499.1407323545</v>
      </c>
      <c r="H9" s="174">
        <f t="shared" si="4"/>
        <v>0</v>
      </c>
      <c r="I9" s="174">
        <f t="shared" si="4"/>
        <v>0</v>
      </c>
      <c r="J9" s="174">
        <f t="shared" si="4"/>
        <v>0</v>
      </c>
      <c r="K9" s="174">
        <f t="shared" si="4"/>
        <v>0</v>
      </c>
      <c r="L9" s="174">
        <f t="shared" si="4"/>
        <v>0</v>
      </c>
      <c r="M9" s="174">
        <f t="shared" si="4"/>
        <v>396698.75339584949</v>
      </c>
      <c r="N9" s="174">
        <f t="shared" si="4"/>
        <v>1281791.2144699937</v>
      </c>
      <c r="O9" s="174">
        <f t="shared" si="4"/>
        <v>0</v>
      </c>
      <c r="P9" s="174">
        <f t="shared" si="4"/>
        <v>1184563.0294094144</v>
      </c>
      <c r="Q9" s="174">
        <f t="shared" si="4"/>
        <v>1830157.8251962478</v>
      </c>
      <c r="R9" s="174">
        <f t="shared" si="4"/>
        <v>1054630.1178457681</v>
      </c>
      <c r="S9" s="174">
        <f t="shared" si="4"/>
        <v>0</v>
      </c>
      <c r="T9" s="174">
        <f t="shared" si="4"/>
        <v>0</v>
      </c>
      <c r="U9" s="174">
        <f t="shared" si="4"/>
        <v>0</v>
      </c>
      <c r="V9" s="174">
        <f t="shared" si="4"/>
        <v>0</v>
      </c>
      <c r="W9" s="174">
        <f t="shared" si="4"/>
        <v>0</v>
      </c>
      <c r="X9" s="175">
        <f t="shared" si="4"/>
        <v>0</v>
      </c>
    </row>
    <row r="10" spans="2:24" ht="15" customHeight="1" x14ac:dyDescent="0.2">
      <c r="B10" s="537"/>
      <c r="C10" s="183" t="s">
        <v>15</v>
      </c>
      <c r="D10" s="208">
        <f t="shared" ref="D10:X10" si="5">SUM(D6:D9)</f>
        <v>0</v>
      </c>
      <c r="E10" s="178">
        <f t="shared" si="5"/>
        <v>0</v>
      </c>
      <c r="F10" s="178">
        <f t="shared" si="5"/>
        <v>0</v>
      </c>
      <c r="G10" s="178">
        <f t="shared" si="5"/>
        <v>3844499.1407323545</v>
      </c>
      <c r="H10" s="178">
        <f t="shared" si="5"/>
        <v>553763.57971671503</v>
      </c>
      <c r="I10" s="178">
        <f t="shared" si="5"/>
        <v>0</v>
      </c>
      <c r="J10" s="178">
        <f t="shared" si="5"/>
        <v>0</v>
      </c>
      <c r="K10" s="178">
        <f t="shared" si="5"/>
        <v>0</v>
      </c>
      <c r="L10" s="178">
        <f t="shared" si="5"/>
        <v>0</v>
      </c>
      <c r="M10" s="178">
        <f t="shared" si="5"/>
        <v>396698.75339584949</v>
      </c>
      <c r="N10" s="178">
        <f t="shared" si="5"/>
        <v>1281791.2144699937</v>
      </c>
      <c r="O10" s="178">
        <f t="shared" si="5"/>
        <v>209868.97644834645</v>
      </c>
      <c r="P10" s="178">
        <f t="shared" si="5"/>
        <v>1184563.0294094144</v>
      </c>
      <c r="Q10" s="178">
        <f t="shared" si="5"/>
        <v>1830157.8251962478</v>
      </c>
      <c r="R10" s="178">
        <f t="shared" si="5"/>
        <v>1054630.1178457681</v>
      </c>
      <c r="S10" s="178">
        <f t="shared" si="5"/>
        <v>0</v>
      </c>
      <c r="T10" s="178">
        <f t="shared" si="5"/>
        <v>0</v>
      </c>
      <c r="U10" s="178">
        <f t="shared" si="5"/>
        <v>0</v>
      </c>
      <c r="V10" s="178">
        <f t="shared" si="5"/>
        <v>0</v>
      </c>
      <c r="W10" s="178">
        <f t="shared" si="5"/>
        <v>0</v>
      </c>
      <c r="X10" s="179">
        <f t="shared" si="5"/>
        <v>0</v>
      </c>
    </row>
    <row r="11" spans="2:24" ht="15.75" customHeight="1" thickBot="1" x14ac:dyDescent="0.25">
      <c r="B11" s="538"/>
      <c r="C11" s="233" t="s">
        <v>66</v>
      </c>
      <c r="D11" s="234">
        <f>SUM($D$10:D10)</f>
        <v>0</v>
      </c>
      <c r="E11" s="235">
        <f>SUM($D$10:E10)</f>
        <v>0</v>
      </c>
      <c r="F11" s="235">
        <f>SUM($D$10:F10)</f>
        <v>0</v>
      </c>
      <c r="G11" s="235">
        <f>SUM($D$10:G10)</f>
        <v>3844499.1407323545</v>
      </c>
      <c r="H11" s="235">
        <f>SUM($D$10:H10)</f>
        <v>4398262.7204490695</v>
      </c>
      <c r="I11" s="235">
        <f>SUM($D$10:I10)</f>
        <v>4398262.7204490695</v>
      </c>
      <c r="J11" s="235">
        <f>SUM($D$10:J10)</f>
        <v>4398262.7204490695</v>
      </c>
      <c r="K11" s="235">
        <f>SUM($D$10:K10)</f>
        <v>4398262.7204490695</v>
      </c>
      <c r="L11" s="235">
        <f>SUM($D$10:L10)</f>
        <v>4398262.7204490695</v>
      </c>
      <c r="M11" s="235">
        <f>SUM($D$10:M10)</f>
        <v>4794961.4738449194</v>
      </c>
      <c r="N11" s="235">
        <f>SUM($D$10:N10)</f>
        <v>6076752.6883149128</v>
      </c>
      <c r="O11" s="235">
        <f>SUM($D$10:O10)</f>
        <v>6286621.6647632597</v>
      </c>
      <c r="P11" s="235">
        <f>SUM($D$10:P10)</f>
        <v>7471184.6941726739</v>
      </c>
      <c r="Q11" s="235">
        <f>SUM($D$10:Q10)</f>
        <v>9301342.5193689223</v>
      </c>
      <c r="R11" s="235">
        <f>SUM($D$10:R10)</f>
        <v>10355972.63721469</v>
      </c>
      <c r="S11" s="235">
        <f>SUM($D$10:S10)</f>
        <v>10355972.63721469</v>
      </c>
      <c r="T11" s="235">
        <f>SUM($D$10:T10)</f>
        <v>10355972.63721469</v>
      </c>
      <c r="U11" s="235">
        <f>SUM($D$10:U10)</f>
        <v>10355972.63721469</v>
      </c>
      <c r="V11" s="235">
        <f>SUM($D$10:V10)</f>
        <v>10355972.63721469</v>
      </c>
      <c r="W11" s="235">
        <f>SUM($D$10:W10)</f>
        <v>10355972.63721469</v>
      </c>
      <c r="X11" s="478">
        <f>SUM($D$10:X10)</f>
        <v>10355972.63721469</v>
      </c>
    </row>
    <row r="12" spans="2:24" ht="15.75" customHeight="1" x14ac:dyDescent="0.2">
      <c r="B12" s="536" t="s">
        <v>65</v>
      </c>
      <c r="C12" s="183" t="s">
        <v>57</v>
      </c>
      <c r="D12" s="210">
        <v>0</v>
      </c>
      <c r="E12" s="178">
        <f t="shared" ref="E12:X12" si="6">HLOOKUP(E$5,REVENUE_RES,2,FALSE)</f>
        <v>901746.56015310821</v>
      </c>
      <c r="F12" s="178">
        <f t="shared" si="6"/>
        <v>917617.29961180268</v>
      </c>
      <c r="G12" s="178">
        <f t="shared" si="6"/>
        <v>933767.3640849723</v>
      </c>
      <c r="H12" s="178">
        <f t="shared" si="6"/>
        <v>950201.66969286767</v>
      </c>
      <c r="I12" s="178">
        <f t="shared" si="6"/>
        <v>966925.21907945746</v>
      </c>
      <c r="J12" s="178">
        <f t="shared" si="6"/>
        <v>608613.69725316262</v>
      </c>
      <c r="K12" s="178">
        <f t="shared" si="6"/>
        <v>619325.29832481826</v>
      </c>
      <c r="L12" s="178">
        <f t="shared" si="6"/>
        <v>630225.42357533553</v>
      </c>
      <c r="M12" s="178">
        <f t="shared" si="6"/>
        <v>641317.39103026118</v>
      </c>
      <c r="N12" s="178">
        <f t="shared" si="6"/>
        <v>652604.57711238891</v>
      </c>
      <c r="O12" s="178">
        <f t="shared" si="6"/>
        <v>462544.35316264478</v>
      </c>
      <c r="P12" s="178">
        <f t="shared" si="6"/>
        <v>470685.1337783073</v>
      </c>
      <c r="Q12" s="178">
        <f t="shared" si="6"/>
        <v>478969.19213280553</v>
      </c>
      <c r="R12" s="178">
        <f t="shared" si="6"/>
        <v>487399.04991434293</v>
      </c>
      <c r="S12" s="178">
        <f t="shared" si="6"/>
        <v>495977.27319282544</v>
      </c>
      <c r="T12" s="178">
        <f t="shared" si="6"/>
        <v>287789.24007075361</v>
      </c>
      <c r="U12" s="178">
        <f t="shared" si="6"/>
        <v>292854.33069599897</v>
      </c>
      <c r="V12" s="178">
        <f t="shared" si="6"/>
        <v>298008.56691624847</v>
      </c>
      <c r="W12" s="178">
        <f t="shared" si="6"/>
        <v>303253.51769397559</v>
      </c>
      <c r="X12" s="179">
        <f t="shared" si="6"/>
        <v>308590.77960537729</v>
      </c>
    </row>
    <row r="13" spans="2:24" ht="15.75" customHeight="1" thickBot="1" x14ac:dyDescent="0.25">
      <c r="B13" s="537"/>
      <c r="C13" s="185" t="s">
        <v>59</v>
      </c>
      <c r="D13" s="211">
        <v>0</v>
      </c>
      <c r="E13" s="180">
        <f t="shared" ref="E13:X13" si="7">HLOOKUP(E$5,REVENUE_NON_RES,2,FALSE)</f>
        <v>62048.244104820194</v>
      </c>
      <c r="F13" s="180">
        <f t="shared" si="7"/>
        <v>63140.293201065018</v>
      </c>
      <c r="G13" s="180">
        <f t="shared" si="7"/>
        <v>64251.562361403776</v>
      </c>
      <c r="H13" s="180">
        <f t="shared" si="7"/>
        <v>65382.389858964474</v>
      </c>
      <c r="I13" s="180">
        <f t="shared" si="7"/>
        <v>66533.119920482597</v>
      </c>
      <c r="J13" s="180">
        <f t="shared" si="7"/>
        <v>39726.055264209368</v>
      </c>
      <c r="K13" s="180">
        <f t="shared" si="7"/>
        <v>40425.233836859523</v>
      </c>
      <c r="L13" s="180">
        <f t="shared" si="7"/>
        <v>41136.717952388244</v>
      </c>
      <c r="M13" s="180">
        <f t="shared" si="7"/>
        <v>41860.724188350345</v>
      </c>
      <c r="N13" s="180">
        <f t="shared" si="7"/>
        <v>42597.472934065183</v>
      </c>
      <c r="O13" s="180">
        <f t="shared" si="7"/>
        <v>58969.429651645616</v>
      </c>
      <c r="P13" s="180">
        <f t="shared" si="7"/>
        <v>60007.291613514564</v>
      </c>
      <c r="Q13" s="180">
        <f t="shared" si="7"/>
        <v>61063.419945912399</v>
      </c>
      <c r="R13" s="180">
        <f t="shared" si="7"/>
        <v>62138.136136960486</v>
      </c>
      <c r="S13" s="180">
        <f t="shared" si="7"/>
        <v>63231.767332970798</v>
      </c>
      <c r="T13" s="180">
        <f t="shared" si="7"/>
        <v>32439.042417185563</v>
      </c>
      <c r="U13" s="180">
        <f t="shared" si="7"/>
        <v>33009.969563728024</v>
      </c>
      <c r="V13" s="180">
        <f t="shared" si="7"/>
        <v>33590.945028049675</v>
      </c>
      <c r="W13" s="180">
        <f t="shared" si="7"/>
        <v>34182.145660543363</v>
      </c>
      <c r="X13" s="479">
        <f t="shared" si="7"/>
        <v>34783.75142416911</v>
      </c>
    </row>
    <row r="14" spans="2:24" ht="15" customHeight="1" x14ac:dyDescent="0.2">
      <c r="B14" s="537"/>
      <c r="C14" s="182" t="s">
        <v>60</v>
      </c>
      <c r="D14" s="208">
        <f>SUM(D12:D13)</f>
        <v>0</v>
      </c>
      <c r="E14" s="178">
        <f t="shared" ref="E14:X14" si="8">SUM(E12:E13)</f>
        <v>963794.80425792839</v>
      </c>
      <c r="F14" s="178">
        <f t="shared" si="8"/>
        <v>980757.59281286772</v>
      </c>
      <c r="G14" s="178">
        <f t="shared" si="8"/>
        <v>998018.92644637614</v>
      </c>
      <c r="H14" s="178">
        <f t="shared" si="8"/>
        <v>1015584.0595518321</v>
      </c>
      <c r="I14" s="178">
        <f t="shared" si="8"/>
        <v>1033458.3389999401</v>
      </c>
      <c r="J14" s="178">
        <f t="shared" si="8"/>
        <v>648339.75251737202</v>
      </c>
      <c r="K14" s="178">
        <f t="shared" si="8"/>
        <v>659750.53216167772</v>
      </c>
      <c r="L14" s="178">
        <f t="shared" si="8"/>
        <v>671362.14152772375</v>
      </c>
      <c r="M14" s="178">
        <f t="shared" si="8"/>
        <v>683178.11521861155</v>
      </c>
      <c r="N14" s="178">
        <f t="shared" si="8"/>
        <v>695202.05004645407</v>
      </c>
      <c r="O14" s="178">
        <f t="shared" si="8"/>
        <v>521513.78281429037</v>
      </c>
      <c r="P14" s="178">
        <f t="shared" si="8"/>
        <v>530692.42539182189</v>
      </c>
      <c r="Q14" s="178">
        <f t="shared" si="8"/>
        <v>540032.61207871791</v>
      </c>
      <c r="R14" s="178">
        <f t="shared" si="8"/>
        <v>549537.1860513034</v>
      </c>
      <c r="S14" s="178">
        <f t="shared" si="8"/>
        <v>559209.04052579624</v>
      </c>
      <c r="T14" s="178">
        <f t="shared" si="8"/>
        <v>320228.28248793917</v>
      </c>
      <c r="U14" s="178">
        <f t="shared" si="8"/>
        <v>325864.300259727</v>
      </c>
      <c r="V14" s="178">
        <f t="shared" si="8"/>
        <v>331599.51194429817</v>
      </c>
      <c r="W14" s="178">
        <f t="shared" si="8"/>
        <v>337435.66335451894</v>
      </c>
      <c r="X14" s="179">
        <f t="shared" si="8"/>
        <v>343374.5310295464</v>
      </c>
    </row>
    <row r="15" spans="2:24" ht="15.75" customHeight="1" thickBot="1" x14ac:dyDescent="0.25">
      <c r="B15" s="538"/>
      <c r="C15" s="236" t="s">
        <v>67</v>
      </c>
      <c r="D15" s="234">
        <f>SUM($D$14:D14)</f>
        <v>0</v>
      </c>
      <c r="E15" s="235">
        <f>SUM($D$14:E14)</f>
        <v>963794.80425792839</v>
      </c>
      <c r="F15" s="235">
        <f>SUM($D$14:F14)</f>
        <v>1944552.3970707962</v>
      </c>
      <c r="G15" s="235">
        <f>SUM($D$14:G14)</f>
        <v>2942571.3235171726</v>
      </c>
      <c r="H15" s="235">
        <f>SUM($D$14:H14)</f>
        <v>3958155.3830690049</v>
      </c>
      <c r="I15" s="235">
        <f>SUM($D$14:I14)</f>
        <v>4991613.7220689449</v>
      </c>
      <c r="J15" s="235">
        <f>SUM($D$14:J14)</f>
        <v>5639953.4745863173</v>
      </c>
      <c r="K15" s="235">
        <f>SUM($D$14:K14)</f>
        <v>6299704.0067479946</v>
      </c>
      <c r="L15" s="235">
        <f>SUM($D$14:L14)</f>
        <v>6971066.1482757181</v>
      </c>
      <c r="M15" s="235">
        <f>SUM($D$14:M14)</f>
        <v>7654244.2634943295</v>
      </c>
      <c r="N15" s="235">
        <f>SUM($D$14:N14)</f>
        <v>8349446.3135407837</v>
      </c>
      <c r="O15" s="235">
        <f>SUM($D$14:O14)</f>
        <v>8870960.0963550732</v>
      </c>
      <c r="P15" s="235">
        <f>SUM($D$14:P14)</f>
        <v>9401652.5217468943</v>
      </c>
      <c r="Q15" s="235">
        <f>SUM($D$14:Q14)</f>
        <v>9941685.1338256113</v>
      </c>
      <c r="R15" s="235">
        <f>SUM($D$14:R14)</f>
        <v>10491222.319876915</v>
      </c>
      <c r="S15" s="235">
        <f>SUM($D$14:S14)</f>
        <v>11050431.360402711</v>
      </c>
      <c r="T15" s="235">
        <f>SUM($D$14:T14)</f>
        <v>11370659.642890651</v>
      </c>
      <c r="U15" s="235">
        <f>SUM($D$14:U14)</f>
        <v>11696523.943150377</v>
      </c>
      <c r="V15" s="235">
        <f>SUM($D$14:V14)</f>
        <v>12028123.455094675</v>
      </c>
      <c r="W15" s="235">
        <f>SUM($D$14:W14)</f>
        <v>12365559.118449194</v>
      </c>
      <c r="X15" s="478">
        <f>SUM($D$14:X14)</f>
        <v>12708933.649478741</v>
      </c>
    </row>
    <row r="16" spans="2:24" ht="15" customHeight="1" x14ac:dyDescent="0.2">
      <c r="B16" s="541" t="s">
        <v>91</v>
      </c>
      <c r="C16" s="542"/>
      <c r="D16" s="208">
        <f>D14-D10</f>
        <v>0</v>
      </c>
      <c r="E16" s="178">
        <f t="shared" ref="E16:X16" si="9">E14-E10</f>
        <v>963794.80425792839</v>
      </c>
      <c r="F16" s="178">
        <f t="shared" si="9"/>
        <v>980757.59281286772</v>
      </c>
      <c r="G16" s="178">
        <f t="shared" si="9"/>
        <v>-2846480.2142859781</v>
      </c>
      <c r="H16" s="178">
        <f t="shared" si="9"/>
        <v>461820.47983511712</v>
      </c>
      <c r="I16" s="178">
        <f t="shared" si="9"/>
        <v>1033458.3389999401</v>
      </c>
      <c r="J16" s="178">
        <f t="shared" si="9"/>
        <v>648339.75251737202</v>
      </c>
      <c r="K16" s="178">
        <f t="shared" si="9"/>
        <v>659750.53216167772</v>
      </c>
      <c r="L16" s="178">
        <f t="shared" si="9"/>
        <v>671362.14152772375</v>
      </c>
      <c r="M16" s="178">
        <f t="shared" si="9"/>
        <v>286479.36182276206</v>
      </c>
      <c r="N16" s="178">
        <f t="shared" si="9"/>
        <v>-586589.16442353965</v>
      </c>
      <c r="O16" s="178">
        <f t="shared" si="9"/>
        <v>311644.80636594392</v>
      </c>
      <c r="P16" s="178">
        <f t="shared" si="9"/>
        <v>-653870.6040175925</v>
      </c>
      <c r="Q16" s="178">
        <f t="shared" si="9"/>
        <v>-1290125.2131175299</v>
      </c>
      <c r="R16" s="178">
        <f t="shared" si="9"/>
        <v>-505092.9317944647</v>
      </c>
      <c r="S16" s="178">
        <f t="shared" si="9"/>
        <v>559209.04052579624</v>
      </c>
      <c r="T16" s="178">
        <f t="shared" si="9"/>
        <v>320228.28248793917</v>
      </c>
      <c r="U16" s="178">
        <f t="shared" si="9"/>
        <v>325864.300259727</v>
      </c>
      <c r="V16" s="178">
        <f t="shared" si="9"/>
        <v>331599.51194429817</v>
      </c>
      <c r="W16" s="178">
        <f t="shared" si="9"/>
        <v>337435.66335451894</v>
      </c>
      <c r="X16" s="179">
        <f t="shared" si="9"/>
        <v>343374.5310295464</v>
      </c>
    </row>
    <row r="17" spans="2:24" ht="15.75" customHeight="1" thickBot="1" x14ac:dyDescent="0.25">
      <c r="B17" s="539" t="s">
        <v>90</v>
      </c>
      <c r="C17" s="540"/>
      <c r="D17" s="234">
        <f>SUM($D$16:D16)</f>
        <v>0</v>
      </c>
      <c r="E17" s="176">
        <f>SUM($D$16:E16)</f>
        <v>963794.80425792839</v>
      </c>
      <c r="F17" s="176">
        <f>SUM($D$16:F16)</f>
        <v>1944552.3970707962</v>
      </c>
      <c r="G17" s="176">
        <f>SUM($D$16:G16)</f>
        <v>-901927.81721518189</v>
      </c>
      <c r="H17" s="176">
        <f>SUM($D$16:H16)</f>
        <v>-440107.33738006477</v>
      </c>
      <c r="I17" s="176">
        <f>SUM($D$16:I16)</f>
        <v>593351.00161987531</v>
      </c>
      <c r="J17" s="176">
        <f>SUM($D$16:J16)</f>
        <v>1241690.7541372473</v>
      </c>
      <c r="K17" s="176">
        <f>SUM($D$16:K16)</f>
        <v>1901441.2862989251</v>
      </c>
      <c r="L17" s="176">
        <f>SUM($D$16:L16)</f>
        <v>2572803.4278266486</v>
      </c>
      <c r="M17" s="176">
        <f>SUM($D$16:M16)</f>
        <v>2859282.7896494106</v>
      </c>
      <c r="N17" s="176">
        <f>SUM($D$16:N16)</f>
        <v>2272693.6252258709</v>
      </c>
      <c r="O17" s="176">
        <f>SUM($D$16:O16)</f>
        <v>2584338.4315918148</v>
      </c>
      <c r="P17" s="176">
        <f>SUM($D$16:P16)</f>
        <v>1930467.8275742223</v>
      </c>
      <c r="Q17" s="176">
        <f>SUM($D$16:Q16)</f>
        <v>640342.61445669248</v>
      </c>
      <c r="R17" s="176">
        <f>SUM($D$16:R16)</f>
        <v>135249.68266222777</v>
      </c>
      <c r="S17" s="176">
        <f>SUM($D$16:S16)</f>
        <v>694458.72318802401</v>
      </c>
      <c r="T17" s="176">
        <f>SUM($D$16:T16)</f>
        <v>1014687.0056759631</v>
      </c>
      <c r="U17" s="176">
        <f>SUM($D$16:U16)</f>
        <v>1340551.3059356902</v>
      </c>
      <c r="V17" s="176">
        <f>SUM($D$16:V16)</f>
        <v>1672150.8178799883</v>
      </c>
      <c r="W17" s="176">
        <f>SUM($D$16:W16)</f>
        <v>2009586.4812345072</v>
      </c>
      <c r="X17" s="480">
        <f>SUM($D$16:X16)</f>
        <v>2352961.0122640533</v>
      </c>
    </row>
    <row r="18" spans="2:24" ht="13.5" thickBot="1" x14ac:dyDescent="0.25">
      <c r="I18" s="186"/>
    </row>
    <row r="19" spans="2:24" x14ac:dyDescent="0.2">
      <c r="B19" s="533" t="s">
        <v>668</v>
      </c>
      <c r="C19" s="187" t="s">
        <v>69</v>
      </c>
      <c r="D19" s="179">
        <f>D10+NPV(WACC_AVG,E10:R10)</f>
        <v>6640860.3535641748</v>
      </c>
    </row>
    <row r="20" spans="2:24" x14ac:dyDescent="0.2">
      <c r="B20" s="534"/>
      <c r="C20" s="188" t="s">
        <v>70</v>
      </c>
      <c r="D20" s="175">
        <f>D14+NPV(WACC_AVG,E14:S14)</f>
        <v>7574433.2971688528</v>
      </c>
    </row>
    <row r="21" spans="2:24" x14ac:dyDescent="0.2">
      <c r="B21" s="534"/>
      <c r="C21" s="188" t="s">
        <v>71</v>
      </c>
      <c r="D21" s="175">
        <f>D16+NPV(WACC_AVG,E16:S16)</f>
        <v>933572.94360467792</v>
      </c>
    </row>
    <row r="22" spans="2:24" ht="13.5" thickBot="1" x14ac:dyDescent="0.25">
      <c r="B22" s="535"/>
      <c r="C22" s="189" t="s">
        <v>73</v>
      </c>
      <c r="D22" s="212">
        <f>D20/D19</f>
        <v>1.1405801197285568</v>
      </c>
      <c r="E22" s="213" t="s">
        <v>74</v>
      </c>
    </row>
    <row r="23" spans="2:24" x14ac:dyDescent="0.2"/>
    <row r="24" spans="2:24" x14ac:dyDescent="0.2"/>
    <row r="25" spans="2:24" x14ac:dyDescent="0.2"/>
    <row r="26" spans="2:24" x14ac:dyDescent="0.2"/>
    <row r="27" spans="2:24" x14ac:dyDescent="0.2"/>
    <row r="28" spans="2:24" x14ac:dyDescent="0.2"/>
    <row r="29" spans="2:24" x14ac:dyDescent="0.2"/>
    <row r="30" spans="2:24" x14ac:dyDescent="0.2"/>
    <row r="31" spans="2:24" x14ac:dyDescent="0.2"/>
    <row r="32" spans="2:2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hidden="1" x14ac:dyDescent="0.2"/>
    <row r="71" hidden="1" x14ac:dyDescent="0.2"/>
    <row r="72" hidden="1" x14ac:dyDescent="0.2"/>
  </sheetData>
  <mergeCells count="5">
    <mergeCell ref="B19:B22"/>
    <mergeCell ref="B6:B11"/>
    <mergeCell ref="B12:B15"/>
    <mergeCell ref="B17:C17"/>
    <mergeCell ref="B16:C16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&amp;R&amp;"Arial Narrow,Regular"&amp;8LGIP Schedule of Works Model - Created by Integran Pty Ltd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M66"/>
  <sheetViews>
    <sheetView view="pageBreakPreview" zoomScale="85" zoomScaleNormal="70" zoomScaleSheetLayoutView="85" workbookViewId="0"/>
  </sheetViews>
  <sheetFormatPr defaultColWidth="0" defaultRowHeight="16.5" zeroHeight="1" x14ac:dyDescent="0.3"/>
  <cols>
    <col min="1" max="1" width="3.7109375" style="147" customWidth="1"/>
    <col min="2" max="2" width="19.28515625" style="147" customWidth="1"/>
    <col min="3" max="3" width="60.28515625" style="147" customWidth="1"/>
    <col min="4" max="4" width="10.5703125" style="147" customWidth="1"/>
    <col min="5" max="8" width="10.140625" style="147" customWidth="1"/>
    <col min="9" max="9" width="53.7109375" style="147" customWidth="1"/>
    <col min="10" max="10" width="3.42578125" style="147" customWidth="1"/>
    <col min="11" max="13" width="0" style="147" hidden="1" customWidth="1"/>
    <col min="14" max="16384" width="9.140625" style="147" hidden="1"/>
  </cols>
  <sheetData>
    <row r="1" spans="2:9" ht="20.25" x14ac:dyDescent="0.3">
      <c r="B1" s="64" t="s">
        <v>217</v>
      </c>
      <c r="H1" s="300" t="s">
        <v>210</v>
      </c>
    </row>
    <row r="2" spans="2:9" ht="18.75" x14ac:dyDescent="0.3">
      <c r="B2" s="63" t="s">
        <v>218</v>
      </c>
    </row>
    <row r="3" spans="2:9" ht="17.25" thickBot="1" x14ac:dyDescent="0.35">
      <c r="B3" s="148"/>
    </row>
    <row r="4" spans="2:9" ht="81" customHeight="1" thickBot="1" x14ac:dyDescent="0.35">
      <c r="B4" s="491" t="s">
        <v>7</v>
      </c>
      <c r="C4" s="492"/>
      <c r="D4" s="427" t="s">
        <v>42</v>
      </c>
      <c r="E4" s="432" t="s">
        <v>213</v>
      </c>
      <c r="F4" s="432" t="s">
        <v>214</v>
      </c>
      <c r="G4" s="432" t="s">
        <v>215</v>
      </c>
      <c r="H4" s="433" t="s">
        <v>216</v>
      </c>
      <c r="I4" s="406" t="s">
        <v>92</v>
      </c>
    </row>
    <row r="5" spans="2:9" ht="27" x14ac:dyDescent="0.3">
      <c r="B5" s="493" t="s">
        <v>1</v>
      </c>
      <c r="C5" s="190" t="s">
        <v>0</v>
      </c>
      <c r="D5" s="459">
        <v>2016</v>
      </c>
      <c r="E5" s="438">
        <f t="shared" ref="E5:H5" si="0">IF(BASE_YEAR="","",BASE_YEAR)</f>
        <v>2016</v>
      </c>
      <c r="F5" s="438">
        <f t="shared" si="0"/>
        <v>2016</v>
      </c>
      <c r="G5" s="438">
        <f t="shared" si="0"/>
        <v>2016</v>
      </c>
      <c r="H5" s="439">
        <f t="shared" si="0"/>
        <v>2016</v>
      </c>
      <c r="I5" s="471" t="s">
        <v>678</v>
      </c>
    </row>
    <row r="6" spans="2:9" ht="25.5" x14ac:dyDescent="0.3">
      <c r="B6" s="494"/>
      <c r="C6" s="248" t="s">
        <v>188</v>
      </c>
      <c r="D6" s="460"/>
      <c r="E6" s="436">
        <v>20</v>
      </c>
      <c r="F6" s="436">
        <v>20</v>
      </c>
      <c r="G6" s="436">
        <v>20</v>
      </c>
      <c r="H6" s="437">
        <v>20</v>
      </c>
      <c r="I6" s="470" t="s">
        <v>677</v>
      </c>
    </row>
    <row r="7" spans="2:9" ht="17.25" thickBot="1" x14ac:dyDescent="0.35">
      <c r="B7" s="495"/>
      <c r="C7" s="250" t="s">
        <v>88</v>
      </c>
      <c r="D7" s="461"/>
      <c r="E7" s="430" t="s">
        <v>621</v>
      </c>
      <c r="F7" s="430" t="s">
        <v>621</v>
      </c>
      <c r="G7" s="430" t="s">
        <v>622</v>
      </c>
      <c r="H7" s="431" t="s">
        <v>620</v>
      </c>
      <c r="I7" s="428" t="s">
        <v>89</v>
      </c>
    </row>
    <row r="8" spans="2:9" x14ac:dyDescent="0.3">
      <c r="B8" s="488" t="s">
        <v>6</v>
      </c>
      <c r="C8" s="249" t="s">
        <v>2</v>
      </c>
      <c r="D8" s="462"/>
      <c r="E8" s="425"/>
      <c r="F8" s="425"/>
      <c r="G8" s="425"/>
      <c r="H8" s="426"/>
      <c r="I8" s="403"/>
    </row>
    <row r="9" spans="2:9" ht="27" x14ac:dyDescent="0.3">
      <c r="B9" s="489"/>
      <c r="C9" s="192" t="s">
        <v>31</v>
      </c>
      <c r="D9" s="460"/>
      <c r="E9" s="420">
        <v>0.06</v>
      </c>
      <c r="F9" s="420">
        <v>0.06</v>
      </c>
      <c r="G9" s="420">
        <v>0.06</v>
      </c>
      <c r="H9" s="422">
        <v>0.06</v>
      </c>
      <c r="I9" s="469" t="s">
        <v>676</v>
      </c>
    </row>
    <row r="10" spans="2:9" x14ac:dyDescent="0.3">
      <c r="B10" s="489"/>
      <c r="C10" s="192" t="s">
        <v>32</v>
      </c>
      <c r="D10" s="463"/>
      <c r="E10" s="434">
        <f>IF(WACC_1="","",((1+E9)/(1+E15))-1)</f>
        <v>4.1666666666666741E-2</v>
      </c>
      <c r="F10" s="434">
        <f>IF(WACC_2="","",((1+F9)/(1+F15))-1)</f>
        <v>4.1666666666666741E-2</v>
      </c>
      <c r="G10" s="434">
        <f>IF(WACC_3="","",((1+G9)/(1+G15))-1)</f>
        <v>4.1666666666666741E-2</v>
      </c>
      <c r="H10" s="435">
        <f>IF(WACC_4="","",((1+H9)/(1+H15))-1)</f>
        <v>4.1666666666666741E-2</v>
      </c>
      <c r="I10" s="407" t="s">
        <v>675</v>
      </c>
    </row>
    <row r="11" spans="2:9" x14ac:dyDescent="0.3">
      <c r="B11" s="489"/>
      <c r="C11" s="192" t="s">
        <v>72</v>
      </c>
      <c r="D11" s="463">
        <f>IFERROR(AVERAGE(E9:H9),"")</f>
        <v>0.06</v>
      </c>
      <c r="E11" s="419"/>
      <c r="F11" s="419"/>
      <c r="G11" s="419"/>
      <c r="H11" s="421"/>
      <c r="I11" s="405"/>
    </row>
    <row r="12" spans="2:9" x14ac:dyDescent="0.3">
      <c r="B12" s="489"/>
      <c r="C12" s="193" t="s">
        <v>3</v>
      </c>
      <c r="D12" s="464"/>
      <c r="E12" s="419"/>
      <c r="F12" s="419"/>
      <c r="G12" s="419"/>
      <c r="H12" s="421"/>
      <c r="I12" s="405"/>
    </row>
    <row r="13" spans="2:9" ht="27" customHeight="1" x14ac:dyDescent="0.3">
      <c r="B13" s="489"/>
      <c r="C13" s="192" t="s">
        <v>4</v>
      </c>
      <c r="D13" s="460"/>
      <c r="E13" s="420">
        <v>1.7600000000000001E-2</v>
      </c>
      <c r="F13" s="420">
        <v>1.7600000000000001E-2</v>
      </c>
      <c r="G13" s="420">
        <v>1.7600000000000001E-2</v>
      </c>
      <c r="H13" s="422">
        <v>1.7600000000000001E-2</v>
      </c>
      <c r="I13" s="496" t="s">
        <v>674</v>
      </c>
    </row>
    <row r="14" spans="2:9" x14ac:dyDescent="0.3">
      <c r="B14" s="489"/>
      <c r="C14" s="192" t="s">
        <v>5</v>
      </c>
      <c r="D14" s="460"/>
      <c r="E14" s="420">
        <v>1.7600000000000001E-2</v>
      </c>
      <c r="F14" s="420">
        <v>1.7600000000000001E-2</v>
      </c>
      <c r="G14" s="420">
        <v>1.7600000000000001E-2</v>
      </c>
      <c r="H14" s="422">
        <v>1.7600000000000001E-2</v>
      </c>
      <c r="I14" s="497"/>
    </row>
    <row r="15" spans="2:9" x14ac:dyDescent="0.3">
      <c r="B15" s="489"/>
      <c r="C15" s="192" t="s">
        <v>41</v>
      </c>
      <c r="D15" s="460"/>
      <c r="E15" s="420">
        <v>1.7600000000000001E-2</v>
      </c>
      <c r="F15" s="420">
        <v>1.7600000000000001E-2</v>
      </c>
      <c r="G15" s="420">
        <v>1.7600000000000001E-2</v>
      </c>
      <c r="H15" s="422">
        <v>1.7600000000000001E-2</v>
      </c>
      <c r="I15" s="498"/>
    </row>
    <row r="16" spans="2:9" ht="17.25" thickBot="1" x14ac:dyDescent="0.35">
      <c r="B16" s="490"/>
      <c r="C16" s="191" t="s">
        <v>45</v>
      </c>
      <c r="D16" s="465">
        <v>1.7600000000000001E-2</v>
      </c>
      <c r="E16" s="423"/>
      <c r="F16" s="423"/>
      <c r="G16" s="423"/>
      <c r="H16" s="424"/>
      <c r="I16" s="458"/>
    </row>
    <row r="17" spans="2:2" x14ac:dyDescent="0.3"/>
    <row r="18" spans="2:2" x14ac:dyDescent="0.3">
      <c r="B18" s="148" t="s">
        <v>211</v>
      </c>
    </row>
    <row r="19" spans="2:2" x14ac:dyDescent="0.3"/>
    <row r="20" spans="2:2" hidden="1" x14ac:dyDescent="0.3"/>
    <row r="21" spans="2:2" hidden="1" x14ac:dyDescent="0.3"/>
    <row r="22" spans="2:2" hidden="1" x14ac:dyDescent="0.3"/>
    <row r="23" spans="2:2" hidden="1" x14ac:dyDescent="0.3"/>
    <row r="24" spans="2:2" hidden="1" x14ac:dyDescent="0.3"/>
    <row r="25" spans="2:2" ht="33.75" hidden="1" customHeight="1" x14ac:dyDescent="0.3"/>
    <row r="26" spans="2:2" hidden="1" x14ac:dyDescent="0.3"/>
    <row r="27" spans="2:2" hidden="1" x14ac:dyDescent="0.3"/>
    <row r="28" spans="2:2" ht="33.75" hidden="1" customHeight="1" x14ac:dyDescent="0.3"/>
    <row r="29" spans="2:2" hidden="1" x14ac:dyDescent="0.3"/>
    <row r="30" spans="2:2" hidden="1" x14ac:dyDescent="0.3"/>
    <row r="31" spans="2:2" ht="33" hidden="1" customHeight="1" x14ac:dyDescent="0.3"/>
    <row r="32" spans="2: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t="33" hidden="1" customHeight="1" x14ac:dyDescent="0.3"/>
    <row r="39" hidden="1" x14ac:dyDescent="0.3"/>
    <row r="40" hidden="1" x14ac:dyDescent="0.3"/>
    <row r="41" hidden="1" x14ac:dyDescent="0.3"/>
    <row r="42" hidden="1" x14ac:dyDescent="0.3"/>
    <row r="43" ht="33.75" hidden="1" customHeight="1" x14ac:dyDescent="0.3"/>
    <row r="44" ht="33" hidden="1" customHeight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t="33" hidden="1" customHeight="1" x14ac:dyDescent="0.3"/>
    <row r="53" ht="33" hidden="1" customHeight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t="33.75" hidden="1" customHeight="1" x14ac:dyDescent="0.3"/>
    <row r="60" ht="33" hidden="1" customHeight="1" x14ac:dyDescent="0.3"/>
    <row r="61" hidden="1" x14ac:dyDescent="0.3"/>
    <row r="62" ht="49.5" hidden="1" customHeight="1" x14ac:dyDescent="0.3"/>
    <row r="63" ht="33.75" hidden="1" customHeight="1" x14ac:dyDescent="0.3"/>
    <row r="64" hidden="1" x14ac:dyDescent="0.3"/>
    <row r="65" ht="17.25" hidden="1" customHeight="1" x14ac:dyDescent="0.3"/>
    <row r="66" hidden="1" x14ac:dyDescent="0.3"/>
  </sheetData>
  <mergeCells count="4">
    <mergeCell ref="B8:B16"/>
    <mergeCell ref="B4:C4"/>
    <mergeCell ref="B5:B7"/>
    <mergeCell ref="I13:I15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&amp;R&amp;"Arial Narrow,Regular"&amp;8LGIP Schedule of Works Model - Created by Integran Pty Ltd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A1:XCM438"/>
  <sheetViews>
    <sheetView view="pageBreakPreview" zoomScale="85" zoomScaleNormal="40" zoomScaleSheetLayoutView="85" workbookViewId="0"/>
  </sheetViews>
  <sheetFormatPr defaultColWidth="0" defaultRowHeight="12.75" zeroHeight="1" outlineLevelRow="1" x14ac:dyDescent="0.2"/>
  <cols>
    <col min="1" max="1" width="3.7109375" style="149" customWidth="1"/>
    <col min="2" max="2" width="29.140625" style="151" bestFit="1" customWidth="1"/>
    <col min="3" max="23" width="9" style="149" customWidth="1"/>
    <col min="24" max="26" width="14" style="151" customWidth="1"/>
    <col min="27" max="27" width="14" style="150" customWidth="1"/>
    <col min="28" max="28" width="14" style="150" hidden="1"/>
    <col min="29" max="29" width="22.7109375" style="256" hidden="1"/>
    <col min="30" max="30" width="5.5703125" style="256" hidden="1"/>
    <col min="31" max="31" width="6" style="256" hidden="1"/>
    <col min="32" max="100" width="9.140625" style="149" hidden="1"/>
    <col min="101" max="16315" width="0" style="149" hidden="1"/>
    <col min="16316" max="16384" width="9.140625" style="149" hidden="1"/>
  </cols>
  <sheetData>
    <row r="1" spans="1:16315" ht="20.25" x14ac:dyDescent="0.3">
      <c r="B1" s="64" t="str">
        <f>COUNCIL_NAME</f>
        <v>Weipa Town Authority</v>
      </c>
      <c r="H1" s="300" t="s">
        <v>210</v>
      </c>
      <c r="X1" s="150"/>
      <c r="Y1" s="150"/>
      <c r="Z1" s="150"/>
      <c r="AB1" s="263"/>
      <c r="AC1" s="256" t="s">
        <v>186</v>
      </c>
    </row>
    <row r="2" spans="1:16315" ht="15.75" x14ac:dyDescent="0.25">
      <c r="B2" s="62" t="str">
        <f>PROJECT_NAME</f>
        <v>Local Government Infrastructure Plan</v>
      </c>
      <c r="X2" s="150"/>
      <c r="Y2" s="150"/>
      <c r="Z2" s="150"/>
      <c r="AC2" s="258">
        <f>ROW()</f>
        <v>2</v>
      </c>
    </row>
    <row r="3" spans="1:16315" x14ac:dyDescent="0.2">
      <c r="AC3" s="258">
        <f>ROW()</f>
        <v>3</v>
      </c>
    </row>
    <row r="4" spans="1:16315" s="169" customFormat="1" ht="16.5" thickBot="1" x14ac:dyDescent="0.3">
      <c r="B4" s="169" t="str">
        <f>NETWORK_1</f>
        <v>Water Supply</v>
      </c>
      <c r="C4" s="169" t="s">
        <v>18</v>
      </c>
      <c r="AA4" s="62"/>
      <c r="AB4" s="62"/>
      <c r="AC4" s="258">
        <f>ROW()</f>
        <v>4</v>
      </c>
    </row>
    <row r="5" spans="1:16315" s="151" customFormat="1" ht="13.5" outlineLevel="1" thickBot="1" x14ac:dyDescent="0.25">
      <c r="A5" s="152"/>
      <c r="B5" s="153" t="s">
        <v>17</v>
      </c>
      <c r="C5" s="154">
        <f>BASE_YEAR</f>
        <v>2016</v>
      </c>
      <c r="D5" s="155">
        <f>C5+1</f>
        <v>2017</v>
      </c>
      <c r="E5" s="155">
        <f t="shared" ref="E5:W5" si="0">D5+1</f>
        <v>2018</v>
      </c>
      <c r="F5" s="155">
        <f t="shared" si="0"/>
        <v>2019</v>
      </c>
      <c r="G5" s="155">
        <f t="shared" si="0"/>
        <v>2020</v>
      </c>
      <c r="H5" s="155">
        <f t="shared" si="0"/>
        <v>2021</v>
      </c>
      <c r="I5" s="155">
        <f t="shared" si="0"/>
        <v>2022</v>
      </c>
      <c r="J5" s="155">
        <f t="shared" si="0"/>
        <v>2023</v>
      </c>
      <c r="K5" s="155">
        <f t="shared" si="0"/>
        <v>2024</v>
      </c>
      <c r="L5" s="155">
        <f t="shared" si="0"/>
        <v>2025</v>
      </c>
      <c r="M5" s="155">
        <f t="shared" si="0"/>
        <v>2026</v>
      </c>
      <c r="N5" s="155">
        <f t="shared" si="0"/>
        <v>2027</v>
      </c>
      <c r="O5" s="155">
        <f t="shared" si="0"/>
        <v>2028</v>
      </c>
      <c r="P5" s="155">
        <f t="shared" si="0"/>
        <v>2029</v>
      </c>
      <c r="Q5" s="155">
        <f t="shared" si="0"/>
        <v>2030</v>
      </c>
      <c r="R5" s="155">
        <f t="shared" si="0"/>
        <v>2031</v>
      </c>
      <c r="S5" s="155">
        <f t="shared" si="0"/>
        <v>2032</v>
      </c>
      <c r="T5" s="155">
        <f t="shared" si="0"/>
        <v>2033</v>
      </c>
      <c r="U5" s="155">
        <f t="shared" si="0"/>
        <v>2034</v>
      </c>
      <c r="V5" s="155">
        <f t="shared" si="0"/>
        <v>2035</v>
      </c>
      <c r="W5" s="156">
        <f t="shared" si="0"/>
        <v>2036</v>
      </c>
      <c r="AA5" s="150"/>
      <c r="AB5" s="150"/>
      <c r="AC5" s="258">
        <f>ROW()</f>
        <v>5</v>
      </c>
    </row>
    <row r="6" spans="1:16315" s="163" customFormat="1" outlineLevel="1" x14ac:dyDescent="0.2">
      <c r="A6" s="149"/>
      <c r="B6" s="157" t="s">
        <v>219</v>
      </c>
      <c r="C6" s="158">
        <v>4447.9269999999997</v>
      </c>
      <c r="D6" s="159">
        <f>C6+((H6-C6)/5)</f>
        <v>4488.0023999999994</v>
      </c>
      <c r="E6" s="159">
        <f>D6+((H6-C6)/5)</f>
        <v>4528.0777999999991</v>
      </c>
      <c r="F6" s="159">
        <f>E6+((H6-C6)/5)</f>
        <v>4568.1531999999988</v>
      </c>
      <c r="G6" s="159">
        <f>F6+((H6-C6)/5)</f>
        <v>4608.2285999999986</v>
      </c>
      <c r="H6" s="159">
        <v>4648.3040000000001</v>
      </c>
      <c r="I6" s="159">
        <f>H6+((M6-H6)/5)</f>
        <v>4675.2107999999998</v>
      </c>
      <c r="J6" s="159">
        <f>I6+((M6-H6)/5)</f>
        <v>4702.1175999999996</v>
      </c>
      <c r="K6" s="159">
        <f>J6+((M6-H6)/5)</f>
        <v>4729.0243999999993</v>
      </c>
      <c r="L6" s="159">
        <f>K6+((M6-H6)/5)</f>
        <v>4755.9311999999991</v>
      </c>
      <c r="M6" s="159">
        <v>4782.8379999999997</v>
      </c>
      <c r="N6" s="159">
        <f>M6+((R6-M6)/5)</f>
        <v>4803.4877999999999</v>
      </c>
      <c r="O6" s="159">
        <f>N6+((R6-M6)/5)</f>
        <v>4824.1376</v>
      </c>
      <c r="P6" s="159">
        <f>O6+((R6-M6)/5)</f>
        <v>4844.7874000000002</v>
      </c>
      <c r="Q6" s="159">
        <f>P6+((R6-M6)/5)</f>
        <v>4865.4372000000003</v>
      </c>
      <c r="R6" s="159">
        <v>4886.0870000000004</v>
      </c>
      <c r="S6" s="159">
        <f>R6+((W6-R6)/5)</f>
        <v>4899.4380000000001</v>
      </c>
      <c r="T6" s="159">
        <f>S6+((W6-R6)/5)</f>
        <v>4912.7889999999998</v>
      </c>
      <c r="U6" s="159">
        <f>T6+((W6-R6)/5)</f>
        <v>4926.1399999999994</v>
      </c>
      <c r="V6" s="159">
        <f>U6+((W6-R6)/5)</f>
        <v>4939.4909999999991</v>
      </c>
      <c r="W6" s="160">
        <v>4952.8419999999996</v>
      </c>
      <c r="X6" s="161"/>
      <c r="Y6" s="162"/>
      <c r="Z6" s="161"/>
      <c r="AA6" s="259"/>
      <c r="AB6" s="259"/>
      <c r="AC6" s="258">
        <f>ROW()</f>
        <v>6</v>
      </c>
    </row>
    <row r="7" spans="1:16315" s="163" customFormat="1" ht="13.5" outlineLevel="1" thickBot="1" x14ac:dyDescent="0.25">
      <c r="A7" s="149"/>
      <c r="B7" s="164" t="s">
        <v>220</v>
      </c>
      <c r="C7" s="165">
        <v>410.69600000000003</v>
      </c>
      <c r="D7" s="166">
        <f>C7+((H7-C7)/5)</f>
        <v>413.34320000000002</v>
      </c>
      <c r="E7" s="166">
        <f>D7+((H7-C7)/5)</f>
        <v>415.99040000000002</v>
      </c>
      <c r="F7" s="166">
        <f>E7+((H7-C7)/5)</f>
        <v>418.63760000000002</v>
      </c>
      <c r="G7" s="166">
        <f>F7+((H7-C7)/5)</f>
        <v>421.28480000000002</v>
      </c>
      <c r="H7" s="166">
        <v>423.93200000000002</v>
      </c>
      <c r="I7" s="166">
        <f>H7+((M7-H7)/5)</f>
        <v>425.71660000000003</v>
      </c>
      <c r="J7" s="166">
        <f>I7+((M7-H7)/5)</f>
        <v>427.50120000000004</v>
      </c>
      <c r="K7" s="166">
        <f>J7+((M7-H7)/5)</f>
        <v>429.28580000000005</v>
      </c>
      <c r="L7" s="166">
        <f>K7+((M7-H7)/5)</f>
        <v>431.07040000000006</v>
      </c>
      <c r="M7" s="166">
        <v>432.85500000000002</v>
      </c>
      <c r="N7" s="166">
        <f>M7+((R7-M7)/5)</f>
        <v>435.024</v>
      </c>
      <c r="O7" s="166">
        <f>N7+((R7-M7)/5)</f>
        <v>437.19299999999998</v>
      </c>
      <c r="P7" s="166">
        <f>O7+((R7-M7)/5)</f>
        <v>439.36199999999997</v>
      </c>
      <c r="Q7" s="166">
        <f>P7+((R7-M7)/5)</f>
        <v>441.53099999999995</v>
      </c>
      <c r="R7" s="166">
        <v>443.70000000000005</v>
      </c>
      <c r="S7" s="166">
        <f>R7+((W7-R7)/5)</f>
        <v>445.31780000000003</v>
      </c>
      <c r="T7" s="166">
        <f>S7+((W7-R7)/5)</f>
        <v>446.93560000000002</v>
      </c>
      <c r="U7" s="166">
        <f>T7+((W7-R7)/5)</f>
        <v>448.55340000000001</v>
      </c>
      <c r="V7" s="166">
        <f>U7+((W7-R7)/5)</f>
        <v>450.1712</v>
      </c>
      <c r="W7" s="167">
        <v>451.78899999999999</v>
      </c>
      <c r="X7" s="161"/>
      <c r="Y7" s="151"/>
      <c r="Z7" s="161"/>
      <c r="AA7" s="259"/>
      <c r="AB7" s="259"/>
      <c r="AC7" s="258">
        <f>ROW()</f>
        <v>7</v>
      </c>
    </row>
    <row r="8" spans="1:16315" outlineLevel="1" x14ac:dyDescent="0.2"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AC8" s="258">
        <f>ROW()</f>
        <v>8</v>
      </c>
    </row>
    <row r="9" spans="1:16315" outlineLevel="1" x14ac:dyDescent="0.2">
      <c r="AC9" s="258">
        <f>ROW()</f>
        <v>9</v>
      </c>
    </row>
    <row r="10" spans="1:16315" s="169" customFormat="1" ht="16.5" outlineLevel="1" thickBot="1" x14ac:dyDescent="0.3">
      <c r="B10" s="169" t="str">
        <f>NETWORK_1</f>
        <v>Water Supply</v>
      </c>
      <c r="C10" s="169" t="s">
        <v>19</v>
      </c>
      <c r="AA10" s="62"/>
      <c r="AB10" s="62"/>
      <c r="AC10" s="258">
        <f>ROW()</f>
        <v>10</v>
      </c>
    </row>
    <row r="11" spans="1:16315" s="152" customFormat="1" ht="51.75" outlineLevel="1" thickBot="1" x14ac:dyDescent="0.3">
      <c r="B11" s="153" t="s">
        <v>17</v>
      </c>
      <c r="C11" s="218">
        <f>BASE_YEAR</f>
        <v>2016</v>
      </c>
      <c r="D11" s="219">
        <f>C11+1</f>
        <v>2017</v>
      </c>
      <c r="E11" s="219">
        <f t="shared" ref="E11:W11" si="1">D11+1</f>
        <v>2018</v>
      </c>
      <c r="F11" s="219">
        <f t="shared" si="1"/>
        <v>2019</v>
      </c>
      <c r="G11" s="219">
        <f t="shared" si="1"/>
        <v>2020</v>
      </c>
      <c r="H11" s="219">
        <f t="shared" si="1"/>
        <v>2021</v>
      </c>
      <c r="I11" s="219">
        <f t="shared" si="1"/>
        <v>2022</v>
      </c>
      <c r="J11" s="219">
        <f t="shared" si="1"/>
        <v>2023</v>
      </c>
      <c r="K11" s="219">
        <f t="shared" si="1"/>
        <v>2024</v>
      </c>
      <c r="L11" s="219">
        <f t="shared" si="1"/>
        <v>2025</v>
      </c>
      <c r="M11" s="219">
        <f t="shared" si="1"/>
        <v>2026</v>
      </c>
      <c r="N11" s="219">
        <f t="shared" si="1"/>
        <v>2027</v>
      </c>
      <c r="O11" s="219">
        <f t="shared" si="1"/>
        <v>2028</v>
      </c>
      <c r="P11" s="219">
        <f t="shared" si="1"/>
        <v>2029</v>
      </c>
      <c r="Q11" s="219">
        <f t="shared" si="1"/>
        <v>2030</v>
      </c>
      <c r="R11" s="219">
        <f t="shared" si="1"/>
        <v>2031</v>
      </c>
      <c r="S11" s="219">
        <f t="shared" si="1"/>
        <v>2032</v>
      </c>
      <c r="T11" s="219">
        <f t="shared" si="1"/>
        <v>2033</v>
      </c>
      <c r="U11" s="219">
        <f t="shared" si="1"/>
        <v>2034</v>
      </c>
      <c r="V11" s="219">
        <f t="shared" si="1"/>
        <v>2035</v>
      </c>
      <c r="W11" s="219">
        <f t="shared" si="1"/>
        <v>2036</v>
      </c>
      <c r="X11" s="251" t="s">
        <v>93</v>
      </c>
      <c r="Y11" s="253" t="s">
        <v>94</v>
      </c>
      <c r="Z11" s="220" t="s">
        <v>95</v>
      </c>
      <c r="AA11" s="260"/>
      <c r="AB11" s="260"/>
      <c r="AC11" s="258">
        <f>ROW()</f>
        <v>11</v>
      </c>
    </row>
    <row r="12" spans="1:16315" outlineLevel="1" x14ac:dyDescent="0.2">
      <c r="B12" s="216" t="str">
        <f>N1_C1</f>
        <v>North</v>
      </c>
      <c r="C12" s="221">
        <f>IF(C6="","",C6)</f>
        <v>4447.9269999999997</v>
      </c>
      <c r="D12" s="222">
        <f t="shared" ref="D12:W12" si="2">IF(D6="","",D6-C6)</f>
        <v>40.075399999999718</v>
      </c>
      <c r="E12" s="222">
        <f t="shared" si="2"/>
        <v>40.075399999999718</v>
      </c>
      <c r="F12" s="222">
        <f t="shared" si="2"/>
        <v>40.075399999999718</v>
      </c>
      <c r="G12" s="222">
        <f t="shared" si="2"/>
        <v>40.075399999999718</v>
      </c>
      <c r="H12" s="222">
        <f t="shared" si="2"/>
        <v>40.075400000001537</v>
      </c>
      <c r="I12" s="222">
        <f t="shared" si="2"/>
        <v>26.906799999999748</v>
      </c>
      <c r="J12" s="222">
        <f t="shared" si="2"/>
        <v>26.906799999999748</v>
      </c>
      <c r="K12" s="222">
        <f t="shared" si="2"/>
        <v>26.906799999999748</v>
      </c>
      <c r="L12" s="222">
        <f t="shared" si="2"/>
        <v>26.906799999999748</v>
      </c>
      <c r="M12" s="222">
        <f t="shared" si="2"/>
        <v>26.906800000000658</v>
      </c>
      <c r="N12" s="222">
        <f t="shared" si="2"/>
        <v>20.649800000000141</v>
      </c>
      <c r="O12" s="222">
        <f t="shared" si="2"/>
        <v>20.649800000000141</v>
      </c>
      <c r="P12" s="222">
        <f t="shared" si="2"/>
        <v>20.649800000000141</v>
      </c>
      <c r="Q12" s="222">
        <f t="shared" si="2"/>
        <v>20.649800000000141</v>
      </c>
      <c r="R12" s="222">
        <f t="shared" si="2"/>
        <v>20.649800000000141</v>
      </c>
      <c r="S12" s="222">
        <f t="shared" si="2"/>
        <v>13.350999999999658</v>
      </c>
      <c r="T12" s="222">
        <f t="shared" si="2"/>
        <v>13.350999999999658</v>
      </c>
      <c r="U12" s="222">
        <f t="shared" si="2"/>
        <v>13.350999999999658</v>
      </c>
      <c r="V12" s="222">
        <f t="shared" si="2"/>
        <v>13.350999999999658</v>
      </c>
      <c r="W12" s="222">
        <f t="shared" si="2"/>
        <v>13.351000000000568</v>
      </c>
      <c r="X12" s="223">
        <f>IF(C12="","",SUM(C12:W12))</f>
        <v>4952.8419999999996</v>
      </c>
      <c r="Y12" s="254">
        <f>IF(X12="","",NPV(RWACC_1,D12:W12))</f>
        <v>367.69129744639264</v>
      </c>
      <c r="Z12" s="224">
        <f t="shared" ref="Z12:Z13" ca="1" si="3">IF(X12="","",NPV(RWACC_1,INDIRECT("D"&amp;AC12&amp;":"&amp;VLOOKUP(P_HORIZON_1,P_HORIZON_LOOKUP,2,FALSE)&amp;AC12)))</f>
        <v>367.69129744639264</v>
      </c>
      <c r="AA12" s="261"/>
      <c r="AB12" s="261"/>
      <c r="AC12" s="258">
        <f>ROW()</f>
        <v>12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  <c r="IW12" s="163"/>
      <c r="IX12" s="163"/>
      <c r="IY12" s="163"/>
      <c r="IZ12" s="163"/>
      <c r="JA12" s="163"/>
      <c r="JB12" s="163"/>
      <c r="JC12" s="163"/>
      <c r="JD12" s="163"/>
      <c r="JE12" s="163"/>
      <c r="JF12" s="163"/>
      <c r="JG12" s="163"/>
      <c r="JH12" s="163"/>
      <c r="JI12" s="163"/>
      <c r="JJ12" s="163"/>
      <c r="JK12" s="163"/>
      <c r="JL12" s="163"/>
      <c r="JM12" s="163"/>
      <c r="JN12" s="163"/>
      <c r="JO12" s="163"/>
      <c r="JP12" s="163"/>
      <c r="JQ12" s="163"/>
      <c r="JR12" s="163"/>
      <c r="JS12" s="163"/>
      <c r="JT12" s="163"/>
      <c r="JU12" s="163"/>
      <c r="JV12" s="163"/>
      <c r="JW12" s="163"/>
      <c r="JX12" s="163"/>
      <c r="JY12" s="163"/>
      <c r="JZ12" s="163"/>
      <c r="KA12" s="163"/>
      <c r="KB12" s="163"/>
      <c r="KC12" s="163"/>
      <c r="KD12" s="163"/>
      <c r="KE12" s="163"/>
      <c r="KF12" s="163"/>
      <c r="KG12" s="163"/>
      <c r="KH12" s="163"/>
      <c r="KI12" s="163"/>
      <c r="KJ12" s="163"/>
      <c r="KK12" s="163"/>
      <c r="KL12" s="163"/>
      <c r="KM12" s="163"/>
      <c r="KN12" s="163"/>
      <c r="KO12" s="163"/>
      <c r="KP12" s="163"/>
      <c r="KQ12" s="163"/>
      <c r="KR12" s="163"/>
      <c r="KS12" s="163"/>
      <c r="KT12" s="163"/>
      <c r="KU12" s="163"/>
      <c r="KV12" s="163"/>
      <c r="KW12" s="163"/>
      <c r="KX12" s="163"/>
      <c r="KY12" s="163"/>
      <c r="KZ12" s="163"/>
      <c r="LA12" s="163"/>
      <c r="LB12" s="163"/>
      <c r="LC12" s="163"/>
      <c r="LD12" s="163"/>
      <c r="LE12" s="163"/>
      <c r="LF12" s="163"/>
      <c r="LG12" s="163"/>
      <c r="LH12" s="163"/>
      <c r="LI12" s="163"/>
      <c r="LJ12" s="163"/>
      <c r="LK12" s="163"/>
      <c r="LL12" s="163"/>
      <c r="LM12" s="163"/>
      <c r="LN12" s="163"/>
      <c r="LO12" s="163"/>
      <c r="LP12" s="163"/>
      <c r="LQ12" s="163"/>
      <c r="LR12" s="163"/>
      <c r="LS12" s="163"/>
      <c r="LT12" s="163"/>
      <c r="LU12" s="163"/>
      <c r="LV12" s="163"/>
      <c r="LW12" s="163"/>
      <c r="LX12" s="163"/>
      <c r="LY12" s="163"/>
      <c r="LZ12" s="163"/>
      <c r="MA12" s="163"/>
      <c r="MB12" s="163"/>
      <c r="MC12" s="163"/>
      <c r="MD12" s="163"/>
      <c r="ME12" s="163"/>
      <c r="MF12" s="163"/>
      <c r="MG12" s="163"/>
      <c r="MH12" s="163"/>
      <c r="MI12" s="163"/>
      <c r="MJ12" s="163"/>
      <c r="MK12" s="163"/>
      <c r="ML12" s="163"/>
      <c r="MM12" s="163"/>
      <c r="MN12" s="163"/>
      <c r="MO12" s="163"/>
      <c r="MP12" s="163"/>
      <c r="MQ12" s="163"/>
      <c r="MR12" s="163"/>
      <c r="MS12" s="163"/>
      <c r="MT12" s="163"/>
      <c r="MU12" s="163"/>
      <c r="MV12" s="163"/>
      <c r="MW12" s="163"/>
      <c r="MX12" s="163"/>
      <c r="MY12" s="163"/>
      <c r="MZ12" s="163"/>
      <c r="NA12" s="163"/>
      <c r="NB12" s="163"/>
      <c r="NC12" s="163"/>
      <c r="ND12" s="163"/>
      <c r="NE12" s="163"/>
      <c r="NF12" s="163"/>
      <c r="NG12" s="163"/>
      <c r="NH12" s="163"/>
      <c r="NI12" s="163"/>
      <c r="NJ12" s="163"/>
      <c r="NK12" s="163"/>
      <c r="NL12" s="163"/>
      <c r="NM12" s="163"/>
      <c r="NN12" s="163"/>
      <c r="NO12" s="163"/>
      <c r="NP12" s="163"/>
      <c r="NQ12" s="163"/>
      <c r="NR12" s="163"/>
      <c r="NS12" s="163"/>
      <c r="NT12" s="163"/>
      <c r="NU12" s="163"/>
      <c r="NV12" s="163"/>
      <c r="NW12" s="163"/>
      <c r="NX12" s="163"/>
      <c r="NY12" s="163"/>
      <c r="NZ12" s="163"/>
      <c r="OA12" s="163"/>
      <c r="OB12" s="163"/>
      <c r="OC12" s="163"/>
      <c r="OD12" s="163"/>
      <c r="OE12" s="163"/>
      <c r="OF12" s="163"/>
      <c r="OG12" s="163"/>
      <c r="OH12" s="163"/>
      <c r="OI12" s="163"/>
      <c r="OJ12" s="163"/>
      <c r="OK12" s="163"/>
      <c r="OL12" s="163"/>
      <c r="OM12" s="163"/>
      <c r="ON12" s="163"/>
      <c r="OO12" s="163"/>
      <c r="OP12" s="163"/>
      <c r="OQ12" s="163"/>
      <c r="OR12" s="163"/>
      <c r="OS12" s="163"/>
      <c r="OT12" s="163"/>
      <c r="OU12" s="163"/>
      <c r="OV12" s="163"/>
      <c r="OW12" s="163"/>
      <c r="OX12" s="163"/>
      <c r="OY12" s="163"/>
      <c r="OZ12" s="163"/>
      <c r="PA12" s="163"/>
      <c r="PB12" s="163"/>
      <c r="PC12" s="163"/>
      <c r="PD12" s="163"/>
      <c r="PE12" s="163"/>
      <c r="PF12" s="163"/>
      <c r="PG12" s="163"/>
      <c r="PH12" s="163"/>
      <c r="PI12" s="163"/>
      <c r="PJ12" s="163"/>
      <c r="PK12" s="163"/>
      <c r="PL12" s="163"/>
      <c r="PM12" s="163"/>
      <c r="PN12" s="163"/>
      <c r="PO12" s="163"/>
      <c r="PP12" s="163"/>
      <c r="PQ12" s="163"/>
      <c r="PR12" s="163"/>
      <c r="PS12" s="163"/>
      <c r="PT12" s="163"/>
      <c r="PU12" s="163"/>
      <c r="PV12" s="163"/>
      <c r="PW12" s="163"/>
      <c r="PX12" s="163"/>
      <c r="PY12" s="163"/>
      <c r="PZ12" s="163"/>
      <c r="QA12" s="163"/>
      <c r="QB12" s="163"/>
      <c r="QC12" s="163"/>
      <c r="QD12" s="163"/>
      <c r="QE12" s="163"/>
      <c r="QF12" s="163"/>
      <c r="QG12" s="163"/>
      <c r="QH12" s="163"/>
      <c r="QI12" s="163"/>
      <c r="QJ12" s="163"/>
      <c r="QK12" s="163"/>
      <c r="QL12" s="163"/>
      <c r="QM12" s="163"/>
      <c r="QN12" s="163"/>
      <c r="QO12" s="163"/>
      <c r="QP12" s="163"/>
      <c r="QQ12" s="163"/>
      <c r="QR12" s="163"/>
      <c r="QS12" s="163"/>
      <c r="QT12" s="163"/>
      <c r="QU12" s="163"/>
      <c r="QV12" s="163"/>
      <c r="QW12" s="163"/>
      <c r="QX12" s="163"/>
      <c r="QY12" s="163"/>
      <c r="QZ12" s="163"/>
      <c r="RA12" s="163"/>
      <c r="RB12" s="163"/>
      <c r="RC12" s="163"/>
      <c r="RD12" s="163"/>
      <c r="RE12" s="163"/>
      <c r="RF12" s="163"/>
      <c r="RG12" s="163"/>
      <c r="RH12" s="163"/>
      <c r="RI12" s="163"/>
      <c r="RJ12" s="163"/>
      <c r="RK12" s="163"/>
      <c r="RL12" s="163"/>
      <c r="RM12" s="163"/>
      <c r="RN12" s="163"/>
      <c r="RO12" s="163"/>
      <c r="RP12" s="163"/>
      <c r="RQ12" s="163"/>
      <c r="RR12" s="163"/>
      <c r="RS12" s="163"/>
      <c r="RT12" s="163"/>
      <c r="RU12" s="163"/>
      <c r="RV12" s="163"/>
      <c r="RW12" s="163"/>
      <c r="RX12" s="163"/>
      <c r="RY12" s="163"/>
      <c r="RZ12" s="163"/>
      <c r="SA12" s="163"/>
      <c r="SB12" s="163"/>
      <c r="SC12" s="163"/>
      <c r="SD12" s="163"/>
      <c r="SE12" s="163"/>
      <c r="SF12" s="163"/>
      <c r="SG12" s="163"/>
      <c r="SH12" s="163"/>
      <c r="SI12" s="163"/>
      <c r="SJ12" s="163"/>
      <c r="SK12" s="163"/>
      <c r="SL12" s="163"/>
      <c r="SM12" s="163"/>
      <c r="SN12" s="163"/>
      <c r="SO12" s="163"/>
      <c r="SP12" s="163"/>
      <c r="SQ12" s="163"/>
      <c r="SR12" s="163"/>
      <c r="SS12" s="163"/>
      <c r="ST12" s="163"/>
      <c r="SU12" s="163"/>
      <c r="SV12" s="163"/>
      <c r="SW12" s="163"/>
      <c r="SX12" s="163"/>
      <c r="SY12" s="163"/>
      <c r="SZ12" s="163"/>
      <c r="TA12" s="163"/>
      <c r="TB12" s="163"/>
      <c r="TC12" s="163"/>
      <c r="TD12" s="163"/>
      <c r="TE12" s="163"/>
      <c r="TF12" s="163"/>
      <c r="TG12" s="163"/>
      <c r="TH12" s="163"/>
      <c r="TI12" s="163"/>
      <c r="TJ12" s="163"/>
      <c r="TK12" s="163"/>
      <c r="TL12" s="163"/>
      <c r="TM12" s="163"/>
      <c r="TN12" s="163"/>
      <c r="TO12" s="163"/>
      <c r="TP12" s="163"/>
      <c r="TQ12" s="163"/>
      <c r="TR12" s="163"/>
      <c r="TS12" s="163"/>
      <c r="TT12" s="163"/>
      <c r="TU12" s="163"/>
      <c r="TV12" s="163"/>
      <c r="TW12" s="163"/>
      <c r="TX12" s="163"/>
      <c r="TY12" s="163"/>
      <c r="TZ12" s="163"/>
      <c r="UA12" s="163"/>
      <c r="UB12" s="163"/>
      <c r="UC12" s="163"/>
      <c r="UD12" s="163"/>
      <c r="UE12" s="163"/>
      <c r="UF12" s="163"/>
      <c r="UG12" s="163"/>
      <c r="UH12" s="163"/>
      <c r="UI12" s="163"/>
      <c r="UJ12" s="163"/>
      <c r="UK12" s="163"/>
      <c r="UL12" s="163"/>
      <c r="UM12" s="163"/>
      <c r="UN12" s="163"/>
      <c r="UO12" s="163"/>
      <c r="UP12" s="163"/>
      <c r="UQ12" s="163"/>
      <c r="UR12" s="163"/>
      <c r="US12" s="163"/>
      <c r="UT12" s="163"/>
      <c r="UU12" s="163"/>
      <c r="UV12" s="163"/>
      <c r="UW12" s="163"/>
      <c r="UX12" s="163"/>
      <c r="UY12" s="163"/>
      <c r="UZ12" s="163"/>
      <c r="VA12" s="163"/>
      <c r="VB12" s="163"/>
      <c r="VC12" s="163"/>
      <c r="VD12" s="163"/>
      <c r="VE12" s="163"/>
      <c r="VF12" s="163"/>
      <c r="VG12" s="163"/>
      <c r="VH12" s="163"/>
      <c r="VI12" s="163"/>
      <c r="VJ12" s="163"/>
      <c r="VK12" s="163"/>
      <c r="VL12" s="163"/>
      <c r="VM12" s="163"/>
      <c r="VN12" s="163"/>
      <c r="VO12" s="163"/>
      <c r="VP12" s="163"/>
      <c r="VQ12" s="163"/>
      <c r="VR12" s="163"/>
      <c r="VS12" s="163"/>
      <c r="VT12" s="163"/>
      <c r="VU12" s="163"/>
      <c r="VV12" s="163"/>
      <c r="VW12" s="163"/>
      <c r="VX12" s="163"/>
      <c r="VY12" s="163"/>
      <c r="VZ12" s="163"/>
      <c r="WA12" s="163"/>
      <c r="WB12" s="163"/>
      <c r="WC12" s="163"/>
      <c r="WD12" s="163"/>
      <c r="WE12" s="163"/>
      <c r="WF12" s="163"/>
      <c r="WG12" s="163"/>
      <c r="WH12" s="163"/>
      <c r="WI12" s="163"/>
      <c r="WJ12" s="163"/>
      <c r="WK12" s="163"/>
      <c r="WL12" s="163"/>
      <c r="WM12" s="163"/>
      <c r="WN12" s="163"/>
      <c r="WO12" s="163"/>
      <c r="WP12" s="163"/>
      <c r="WQ12" s="163"/>
      <c r="WR12" s="163"/>
      <c r="WS12" s="163"/>
      <c r="WT12" s="163"/>
      <c r="WU12" s="163"/>
      <c r="WV12" s="163"/>
      <c r="WW12" s="163"/>
      <c r="WX12" s="163"/>
      <c r="WY12" s="163"/>
      <c r="WZ12" s="163"/>
      <c r="XA12" s="163"/>
      <c r="XB12" s="163"/>
      <c r="XC12" s="163"/>
      <c r="XD12" s="163"/>
      <c r="XE12" s="163"/>
      <c r="XF12" s="163"/>
      <c r="XG12" s="163"/>
      <c r="XH12" s="163"/>
      <c r="XI12" s="163"/>
      <c r="XJ12" s="163"/>
      <c r="XK12" s="163"/>
      <c r="XL12" s="163"/>
      <c r="XM12" s="163"/>
      <c r="XN12" s="163"/>
      <c r="XO12" s="163"/>
      <c r="XP12" s="163"/>
      <c r="XQ12" s="163"/>
      <c r="XR12" s="163"/>
      <c r="XS12" s="163"/>
      <c r="XT12" s="163"/>
      <c r="XU12" s="163"/>
      <c r="XV12" s="163"/>
      <c r="XW12" s="163"/>
      <c r="XX12" s="163"/>
      <c r="XY12" s="163"/>
      <c r="XZ12" s="163"/>
      <c r="YA12" s="163"/>
      <c r="YB12" s="163"/>
      <c r="YC12" s="163"/>
      <c r="YD12" s="163"/>
      <c r="YE12" s="163"/>
      <c r="YF12" s="163"/>
      <c r="YG12" s="163"/>
      <c r="YH12" s="163"/>
      <c r="YI12" s="163"/>
      <c r="YJ12" s="163"/>
      <c r="YK12" s="163"/>
      <c r="YL12" s="163"/>
      <c r="YM12" s="163"/>
      <c r="YN12" s="163"/>
      <c r="YO12" s="163"/>
      <c r="YP12" s="163"/>
      <c r="YQ12" s="163"/>
      <c r="YR12" s="163"/>
      <c r="YS12" s="163"/>
      <c r="YT12" s="163"/>
      <c r="YU12" s="163"/>
      <c r="YV12" s="163"/>
      <c r="YW12" s="163"/>
      <c r="YX12" s="163"/>
      <c r="YY12" s="163"/>
      <c r="YZ12" s="163"/>
      <c r="ZA12" s="163"/>
      <c r="ZB12" s="163"/>
      <c r="ZC12" s="163"/>
      <c r="ZD12" s="163"/>
      <c r="ZE12" s="163"/>
      <c r="ZF12" s="163"/>
      <c r="ZG12" s="163"/>
      <c r="ZH12" s="163"/>
      <c r="ZI12" s="163"/>
      <c r="ZJ12" s="163"/>
      <c r="ZK12" s="163"/>
      <c r="ZL12" s="163"/>
      <c r="ZM12" s="163"/>
      <c r="ZN12" s="163"/>
      <c r="ZO12" s="163"/>
      <c r="ZP12" s="163"/>
      <c r="ZQ12" s="163"/>
      <c r="ZR12" s="163"/>
      <c r="ZS12" s="163"/>
      <c r="ZT12" s="163"/>
      <c r="ZU12" s="163"/>
      <c r="ZV12" s="163"/>
      <c r="ZW12" s="163"/>
      <c r="ZX12" s="163"/>
      <c r="ZY12" s="163"/>
      <c r="ZZ12" s="163"/>
      <c r="AAA12" s="163"/>
      <c r="AAB12" s="163"/>
      <c r="AAC12" s="163"/>
      <c r="AAD12" s="163"/>
      <c r="AAE12" s="163"/>
      <c r="AAF12" s="163"/>
      <c r="AAG12" s="163"/>
      <c r="AAH12" s="163"/>
      <c r="AAI12" s="163"/>
      <c r="AAJ12" s="163"/>
      <c r="AAK12" s="163"/>
      <c r="AAL12" s="163"/>
      <c r="AAM12" s="163"/>
      <c r="AAN12" s="163"/>
      <c r="AAO12" s="163"/>
      <c r="AAP12" s="163"/>
      <c r="AAQ12" s="163"/>
      <c r="AAR12" s="163"/>
      <c r="AAS12" s="163"/>
      <c r="AAT12" s="163"/>
      <c r="AAU12" s="163"/>
      <c r="AAV12" s="163"/>
      <c r="AAW12" s="163"/>
      <c r="AAX12" s="163"/>
      <c r="AAY12" s="163"/>
      <c r="AAZ12" s="163"/>
      <c r="ABA12" s="163"/>
      <c r="ABB12" s="163"/>
      <c r="ABC12" s="163"/>
      <c r="ABD12" s="163"/>
      <c r="ABE12" s="163"/>
      <c r="ABF12" s="163"/>
      <c r="ABG12" s="163"/>
      <c r="ABH12" s="163"/>
      <c r="ABI12" s="163"/>
      <c r="ABJ12" s="163"/>
      <c r="ABK12" s="163"/>
      <c r="ABL12" s="163"/>
      <c r="ABM12" s="163"/>
      <c r="ABN12" s="163"/>
      <c r="ABO12" s="163"/>
      <c r="ABP12" s="163"/>
      <c r="ABQ12" s="163"/>
      <c r="ABR12" s="163"/>
      <c r="ABS12" s="163"/>
      <c r="ABT12" s="163"/>
      <c r="ABU12" s="163"/>
      <c r="ABV12" s="163"/>
      <c r="ABW12" s="163"/>
      <c r="ABX12" s="163"/>
      <c r="ABY12" s="163"/>
      <c r="ABZ12" s="163"/>
      <c r="ACA12" s="163"/>
      <c r="ACB12" s="163"/>
      <c r="ACC12" s="163"/>
      <c r="ACD12" s="163"/>
      <c r="ACE12" s="163"/>
      <c r="ACF12" s="163"/>
      <c r="ACG12" s="163"/>
      <c r="ACH12" s="163"/>
      <c r="ACI12" s="163"/>
      <c r="ACJ12" s="163"/>
      <c r="ACK12" s="163"/>
      <c r="ACL12" s="163"/>
      <c r="ACM12" s="163"/>
      <c r="ACN12" s="163"/>
      <c r="ACO12" s="163"/>
      <c r="ACP12" s="163"/>
      <c r="ACQ12" s="163"/>
      <c r="ACR12" s="163"/>
      <c r="ACS12" s="163"/>
      <c r="ACT12" s="163"/>
      <c r="ACU12" s="163"/>
      <c r="ACV12" s="163"/>
      <c r="ACW12" s="163"/>
      <c r="ACX12" s="163"/>
      <c r="ACY12" s="163"/>
      <c r="ACZ12" s="163"/>
      <c r="ADA12" s="163"/>
      <c r="ADB12" s="163"/>
      <c r="ADC12" s="163"/>
      <c r="ADD12" s="163"/>
      <c r="ADE12" s="163"/>
      <c r="ADF12" s="163"/>
      <c r="ADG12" s="163"/>
      <c r="ADH12" s="163"/>
      <c r="ADI12" s="163"/>
      <c r="ADJ12" s="163"/>
      <c r="ADK12" s="163"/>
      <c r="ADL12" s="163"/>
      <c r="ADM12" s="163"/>
      <c r="ADN12" s="163"/>
      <c r="ADO12" s="163"/>
      <c r="ADP12" s="163"/>
      <c r="ADQ12" s="163"/>
      <c r="ADR12" s="163"/>
      <c r="ADS12" s="163"/>
      <c r="ADT12" s="163"/>
      <c r="ADU12" s="163"/>
      <c r="ADV12" s="163"/>
      <c r="ADW12" s="163"/>
      <c r="ADX12" s="163"/>
      <c r="ADY12" s="163"/>
      <c r="ADZ12" s="163"/>
      <c r="AEA12" s="163"/>
      <c r="AEB12" s="163"/>
      <c r="AEC12" s="163"/>
      <c r="AED12" s="163"/>
      <c r="AEE12" s="163"/>
      <c r="AEF12" s="163"/>
      <c r="AEG12" s="163"/>
      <c r="AEH12" s="163"/>
      <c r="AEI12" s="163"/>
      <c r="AEJ12" s="163"/>
      <c r="AEK12" s="163"/>
      <c r="AEL12" s="163"/>
      <c r="AEM12" s="163"/>
      <c r="AEN12" s="163"/>
      <c r="AEO12" s="163"/>
      <c r="AEP12" s="163"/>
      <c r="AEQ12" s="163"/>
      <c r="AER12" s="163"/>
      <c r="AES12" s="163"/>
      <c r="AET12" s="163"/>
      <c r="AEU12" s="163"/>
      <c r="AEV12" s="163"/>
      <c r="AEW12" s="163"/>
      <c r="AEX12" s="163"/>
      <c r="AEY12" s="163"/>
      <c r="AEZ12" s="163"/>
      <c r="AFA12" s="163"/>
      <c r="AFB12" s="163"/>
      <c r="AFC12" s="163"/>
      <c r="AFD12" s="163"/>
      <c r="AFE12" s="163"/>
      <c r="AFF12" s="163"/>
      <c r="AFG12" s="163"/>
      <c r="AFH12" s="163"/>
      <c r="AFI12" s="163"/>
      <c r="AFJ12" s="163"/>
      <c r="AFK12" s="163"/>
      <c r="AFL12" s="163"/>
      <c r="AFM12" s="163"/>
      <c r="AFN12" s="163"/>
      <c r="AFO12" s="163"/>
      <c r="AFP12" s="163"/>
      <c r="AFQ12" s="163"/>
      <c r="AFR12" s="163"/>
      <c r="AFS12" s="163"/>
      <c r="AFT12" s="163"/>
      <c r="AFU12" s="163"/>
      <c r="AFV12" s="163"/>
      <c r="AFW12" s="163"/>
      <c r="AFX12" s="163"/>
      <c r="AFY12" s="163"/>
      <c r="AFZ12" s="163"/>
      <c r="AGA12" s="163"/>
      <c r="AGB12" s="163"/>
      <c r="AGC12" s="163"/>
      <c r="AGD12" s="163"/>
      <c r="AGE12" s="163"/>
      <c r="AGF12" s="163"/>
      <c r="AGG12" s="163"/>
      <c r="AGH12" s="163"/>
      <c r="AGI12" s="163"/>
      <c r="AGJ12" s="163"/>
      <c r="AGK12" s="163"/>
      <c r="AGL12" s="163"/>
      <c r="AGM12" s="163"/>
      <c r="AGN12" s="163"/>
      <c r="AGO12" s="163"/>
      <c r="AGP12" s="163"/>
      <c r="AGQ12" s="163"/>
      <c r="AGR12" s="163"/>
      <c r="AGS12" s="163"/>
      <c r="AGT12" s="163"/>
      <c r="AGU12" s="163"/>
      <c r="AGV12" s="163"/>
      <c r="AGW12" s="163"/>
      <c r="AGX12" s="163"/>
      <c r="AGY12" s="163"/>
      <c r="AGZ12" s="163"/>
      <c r="AHA12" s="163"/>
      <c r="AHB12" s="163"/>
      <c r="AHC12" s="163"/>
      <c r="AHD12" s="163"/>
      <c r="AHE12" s="163"/>
      <c r="AHF12" s="163"/>
      <c r="AHG12" s="163"/>
      <c r="AHH12" s="163"/>
      <c r="AHI12" s="163"/>
      <c r="AHJ12" s="163"/>
      <c r="AHK12" s="163"/>
      <c r="AHL12" s="163"/>
      <c r="AHM12" s="163"/>
      <c r="AHN12" s="163"/>
      <c r="AHO12" s="163"/>
      <c r="AHP12" s="163"/>
      <c r="AHQ12" s="163"/>
      <c r="AHR12" s="163"/>
      <c r="AHS12" s="163"/>
      <c r="AHT12" s="163"/>
      <c r="AHU12" s="163"/>
      <c r="AHV12" s="163"/>
      <c r="AHW12" s="163"/>
      <c r="AHX12" s="163"/>
      <c r="AHY12" s="163"/>
      <c r="AHZ12" s="163"/>
      <c r="AIA12" s="163"/>
      <c r="AIB12" s="163"/>
      <c r="AIC12" s="163"/>
      <c r="AID12" s="163"/>
      <c r="AIE12" s="163"/>
      <c r="AIF12" s="163"/>
      <c r="AIG12" s="163"/>
      <c r="AIH12" s="163"/>
      <c r="AII12" s="163"/>
      <c r="AIJ12" s="163"/>
      <c r="AIK12" s="163"/>
      <c r="AIL12" s="163"/>
      <c r="AIM12" s="163"/>
      <c r="AIN12" s="163"/>
      <c r="AIO12" s="163"/>
      <c r="AIP12" s="163"/>
      <c r="AIQ12" s="163"/>
      <c r="AIR12" s="163"/>
      <c r="AIS12" s="163"/>
      <c r="AIT12" s="163"/>
      <c r="AIU12" s="163"/>
      <c r="AIV12" s="163"/>
      <c r="AIW12" s="163"/>
      <c r="AIX12" s="163"/>
      <c r="AIY12" s="163"/>
      <c r="AIZ12" s="163"/>
      <c r="AJA12" s="163"/>
      <c r="AJB12" s="163"/>
      <c r="AJC12" s="163"/>
      <c r="AJD12" s="163"/>
      <c r="AJE12" s="163"/>
      <c r="AJF12" s="163"/>
      <c r="AJG12" s="163"/>
      <c r="AJH12" s="163"/>
      <c r="AJI12" s="163"/>
      <c r="AJJ12" s="163"/>
      <c r="AJK12" s="163"/>
      <c r="AJL12" s="163"/>
      <c r="AJM12" s="163"/>
      <c r="AJN12" s="163"/>
      <c r="AJO12" s="163"/>
      <c r="AJP12" s="163"/>
      <c r="AJQ12" s="163"/>
      <c r="AJR12" s="163"/>
      <c r="AJS12" s="163"/>
      <c r="AJT12" s="163"/>
      <c r="AJU12" s="163"/>
      <c r="AJV12" s="163"/>
      <c r="AJW12" s="163"/>
      <c r="AJX12" s="163"/>
      <c r="AJY12" s="163"/>
      <c r="AJZ12" s="163"/>
      <c r="AKA12" s="163"/>
      <c r="AKB12" s="163"/>
      <c r="AKC12" s="163"/>
      <c r="AKD12" s="163"/>
      <c r="AKE12" s="163"/>
      <c r="AKF12" s="163"/>
      <c r="AKG12" s="163"/>
      <c r="AKH12" s="163"/>
      <c r="AKI12" s="163"/>
      <c r="AKJ12" s="163"/>
      <c r="AKK12" s="163"/>
      <c r="AKL12" s="163"/>
      <c r="AKM12" s="163"/>
      <c r="AKN12" s="163"/>
      <c r="AKO12" s="163"/>
      <c r="AKP12" s="163"/>
      <c r="AKQ12" s="163"/>
      <c r="AKR12" s="163"/>
      <c r="AKS12" s="163"/>
      <c r="AKT12" s="163"/>
      <c r="AKU12" s="163"/>
      <c r="AKV12" s="163"/>
      <c r="AKW12" s="163"/>
      <c r="AKX12" s="163"/>
      <c r="AKY12" s="163"/>
      <c r="AKZ12" s="163"/>
      <c r="ALA12" s="163"/>
      <c r="ALB12" s="163"/>
      <c r="ALC12" s="163"/>
      <c r="ALD12" s="163"/>
      <c r="ALE12" s="163"/>
      <c r="ALF12" s="163"/>
      <c r="ALG12" s="163"/>
      <c r="ALH12" s="163"/>
      <c r="ALI12" s="163"/>
      <c r="ALJ12" s="163"/>
      <c r="ALK12" s="163"/>
      <c r="ALL12" s="163"/>
      <c r="ALM12" s="163"/>
      <c r="ALN12" s="163"/>
      <c r="ALO12" s="163"/>
      <c r="ALP12" s="163"/>
      <c r="ALQ12" s="163"/>
      <c r="ALR12" s="163"/>
      <c r="ALS12" s="163"/>
      <c r="ALT12" s="163"/>
      <c r="ALU12" s="163"/>
      <c r="ALV12" s="163"/>
      <c r="ALW12" s="163"/>
      <c r="ALX12" s="163"/>
      <c r="ALY12" s="163"/>
      <c r="ALZ12" s="163"/>
      <c r="AMA12" s="163"/>
      <c r="AMB12" s="163"/>
      <c r="AMC12" s="163"/>
      <c r="AMD12" s="163"/>
      <c r="AME12" s="163"/>
      <c r="AMF12" s="163"/>
      <c r="AMG12" s="163"/>
      <c r="AMH12" s="163"/>
      <c r="AMI12" s="163"/>
      <c r="AMJ12" s="163"/>
      <c r="AMK12" s="163"/>
      <c r="AML12" s="163"/>
      <c r="AMM12" s="163"/>
      <c r="AMN12" s="163"/>
      <c r="AMO12" s="163"/>
      <c r="AMP12" s="163"/>
      <c r="AMQ12" s="163"/>
      <c r="AMR12" s="163"/>
      <c r="AMS12" s="163"/>
      <c r="AMT12" s="163"/>
      <c r="AMU12" s="163"/>
      <c r="AMV12" s="163"/>
      <c r="AMW12" s="163"/>
      <c r="AMX12" s="163"/>
      <c r="AMY12" s="163"/>
      <c r="AMZ12" s="163"/>
      <c r="ANA12" s="163"/>
      <c r="ANB12" s="163"/>
      <c r="ANC12" s="163"/>
      <c r="AND12" s="163"/>
      <c r="ANE12" s="163"/>
      <c r="ANF12" s="163"/>
      <c r="ANG12" s="163"/>
      <c r="ANH12" s="163"/>
      <c r="ANI12" s="163"/>
      <c r="ANJ12" s="163"/>
      <c r="ANK12" s="163"/>
      <c r="ANL12" s="163"/>
      <c r="ANM12" s="163"/>
      <c r="ANN12" s="163"/>
      <c r="ANO12" s="163"/>
      <c r="ANP12" s="163"/>
      <c r="ANQ12" s="163"/>
      <c r="ANR12" s="163"/>
      <c r="ANS12" s="163"/>
      <c r="ANT12" s="163"/>
      <c r="ANU12" s="163"/>
      <c r="ANV12" s="163"/>
      <c r="ANW12" s="163"/>
      <c r="ANX12" s="163"/>
      <c r="ANY12" s="163"/>
      <c r="ANZ12" s="163"/>
      <c r="AOA12" s="163"/>
      <c r="AOB12" s="163"/>
      <c r="AOC12" s="163"/>
      <c r="AOD12" s="163"/>
      <c r="AOE12" s="163"/>
      <c r="AOF12" s="163"/>
      <c r="AOG12" s="163"/>
      <c r="AOH12" s="163"/>
      <c r="AOI12" s="163"/>
      <c r="AOJ12" s="163"/>
      <c r="AOK12" s="163"/>
      <c r="AOL12" s="163"/>
      <c r="AOM12" s="163"/>
      <c r="AON12" s="163"/>
      <c r="AOO12" s="163"/>
      <c r="AOP12" s="163"/>
      <c r="AOQ12" s="163"/>
      <c r="AOR12" s="163"/>
      <c r="AOS12" s="163"/>
      <c r="AOT12" s="163"/>
      <c r="AOU12" s="163"/>
      <c r="AOV12" s="163"/>
      <c r="AOW12" s="163"/>
      <c r="AOX12" s="163"/>
      <c r="AOY12" s="163"/>
      <c r="AOZ12" s="163"/>
      <c r="APA12" s="163"/>
      <c r="APB12" s="163"/>
      <c r="APC12" s="163"/>
      <c r="APD12" s="163"/>
      <c r="APE12" s="163"/>
      <c r="APF12" s="163"/>
      <c r="APG12" s="163"/>
      <c r="APH12" s="163"/>
      <c r="API12" s="163"/>
      <c r="APJ12" s="163"/>
      <c r="APK12" s="163"/>
      <c r="APL12" s="163"/>
      <c r="APM12" s="163"/>
      <c r="APN12" s="163"/>
      <c r="APO12" s="163"/>
      <c r="APP12" s="163"/>
      <c r="APQ12" s="163"/>
      <c r="APR12" s="163"/>
      <c r="APS12" s="163"/>
      <c r="APT12" s="163"/>
      <c r="APU12" s="163"/>
      <c r="APV12" s="163"/>
      <c r="APW12" s="163"/>
      <c r="APX12" s="163"/>
      <c r="APY12" s="163"/>
      <c r="APZ12" s="163"/>
      <c r="AQA12" s="163"/>
      <c r="AQB12" s="163"/>
      <c r="AQC12" s="163"/>
      <c r="AQD12" s="163"/>
      <c r="AQE12" s="163"/>
      <c r="AQF12" s="163"/>
      <c r="AQG12" s="163"/>
      <c r="AQH12" s="163"/>
      <c r="AQI12" s="163"/>
      <c r="AQJ12" s="163"/>
      <c r="AQK12" s="163"/>
      <c r="AQL12" s="163"/>
      <c r="AQM12" s="163"/>
      <c r="AQN12" s="163"/>
      <c r="AQO12" s="163"/>
      <c r="AQP12" s="163"/>
      <c r="AQQ12" s="163"/>
      <c r="AQR12" s="163"/>
      <c r="AQS12" s="163"/>
      <c r="AQT12" s="163"/>
      <c r="AQU12" s="163"/>
      <c r="AQV12" s="163"/>
      <c r="AQW12" s="163"/>
      <c r="AQX12" s="163"/>
      <c r="AQY12" s="163"/>
      <c r="AQZ12" s="163"/>
      <c r="ARA12" s="163"/>
      <c r="ARB12" s="163"/>
      <c r="ARC12" s="163"/>
      <c r="ARD12" s="163"/>
      <c r="ARE12" s="163"/>
      <c r="ARF12" s="163"/>
      <c r="ARG12" s="163"/>
      <c r="ARH12" s="163"/>
      <c r="ARI12" s="163"/>
      <c r="ARJ12" s="163"/>
      <c r="ARK12" s="163"/>
      <c r="ARL12" s="163"/>
      <c r="ARM12" s="163"/>
      <c r="ARN12" s="163"/>
      <c r="ARO12" s="163"/>
      <c r="ARP12" s="163"/>
      <c r="ARQ12" s="163"/>
      <c r="ARR12" s="163"/>
      <c r="ARS12" s="163"/>
      <c r="ART12" s="163"/>
      <c r="ARU12" s="163"/>
      <c r="ARV12" s="163"/>
      <c r="ARW12" s="163"/>
      <c r="ARX12" s="163"/>
      <c r="ARY12" s="163"/>
      <c r="ARZ12" s="163"/>
      <c r="ASA12" s="163"/>
      <c r="ASB12" s="163"/>
      <c r="ASC12" s="163"/>
      <c r="ASD12" s="163"/>
      <c r="ASE12" s="163"/>
      <c r="ASF12" s="163"/>
      <c r="ASG12" s="163"/>
      <c r="ASH12" s="163"/>
      <c r="ASI12" s="163"/>
      <c r="ASJ12" s="163"/>
      <c r="ASK12" s="163"/>
      <c r="ASL12" s="163"/>
      <c r="ASM12" s="163"/>
      <c r="ASN12" s="163"/>
      <c r="ASO12" s="163"/>
      <c r="ASP12" s="163"/>
      <c r="ASQ12" s="163"/>
      <c r="ASR12" s="163"/>
      <c r="ASS12" s="163"/>
      <c r="AST12" s="163"/>
      <c r="ASU12" s="163"/>
      <c r="ASV12" s="163"/>
      <c r="ASW12" s="163"/>
      <c r="ASX12" s="163"/>
      <c r="ASY12" s="163"/>
      <c r="ASZ12" s="163"/>
      <c r="ATA12" s="163"/>
      <c r="ATB12" s="163"/>
      <c r="ATC12" s="163"/>
      <c r="ATD12" s="163"/>
      <c r="ATE12" s="163"/>
      <c r="ATF12" s="163"/>
      <c r="ATG12" s="163"/>
      <c r="ATH12" s="163"/>
      <c r="ATI12" s="163"/>
      <c r="ATJ12" s="163"/>
      <c r="ATK12" s="163"/>
      <c r="ATL12" s="163"/>
      <c r="ATM12" s="163"/>
      <c r="ATN12" s="163"/>
      <c r="ATO12" s="163"/>
      <c r="ATP12" s="163"/>
      <c r="ATQ12" s="163"/>
      <c r="ATR12" s="163"/>
      <c r="ATS12" s="163"/>
      <c r="ATT12" s="163"/>
      <c r="ATU12" s="163"/>
      <c r="ATV12" s="163"/>
      <c r="ATW12" s="163"/>
      <c r="ATX12" s="163"/>
      <c r="ATY12" s="163"/>
      <c r="ATZ12" s="163"/>
      <c r="AUA12" s="163"/>
      <c r="AUB12" s="163"/>
      <c r="AUC12" s="163"/>
      <c r="AUD12" s="163"/>
      <c r="AUE12" s="163"/>
      <c r="AUF12" s="163"/>
      <c r="AUG12" s="163"/>
      <c r="AUH12" s="163"/>
      <c r="AUI12" s="163"/>
      <c r="AUJ12" s="163"/>
      <c r="AUK12" s="163"/>
      <c r="AUL12" s="163"/>
      <c r="AUM12" s="163"/>
      <c r="AUN12" s="163"/>
      <c r="AUO12" s="163"/>
      <c r="AUP12" s="163"/>
      <c r="AUQ12" s="163"/>
      <c r="AUR12" s="163"/>
      <c r="AUS12" s="163"/>
      <c r="AUT12" s="163"/>
      <c r="AUU12" s="163"/>
      <c r="AUV12" s="163"/>
      <c r="AUW12" s="163"/>
      <c r="AUX12" s="163"/>
      <c r="AUY12" s="163"/>
      <c r="AUZ12" s="163"/>
      <c r="AVA12" s="163"/>
      <c r="AVB12" s="163"/>
      <c r="AVC12" s="163"/>
      <c r="AVD12" s="163"/>
      <c r="AVE12" s="163"/>
      <c r="AVF12" s="163"/>
      <c r="AVG12" s="163"/>
      <c r="AVH12" s="163"/>
      <c r="AVI12" s="163"/>
      <c r="AVJ12" s="163"/>
      <c r="AVK12" s="163"/>
      <c r="AVL12" s="163"/>
      <c r="AVM12" s="163"/>
      <c r="AVN12" s="163"/>
      <c r="AVO12" s="163"/>
      <c r="AVP12" s="163"/>
      <c r="AVQ12" s="163"/>
      <c r="AVR12" s="163"/>
      <c r="AVS12" s="163"/>
      <c r="AVT12" s="163"/>
      <c r="AVU12" s="163"/>
      <c r="AVV12" s="163"/>
      <c r="AVW12" s="163"/>
      <c r="AVX12" s="163"/>
      <c r="AVY12" s="163"/>
      <c r="AVZ12" s="163"/>
      <c r="AWA12" s="163"/>
      <c r="AWB12" s="163"/>
      <c r="AWC12" s="163"/>
      <c r="AWD12" s="163"/>
      <c r="AWE12" s="163"/>
      <c r="AWF12" s="163"/>
      <c r="AWG12" s="163"/>
      <c r="AWH12" s="163"/>
      <c r="AWI12" s="163"/>
      <c r="AWJ12" s="163"/>
      <c r="AWK12" s="163"/>
      <c r="AWL12" s="163"/>
      <c r="AWM12" s="163"/>
      <c r="AWN12" s="163"/>
      <c r="AWO12" s="163"/>
      <c r="AWP12" s="163"/>
      <c r="AWQ12" s="163"/>
      <c r="AWR12" s="163"/>
      <c r="AWS12" s="163"/>
      <c r="AWT12" s="163"/>
      <c r="AWU12" s="163"/>
      <c r="AWV12" s="163"/>
      <c r="AWW12" s="163"/>
      <c r="AWX12" s="163"/>
      <c r="AWY12" s="163"/>
      <c r="AWZ12" s="163"/>
      <c r="AXA12" s="163"/>
      <c r="AXB12" s="163"/>
      <c r="AXC12" s="163"/>
      <c r="AXD12" s="163"/>
      <c r="AXE12" s="163"/>
      <c r="AXF12" s="163"/>
      <c r="AXG12" s="163"/>
      <c r="AXH12" s="163"/>
      <c r="AXI12" s="163"/>
      <c r="AXJ12" s="163"/>
      <c r="AXK12" s="163"/>
      <c r="AXL12" s="163"/>
      <c r="AXM12" s="163"/>
      <c r="AXN12" s="163"/>
      <c r="AXO12" s="163"/>
      <c r="AXP12" s="163"/>
      <c r="AXQ12" s="163"/>
      <c r="AXR12" s="163"/>
      <c r="AXS12" s="163"/>
      <c r="AXT12" s="163"/>
      <c r="AXU12" s="163"/>
      <c r="AXV12" s="163"/>
      <c r="AXW12" s="163"/>
      <c r="AXX12" s="163"/>
      <c r="AXY12" s="163"/>
      <c r="AXZ12" s="163"/>
      <c r="AYA12" s="163"/>
      <c r="AYB12" s="163"/>
      <c r="AYC12" s="163"/>
      <c r="AYD12" s="163"/>
      <c r="AYE12" s="163"/>
      <c r="AYF12" s="163"/>
      <c r="AYG12" s="163"/>
      <c r="AYH12" s="163"/>
      <c r="AYI12" s="163"/>
      <c r="AYJ12" s="163"/>
      <c r="AYK12" s="163"/>
      <c r="AYL12" s="163"/>
      <c r="AYM12" s="163"/>
      <c r="AYN12" s="163"/>
      <c r="AYO12" s="163"/>
      <c r="AYP12" s="163"/>
      <c r="AYQ12" s="163"/>
      <c r="AYR12" s="163"/>
      <c r="AYS12" s="163"/>
      <c r="AYT12" s="163"/>
      <c r="AYU12" s="163"/>
      <c r="AYV12" s="163"/>
      <c r="AYW12" s="163"/>
      <c r="AYX12" s="163"/>
      <c r="AYY12" s="163"/>
      <c r="AYZ12" s="163"/>
      <c r="AZA12" s="163"/>
      <c r="AZB12" s="163"/>
      <c r="AZC12" s="163"/>
      <c r="AZD12" s="163"/>
      <c r="AZE12" s="163"/>
      <c r="AZF12" s="163"/>
      <c r="AZG12" s="163"/>
      <c r="AZH12" s="163"/>
      <c r="AZI12" s="163"/>
      <c r="AZJ12" s="163"/>
      <c r="AZK12" s="163"/>
      <c r="AZL12" s="163"/>
      <c r="AZM12" s="163"/>
      <c r="AZN12" s="163"/>
      <c r="AZO12" s="163"/>
      <c r="AZP12" s="163"/>
      <c r="AZQ12" s="163"/>
      <c r="AZR12" s="163"/>
      <c r="AZS12" s="163"/>
      <c r="AZT12" s="163"/>
      <c r="AZU12" s="163"/>
      <c r="AZV12" s="163"/>
      <c r="AZW12" s="163"/>
      <c r="AZX12" s="163"/>
      <c r="AZY12" s="163"/>
      <c r="AZZ12" s="163"/>
      <c r="BAA12" s="163"/>
      <c r="BAB12" s="163"/>
      <c r="BAC12" s="163"/>
      <c r="BAD12" s="163"/>
      <c r="BAE12" s="163"/>
      <c r="BAF12" s="163"/>
      <c r="BAG12" s="163"/>
      <c r="BAH12" s="163"/>
      <c r="BAI12" s="163"/>
      <c r="BAJ12" s="163"/>
      <c r="BAK12" s="163"/>
      <c r="BAL12" s="163"/>
      <c r="BAM12" s="163"/>
      <c r="BAN12" s="163"/>
      <c r="BAO12" s="163"/>
      <c r="BAP12" s="163"/>
      <c r="BAQ12" s="163"/>
      <c r="BAR12" s="163"/>
      <c r="BAS12" s="163"/>
      <c r="BAT12" s="163"/>
      <c r="BAU12" s="163"/>
      <c r="BAV12" s="163"/>
      <c r="BAW12" s="163"/>
      <c r="BAX12" s="163"/>
      <c r="BAY12" s="163"/>
      <c r="BAZ12" s="163"/>
      <c r="BBA12" s="163"/>
      <c r="BBB12" s="163"/>
      <c r="BBC12" s="163"/>
      <c r="BBD12" s="163"/>
      <c r="BBE12" s="163"/>
      <c r="BBF12" s="163"/>
      <c r="BBG12" s="163"/>
      <c r="BBH12" s="163"/>
      <c r="BBI12" s="163"/>
      <c r="BBJ12" s="163"/>
      <c r="BBK12" s="163"/>
      <c r="BBL12" s="163"/>
      <c r="BBM12" s="163"/>
      <c r="BBN12" s="163"/>
      <c r="BBO12" s="163"/>
      <c r="BBP12" s="163"/>
      <c r="BBQ12" s="163"/>
      <c r="BBR12" s="163"/>
      <c r="BBS12" s="163"/>
      <c r="BBT12" s="163"/>
      <c r="BBU12" s="163"/>
      <c r="BBV12" s="163"/>
      <c r="BBW12" s="163"/>
      <c r="BBX12" s="163"/>
      <c r="BBY12" s="163"/>
      <c r="BBZ12" s="163"/>
      <c r="BCA12" s="163"/>
      <c r="BCB12" s="163"/>
      <c r="BCC12" s="163"/>
      <c r="BCD12" s="163"/>
      <c r="BCE12" s="163"/>
      <c r="BCF12" s="163"/>
      <c r="BCG12" s="163"/>
      <c r="BCH12" s="163"/>
      <c r="BCI12" s="163"/>
      <c r="BCJ12" s="163"/>
      <c r="BCK12" s="163"/>
      <c r="BCL12" s="163"/>
      <c r="BCM12" s="163"/>
      <c r="BCN12" s="163"/>
      <c r="BCO12" s="163"/>
      <c r="BCP12" s="163"/>
      <c r="BCQ12" s="163"/>
      <c r="BCR12" s="163"/>
      <c r="BCS12" s="163"/>
      <c r="BCT12" s="163"/>
      <c r="BCU12" s="163"/>
      <c r="BCV12" s="163"/>
      <c r="BCW12" s="163"/>
      <c r="BCX12" s="163"/>
      <c r="BCY12" s="163"/>
      <c r="BCZ12" s="163"/>
      <c r="BDA12" s="163"/>
      <c r="BDB12" s="163"/>
      <c r="BDC12" s="163"/>
      <c r="BDD12" s="163"/>
      <c r="BDE12" s="163"/>
      <c r="BDF12" s="163"/>
      <c r="BDG12" s="163"/>
      <c r="BDH12" s="163"/>
      <c r="BDI12" s="163"/>
      <c r="BDJ12" s="163"/>
      <c r="BDK12" s="163"/>
      <c r="BDL12" s="163"/>
      <c r="BDM12" s="163"/>
      <c r="BDN12" s="163"/>
      <c r="BDO12" s="163"/>
      <c r="BDP12" s="163"/>
      <c r="BDQ12" s="163"/>
      <c r="BDR12" s="163"/>
      <c r="BDS12" s="163"/>
      <c r="BDT12" s="163"/>
      <c r="BDU12" s="163"/>
      <c r="BDV12" s="163"/>
      <c r="BDW12" s="163"/>
      <c r="BDX12" s="163"/>
      <c r="BDY12" s="163"/>
      <c r="BDZ12" s="163"/>
      <c r="BEA12" s="163"/>
      <c r="BEB12" s="163"/>
      <c r="BEC12" s="163"/>
      <c r="BED12" s="163"/>
      <c r="BEE12" s="163"/>
      <c r="BEF12" s="163"/>
      <c r="BEG12" s="163"/>
      <c r="BEH12" s="163"/>
      <c r="BEI12" s="163"/>
      <c r="BEJ12" s="163"/>
      <c r="BEK12" s="163"/>
      <c r="BEL12" s="163"/>
      <c r="BEM12" s="163"/>
      <c r="BEN12" s="163"/>
      <c r="BEO12" s="163"/>
      <c r="BEP12" s="163"/>
      <c r="BEQ12" s="163"/>
      <c r="BER12" s="163"/>
      <c r="BES12" s="163"/>
      <c r="BET12" s="163"/>
      <c r="BEU12" s="163"/>
      <c r="BEV12" s="163"/>
      <c r="BEW12" s="163"/>
      <c r="BEX12" s="163"/>
      <c r="BEY12" s="163"/>
      <c r="BEZ12" s="163"/>
      <c r="BFA12" s="163"/>
      <c r="BFB12" s="163"/>
      <c r="BFC12" s="163"/>
      <c r="BFD12" s="163"/>
      <c r="BFE12" s="163"/>
      <c r="BFF12" s="163"/>
      <c r="BFG12" s="163"/>
      <c r="BFH12" s="163"/>
      <c r="BFI12" s="163"/>
      <c r="BFJ12" s="163"/>
      <c r="BFK12" s="163"/>
      <c r="BFL12" s="163"/>
      <c r="BFM12" s="163"/>
      <c r="BFN12" s="163"/>
      <c r="BFO12" s="163"/>
      <c r="BFP12" s="163"/>
      <c r="BFQ12" s="163"/>
      <c r="BFR12" s="163"/>
      <c r="BFS12" s="163"/>
      <c r="BFT12" s="163"/>
      <c r="BFU12" s="163"/>
      <c r="BFV12" s="163"/>
      <c r="BFW12" s="163"/>
      <c r="BFX12" s="163"/>
      <c r="BFY12" s="163"/>
      <c r="BFZ12" s="163"/>
      <c r="BGA12" s="163"/>
      <c r="BGB12" s="163"/>
      <c r="BGC12" s="163"/>
      <c r="BGD12" s="163"/>
      <c r="BGE12" s="163"/>
      <c r="BGF12" s="163"/>
      <c r="BGG12" s="163"/>
      <c r="BGH12" s="163"/>
      <c r="BGI12" s="163"/>
      <c r="BGJ12" s="163"/>
      <c r="BGK12" s="163"/>
      <c r="BGL12" s="163"/>
      <c r="BGM12" s="163"/>
      <c r="BGN12" s="163"/>
      <c r="BGO12" s="163"/>
      <c r="BGP12" s="163"/>
      <c r="BGQ12" s="163"/>
      <c r="BGR12" s="163"/>
      <c r="BGS12" s="163"/>
      <c r="BGT12" s="163"/>
      <c r="BGU12" s="163"/>
      <c r="BGV12" s="163"/>
      <c r="BGW12" s="163"/>
      <c r="BGX12" s="163"/>
      <c r="BGY12" s="163"/>
      <c r="BGZ12" s="163"/>
      <c r="BHA12" s="163"/>
      <c r="BHB12" s="163"/>
      <c r="BHC12" s="163"/>
      <c r="BHD12" s="163"/>
      <c r="BHE12" s="163"/>
      <c r="BHF12" s="163"/>
      <c r="BHG12" s="163"/>
      <c r="BHH12" s="163"/>
      <c r="BHI12" s="163"/>
      <c r="BHJ12" s="163"/>
      <c r="BHK12" s="163"/>
      <c r="BHL12" s="163"/>
      <c r="BHM12" s="163"/>
      <c r="BHN12" s="163"/>
      <c r="BHO12" s="163"/>
      <c r="BHP12" s="163"/>
      <c r="BHQ12" s="163"/>
      <c r="BHR12" s="163"/>
      <c r="BHS12" s="163"/>
      <c r="BHT12" s="163"/>
      <c r="BHU12" s="163"/>
      <c r="BHV12" s="163"/>
      <c r="BHW12" s="163"/>
      <c r="BHX12" s="163"/>
      <c r="BHY12" s="163"/>
      <c r="BHZ12" s="163"/>
      <c r="BIA12" s="163"/>
      <c r="BIB12" s="163"/>
      <c r="BIC12" s="163"/>
      <c r="BID12" s="163"/>
      <c r="BIE12" s="163"/>
      <c r="BIF12" s="163"/>
      <c r="BIG12" s="163"/>
      <c r="BIH12" s="163"/>
      <c r="BII12" s="163"/>
      <c r="BIJ12" s="163"/>
      <c r="BIK12" s="163"/>
      <c r="BIL12" s="163"/>
      <c r="BIM12" s="163"/>
      <c r="BIN12" s="163"/>
      <c r="BIO12" s="163"/>
      <c r="BIP12" s="163"/>
      <c r="BIQ12" s="163"/>
      <c r="BIR12" s="163"/>
      <c r="BIS12" s="163"/>
      <c r="BIT12" s="163"/>
      <c r="BIU12" s="163"/>
      <c r="BIV12" s="163"/>
      <c r="BIW12" s="163"/>
      <c r="BIX12" s="163"/>
      <c r="BIY12" s="163"/>
      <c r="BIZ12" s="163"/>
      <c r="BJA12" s="163"/>
      <c r="BJB12" s="163"/>
      <c r="BJC12" s="163"/>
      <c r="BJD12" s="163"/>
      <c r="BJE12" s="163"/>
      <c r="BJF12" s="163"/>
      <c r="BJG12" s="163"/>
      <c r="BJH12" s="163"/>
      <c r="BJI12" s="163"/>
      <c r="BJJ12" s="163"/>
      <c r="BJK12" s="163"/>
      <c r="BJL12" s="163"/>
      <c r="BJM12" s="163"/>
      <c r="BJN12" s="163"/>
      <c r="BJO12" s="163"/>
      <c r="BJP12" s="163"/>
      <c r="BJQ12" s="163"/>
      <c r="BJR12" s="163"/>
      <c r="BJS12" s="163"/>
      <c r="BJT12" s="163"/>
      <c r="BJU12" s="163"/>
      <c r="BJV12" s="163"/>
      <c r="BJW12" s="163"/>
      <c r="BJX12" s="163"/>
      <c r="BJY12" s="163"/>
      <c r="BJZ12" s="163"/>
      <c r="BKA12" s="163"/>
      <c r="BKB12" s="163"/>
      <c r="BKC12" s="163"/>
      <c r="BKD12" s="163"/>
      <c r="BKE12" s="163"/>
      <c r="BKF12" s="163"/>
      <c r="BKG12" s="163"/>
      <c r="BKH12" s="163"/>
      <c r="BKI12" s="163"/>
      <c r="BKJ12" s="163"/>
      <c r="BKK12" s="163"/>
      <c r="BKL12" s="163"/>
      <c r="BKM12" s="163"/>
      <c r="BKN12" s="163"/>
      <c r="BKO12" s="163"/>
      <c r="BKP12" s="163"/>
      <c r="BKQ12" s="163"/>
      <c r="BKR12" s="163"/>
      <c r="BKS12" s="163"/>
      <c r="BKT12" s="163"/>
      <c r="BKU12" s="163"/>
      <c r="BKV12" s="163"/>
      <c r="BKW12" s="163"/>
      <c r="BKX12" s="163"/>
      <c r="BKY12" s="163"/>
      <c r="BKZ12" s="163"/>
      <c r="BLA12" s="163"/>
      <c r="BLB12" s="163"/>
      <c r="BLC12" s="163"/>
      <c r="BLD12" s="163"/>
      <c r="BLE12" s="163"/>
      <c r="BLF12" s="163"/>
      <c r="BLG12" s="163"/>
      <c r="BLH12" s="163"/>
      <c r="BLI12" s="163"/>
      <c r="BLJ12" s="163"/>
      <c r="BLK12" s="163"/>
      <c r="BLL12" s="163"/>
      <c r="BLM12" s="163"/>
      <c r="BLN12" s="163"/>
      <c r="BLO12" s="163"/>
      <c r="BLP12" s="163"/>
      <c r="BLQ12" s="163"/>
      <c r="BLR12" s="163"/>
      <c r="BLS12" s="163"/>
      <c r="BLT12" s="163"/>
      <c r="BLU12" s="163"/>
      <c r="BLV12" s="163"/>
      <c r="BLW12" s="163"/>
      <c r="BLX12" s="163"/>
      <c r="BLY12" s="163"/>
      <c r="BLZ12" s="163"/>
      <c r="BMA12" s="163"/>
      <c r="BMB12" s="163"/>
      <c r="BMC12" s="163"/>
      <c r="BMD12" s="163"/>
      <c r="BME12" s="163"/>
      <c r="BMF12" s="163"/>
      <c r="BMG12" s="163"/>
      <c r="BMH12" s="163"/>
      <c r="BMI12" s="163"/>
      <c r="BMJ12" s="163"/>
      <c r="BMK12" s="163"/>
      <c r="BML12" s="163"/>
      <c r="BMM12" s="163"/>
      <c r="BMN12" s="163"/>
      <c r="BMO12" s="163"/>
      <c r="BMP12" s="163"/>
      <c r="BMQ12" s="163"/>
      <c r="BMR12" s="163"/>
      <c r="BMS12" s="163"/>
      <c r="BMT12" s="163"/>
      <c r="BMU12" s="163"/>
      <c r="BMV12" s="163"/>
      <c r="BMW12" s="163"/>
      <c r="BMX12" s="163"/>
      <c r="BMY12" s="163"/>
      <c r="BMZ12" s="163"/>
      <c r="BNA12" s="163"/>
      <c r="BNB12" s="163"/>
      <c r="BNC12" s="163"/>
      <c r="BND12" s="163"/>
      <c r="BNE12" s="163"/>
      <c r="BNF12" s="163"/>
      <c r="BNG12" s="163"/>
      <c r="BNH12" s="163"/>
      <c r="BNI12" s="163"/>
      <c r="BNJ12" s="163"/>
      <c r="BNK12" s="163"/>
      <c r="BNL12" s="163"/>
      <c r="BNM12" s="163"/>
      <c r="BNN12" s="163"/>
      <c r="BNO12" s="163"/>
      <c r="BNP12" s="163"/>
      <c r="BNQ12" s="163"/>
      <c r="BNR12" s="163"/>
      <c r="BNS12" s="163"/>
      <c r="BNT12" s="163"/>
      <c r="BNU12" s="163"/>
      <c r="BNV12" s="163"/>
      <c r="BNW12" s="163"/>
      <c r="BNX12" s="163"/>
      <c r="BNY12" s="163"/>
      <c r="BNZ12" s="163"/>
      <c r="BOA12" s="163"/>
      <c r="BOB12" s="163"/>
      <c r="BOC12" s="163"/>
      <c r="BOD12" s="163"/>
      <c r="BOE12" s="163"/>
      <c r="BOF12" s="163"/>
      <c r="BOG12" s="163"/>
      <c r="BOH12" s="163"/>
      <c r="BOI12" s="163"/>
      <c r="BOJ12" s="163"/>
      <c r="BOK12" s="163"/>
      <c r="BOL12" s="163"/>
      <c r="BOM12" s="163"/>
      <c r="BON12" s="163"/>
      <c r="BOO12" s="163"/>
      <c r="BOP12" s="163"/>
      <c r="BOQ12" s="163"/>
      <c r="BOR12" s="163"/>
      <c r="BOS12" s="163"/>
      <c r="BOT12" s="163"/>
      <c r="BOU12" s="163"/>
      <c r="BOV12" s="163"/>
      <c r="BOW12" s="163"/>
      <c r="BOX12" s="163"/>
      <c r="BOY12" s="163"/>
      <c r="BOZ12" s="163"/>
      <c r="BPA12" s="163"/>
      <c r="BPB12" s="163"/>
      <c r="BPC12" s="163"/>
      <c r="BPD12" s="163"/>
      <c r="BPE12" s="163"/>
      <c r="BPF12" s="163"/>
      <c r="BPG12" s="163"/>
      <c r="BPH12" s="163"/>
      <c r="BPI12" s="163"/>
      <c r="BPJ12" s="163"/>
      <c r="BPK12" s="163"/>
      <c r="BPL12" s="163"/>
      <c r="BPM12" s="163"/>
      <c r="BPN12" s="163"/>
      <c r="BPO12" s="163"/>
      <c r="BPP12" s="163"/>
      <c r="BPQ12" s="163"/>
      <c r="BPR12" s="163"/>
      <c r="BPS12" s="163"/>
      <c r="BPT12" s="163"/>
      <c r="BPU12" s="163"/>
      <c r="BPV12" s="163"/>
      <c r="BPW12" s="163"/>
      <c r="BPX12" s="163"/>
      <c r="BPY12" s="163"/>
      <c r="BPZ12" s="163"/>
      <c r="BQA12" s="163"/>
      <c r="BQB12" s="163"/>
      <c r="BQC12" s="163"/>
      <c r="BQD12" s="163"/>
      <c r="BQE12" s="163"/>
      <c r="BQF12" s="163"/>
      <c r="BQG12" s="163"/>
      <c r="BQH12" s="163"/>
      <c r="BQI12" s="163"/>
      <c r="BQJ12" s="163"/>
      <c r="BQK12" s="163"/>
      <c r="BQL12" s="163"/>
      <c r="BQM12" s="163"/>
      <c r="BQN12" s="163"/>
      <c r="BQO12" s="163"/>
      <c r="BQP12" s="163"/>
      <c r="BQQ12" s="163"/>
      <c r="BQR12" s="163"/>
      <c r="BQS12" s="163"/>
      <c r="BQT12" s="163"/>
      <c r="BQU12" s="163"/>
      <c r="BQV12" s="163"/>
      <c r="BQW12" s="163"/>
      <c r="BQX12" s="163"/>
      <c r="BQY12" s="163"/>
      <c r="BQZ12" s="163"/>
      <c r="BRA12" s="163"/>
      <c r="BRB12" s="163"/>
      <c r="BRC12" s="163"/>
      <c r="BRD12" s="163"/>
      <c r="BRE12" s="163"/>
      <c r="BRF12" s="163"/>
      <c r="BRG12" s="163"/>
      <c r="BRH12" s="163"/>
      <c r="BRI12" s="163"/>
      <c r="BRJ12" s="163"/>
      <c r="BRK12" s="163"/>
      <c r="BRL12" s="163"/>
      <c r="BRM12" s="163"/>
      <c r="BRN12" s="163"/>
      <c r="BRO12" s="163"/>
      <c r="BRP12" s="163"/>
      <c r="BRQ12" s="163"/>
      <c r="BRR12" s="163"/>
      <c r="BRS12" s="163"/>
      <c r="BRT12" s="163"/>
      <c r="BRU12" s="163"/>
      <c r="BRV12" s="163"/>
      <c r="BRW12" s="163"/>
      <c r="BRX12" s="163"/>
      <c r="BRY12" s="163"/>
      <c r="BRZ12" s="163"/>
      <c r="BSA12" s="163"/>
      <c r="BSB12" s="163"/>
      <c r="BSC12" s="163"/>
      <c r="BSD12" s="163"/>
      <c r="BSE12" s="163"/>
      <c r="BSF12" s="163"/>
      <c r="BSG12" s="163"/>
      <c r="BSH12" s="163"/>
      <c r="BSI12" s="163"/>
      <c r="BSJ12" s="163"/>
      <c r="BSK12" s="163"/>
      <c r="BSL12" s="163"/>
      <c r="BSM12" s="163"/>
      <c r="BSN12" s="163"/>
      <c r="BSO12" s="163"/>
      <c r="BSP12" s="163"/>
      <c r="BSQ12" s="163"/>
      <c r="BSR12" s="163"/>
      <c r="BSS12" s="163"/>
      <c r="BST12" s="163"/>
      <c r="BSU12" s="163"/>
      <c r="BSV12" s="163"/>
      <c r="BSW12" s="163"/>
      <c r="BSX12" s="163"/>
      <c r="BSY12" s="163"/>
      <c r="BSZ12" s="163"/>
      <c r="BTA12" s="163"/>
      <c r="BTB12" s="163"/>
      <c r="BTC12" s="163"/>
      <c r="BTD12" s="163"/>
      <c r="BTE12" s="163"/>
      <c r="BTF12" s="163"/>
      <c r="BTG12" s="163"/>
      <c r="BTH12" s="163"/>
      <c r="BTI12" s="163"/>
      <c r="BTJ12" s="163"/>
      <c r="BTK12" s="163"/>
      <c r="BTL12" s="163"/>
      <c r="BTM12" s="163"/>
      <c r="BTN12" s="163"/>
      <c r="BTO12" s="163"/>
      <c r="BTP12" s="163"/>
      <c r="BTQ12" s="163"/>
      <c r="BTR12" s="163"/>
      <c r="BTS12" s="163"/>
      <c r="BTT12" s="163"/>
      <c r="BTU12" s="163"/>
      <c r="BTV12" s="163"/>
      <c r="BTW12" s="163"/>
      <c r="BTX12" s="163"/>
      <c r="BTY12" s="163"/>
      <c r="BTZ12" s="163"/>
      <c r="BUA12" s="163"/>
      <c r="BUB12" s="163"/>
      <c r="BUC12" s="163"/>
      <c r="BUD12" s="163"/>
      <c r="BUE12" s="163"/>
      <c r="BUF12" s="163"/>
      <c r="BUG12" s="163"/>
      <c r="BUH12" s="163"/>
      <c r="BUI12" s="163"/>
      <c r="BUJ12" s="163"/>
      <c r="BUK12" s="163"/>
      <c r="BUL12" s="163"/>
      <c r="BUM12" s="163"/>
      <c r="BUN12" s="163"/>
      <c r="BUO12" s="163"/>
      <c r="BUP12" s="163"/>
      <c r="BUQ12" s="163"/>
      <c r="BUR12" s="163"/>
      <c r="BUS12" s="163"/>
      <c r="BUT12" s="163"/>
      <c r="BUU12" s="163"/>
      <c r="BUV12" s="163"/>
      <c r="BUW12" s="163"/>
      <c r="BUX12" s="163"/>
      <c r="BUY12" s="163"/>
      <c r="BUZ12" s="163"/>
      <c r="BVA12" s="163"/>
      <c r="BVB12" s="163"/>
      <c r="BVC12" s="163"/>
      <c r="BVD12" s="163"/>
      <c r="BVE12" s="163"/>
      <c r="BVF12" s="163"/>
      <c r="BVG12" s="163"/>
      <c r="BVH12" s="163"/>
      <c r="BVI12" s="163"/>
      <c r="BVJ12" s="163"/>
      <c r="BVK12" s="163"/>
      <c r="BVL12" s="163"/>
      <c r="BVM12" s="163"/>
      <c r="BVN12" s="163"/>
      <c r="BVO12" s="163"/>
      <c r="BVP12" s="163"/>
      <c r="BVQ12" s="163"/>
      <c r="BVR12" s="163"/>
      <c r="BVS12" s="163"/>
      <c r="BVT12" s="163"/>
      <c r="BVU12" s="163"/>
      <c r="BVV12" s="163"/>
      <c r="BVW12" s="163"/>
      <c r="BVX12" s="163"/>
      <c r="BVY12" s="163"/>
      <c r="BVZ12" s="163"/>
      <c r="BWA12" s="163"/>
      <c r="BWB12" s="163"/>
      <c r="BWC12" s="163"/>
      <c r="BWD12" s="163"/>
      <c r="BWE12" s="163"/>
      <c r="BWF12" s="163"/>
      <c r="BWG12" s="163"/>
      <c r="BWH12" s="163"/>
      <c r="BWI12" s="163"/>
      <c r="BWJ12" s="163"/>
      <c r="BWK12" s="163"/>
      <c r="BWL12" s="163"/>
      <c r="BWM12" s="163"/>
      <c r="BWN12" s="163"/>
      <c r="BWO12" s="163"/>
      <c r="BWP12" s="163"/>
      <c r="BWQ12" s="163"/>
      <c r="BWR12" s="163"/>
      <c r="BWS12" s="163"/>
      <c r="BWT12" s="163"/>
      <c r="BWU12" s="163"/>
      <c r="BWV12" s="163"/>
      <c r="BWW12" s="163"/>
      <c r="BWX12" s="163"/>
      <c r="BWY12" s="163"/>
      <c r="BWZ12" s="163"/>
      <c r="BXA12" s="163"/>
      <c r="BXB12" s="163"/>
      <c r="BXC12" s="163"/>
      <c r="BXD12" s="163"/>
      <c r="BXE12" s="163"/>
      <c r="BXF12" s="163"/>
      <c r="BXG12" s="163"/>
      <c r="BXH12" s="163"/>
      <c r="BXI12" s="163"/>
      <c r="BXJ12" s="163"/>
      <c r="BXK12" s="163"/>
      <c r="BXL12" s="163"/>
      <c r="BXM12" s="163"/>
      <c r="BXN12" s="163"/>
      <c r="BXO12" s="163"/>
      <c r="BXP12" s="163"/>
      <c r="BXQ12" s="163"/>
      <c r="BXR12" s="163"/>
      <c r="BXS12" s="163"/>
      <c r="BXT12" s="163"/>
      <c r="BXU12" s="163"/>
      <c r="BXV12" s="163"/>
      <c r="BXW12" s="163"/>
      <c r="BXX12" s="163"/>
      <c r="BXY12" s="163"/>
      <c r="BXZ12" s="163"/>
      <c r="BYA12" s="163"/>
      <c r="BYB12" s="163"/>
      <c r="BYC12" s="163"/>
      <c r="BYD12" s="163"/>
      <c r="BYE12" s="163"/>
      <c r="BYF12" s="163"/>
      <c r="BYG12" s="163"/>
      <c r="BYH12" s="163"/>
      <c r="BYI12" s="163"/>
      <c r="BYJ12" s="163"/>
      <c r="BYK12" s="163"/>
      <c r="BYL12" s="163"/>
      <c r="BYM12" s="163"/>
      <c r="BYN12" s="163"/>
      <c r="BYO12" s="163"/>
      <c r="BYP12" s="163"/>
      <c r="BYQ12" s="163"/>
      <c r="BYR12" s="163"/>
      <c r="BYS12" s="163"/>
      <c r="BYT12" s="163"/>
      <c r="BYU12" s="163"/>
      <c r="BYV12" s="163"/>
      <c r="BYW12" s="163"/>
      <c r="BYX12" s="163"/>
      <c r="BYY12" s="163"/>
      <c r="BYZ12" s="163"/>
      <c r="BZA12" s="163"/>
      <c r="BZB12" s="163"/>
      <c r="BZC12" s="163"/>
      <c r="BZD12" s="163"/>
      <c r="BZE12" s="163"/>
      <c r="BZF12" s="163"/>
      <c r="BZG12" s="163"/>
      <c r="BZH12" s="163"/>
      <c r="BZI12" s="163"/>
      <c r="BZJ12" s="163"/>
      <c r="BZK12" s="163"/>
      <c r="BZL12" s="163"/>
      <c r="BZM12" s="163"/>
      <c r="BZN12" s="163"/>
      <c r="BZO12" s="163"/>
      <c r="BZP12" s="163"/>
      <c r="BZQ12" s="163"/>
      <c r="BZR12" s="163"/>
      <c r="BZS12" s="163"/>
      <c r="BZT12" s="163"/>
      <c r="BZU12" s="163"/>
      <c r="BZV12" s="163"/>
      <c r="BZW12" s="163"/>
      <c r="BZX12" s="163"/>
      <c r="BZY12" s="163"/>
      <c r="BZZ12" s="163"/>
      <c r="CAA12" s="163"/>
      <c r="CAB12" s="163"/>
      <c r="CAC12" s="163"/>
      <c r="CAD12" s="163"/>
      <c r="CAE12" s="163"/>
      <c r="CAF12" s="163"/>
      <c r="CAG12" s="163"/>
      <c r="CAH12" s="163"/>
      <c r="CAI12" s="163"/>
      <c r="CAJ12" s="163"/>
      <c r="CAK12" s="163"/>
      <c r="CAL12" s="163"/>
      <c r="CAM12" s="163"/>
      <c r="CAN12" s="163"/>
      <c r="CAO12" s="163"/>
      <c r="CAP12" s="163"/>
      <c r="CAQ12" s="163"/>
      <c r="CAR12" s="163"/>
      <c r="CAS12" s="163"/>
      <c r="CAT12" s="163"/>
      <c r="CAU12" s="163"/>
      <c r="CAV12" s="163"/>
      <c r="CAW12" s="163"/>
      <c r="CAX12" s="163"/>
      <c r="CAY12" s="163"/>
      <c r="CAZ12" s="163"/>
      <c r="CBA12" s="163"/>
      <c r="CBB12" s="163"/>
      <c r="CBC12" s="163"/>
      <c r="CBD12" s="163"/>
      <c r="CBE12" s="163"/>
      <c r="CBF12" s="163"/>
      <c r="CBG12" s="163"/>
      <c r="CBH12" s="163"/>
      <c r="CBI12" s="163"/>
      <c r="CBJ12" s="163"/>
      <c r="CBK12" s="163"/>
      <c r="CBL12" s="163"/>
      <c r="CBM12" s="163"/>
      <c r="CBN12" s="163"/>
      <c r="CBO12" s="163"/>
      <c r="CBP12" s="163"/>
      <c r="CBQ12" s="163"/>
      <c r="CBR12" s="163"/>
      <c r="CBS12" s="163"/>
      <c r="CBT12" s="163"/>
      <c r="CBU12" s="163"/>
      <c r="CBV12" s="163"/>
      <c r="CBW12" s="163"/>
      <c r="CBX12" s="163"/>
      <c r="CBY12" s="163"/>
      <c r="CBZ12" s="163"/>
      <c r="CCA12" s="163"/>
      <c r="CCB12" s="163"/>
      <c r="CCC12" s="163"/>
      <c r="CCD12" s="163"/>
      <c r="CCE12" s="163"/>
      <c r="CCF12" s="163"/>
      <c r="CCG12" s="163"/>
      <c r="CCH12" s="163"/>
      <c r="CCI12" s="163"/>
      <c r="CCJ12" s="163"/>
      <c r="CCK12" s="163"/>
      <c r="CCL12" s="163"/>
      <c r="CCM12" s="163"/>
      <c r="CCN12" s="163"/>
      <c r="CCO12" s="163"/>
      <c r="CCP12" s="163"/>
      <c r="CCQ12" s="163"/>
      <c r="CCR12" s="163"/>
      <c r="CCS12" s="163"/>
      <c r="CCT12" s="163"/>
      <c r="CCU12" s="163"/>
      <c r="CCV12" s="163"/>
      <c r="CCW12" s="163"/>
      <c r="CCX12" s="163"/>
      <c r="CCY12" s="163"/>
      <c r="CCZ12" s="163"/>
      <c r="CDA12" s="163"/>
      <c r="CDB12" s="163"/>
      <c r="CDC12" s="163"/>
      <c r="CDD12" s="163"/>
      <c r="CDE12" s="163"/>
      <c r="CDF12" s="163"/>
      <c r="CDG12" s="163"/>
      <c r="CDH12" s="163"/>
      <c r="CDI12" s="163"/>
      <c r="CDJ12" s="163"/>
      <c r="CDK12" s="163"/>
      <c r="CDL12" s="163"/>
      <c r="CDM12" s="163"/>
      <c r="CDN12" s="163"/>
      <c r="CDO12" s="163"/>
      <c r="CDP12" s="163"/>
      <c r="CDQ12" s="163"/>
      <c r="CDR12" s="163"/>
      <c r="CDS12" s="163"/>
      <c r="CDT12" s="163"/>
      <c r="CDU12" s="163"/>
      <c r="CDV12" s="163"/>
      <c r="CDW12" s="163"/>
      <c r="CDX12" s="163"/>
      <c r="CDY12" s="163"/>
      <c r="CDZ12" s="163"/>
      <c r="CEA12" s="163"/>
      <c r="CEB12" s="163"/>
      <c r="CEC12" s="163"/>
      <c r="CED12" s="163"/>
      <c r="CEE12" s="163"/>
      <c r="CEF12" s="163"/>
      <c r="CEG12" s="163"/>
      <c r="CEH12" s="163"/>
      <c r="CEI12" s="163"/>
      <c r="CEJ12" s="163"/>
      <c r="CEK12" s="163"/>
      <c r="CEL12" s="163"/>
      <c r="CEM12" s="163"/>
      <c r="CEN12" s="163"/>
      <c r="CEO12" s="163"/>
      <c r="CEP12" s="163"/>
      <c r="CEQ12" s="163"/>
      <c r="CER12" s="163"/>
      <c r="CES12" s="163"/>
      <c r="CET12" s="163"/>
      <c r="CEU12" s="163"/>
      <c r="CEV12" s="163"/>
      <c r="CEW12" s="163"/>
      <c r="CEX12" s="163"/>
      <c r="CEY12" s="163"/>
      <c r="CEZ12" s="163"/>
      <c r="CFA12" s="163"/>
      <c r="CFB12" s="163"/>
      <c r="CFC12" s="163"/>
      <c r="CFD12" s="163"/>
      <c r="CFE12" s="163"/>
      <c r="CFF12" s="163"/>
      <c r="CFG12" s="163"/>
      <c r="CFH12" s="163"/>
      <c r="CFI12" s="163"/>
      <c r="CFJ12" s="163"/>
      <c r="CFK12" s="163"/>
      <c r="CFL12" s="163"/>
      <c r="CFM12" s="163"/>
      <c r="CFN12" s="163"/>
      <c r="CFO12" s="163"/>
      <c r="CFP12" s="163"/>
      <c r="CFQ12" s="163"/>
      <c r="CFR12" s="163"/>
      <c r="CFS12" s="163"/>
      <c r="CFT12" s="163"/>
      <c r="CFU12" s="163"/>
      <c r="CFV12" s="163"/>
      <c r="CFW12" s="163"/>
      <c r="CFX12" s="163"/>
      <c r="CFY12" s="163"/>
      <c r="CFZ12" s="163"/>
      <c r="CGA12" s="163"/>
      <c r="CGB12" s="163"/>
      <c r="CGC12" s="163"/>
      <c r="CGD12" s="163"/>
      <c r="CGE12" s="163"/>
      <c r="CGF12" s="163"/>
      <c r="CGG12" s="163"/>
      <c r="CGH12" s="163"/>
      <c r="CGI12" s="163"/>
      <c r="CGJ12" s="163"/>
      <c r="CGK12" s="163"/>
      <c r="CGL12" s="163"/>
      <c r="CGM12" s="163"/>
      <c r="CGN12" s="163"/>
      <c r="CGO12" s="163"/>
      <c r="CGP12" s="163"/>
      <c r="CGQ12" s="163"/>
      <c r="CGR12" s="163"/>
      <c r="CGS12" s="163"/>
      <c r="CGT12" s="163"/>
      <c r="CGU12" s="163"/>
      <c r="CGV12" s="163"/>
      <c r="CGW12" s="163"/>
      <c r="CGX12" s="163"/>
      <c r="CGY12" s="163"/>
      <c r="CGZ12" s="163"/>
      <c r="CHA12" s="163"/>
      <c r="CHB12" s="163"/>
      <c r="CHC12" s="163"/>
      <c r="CHD12" s="163"/>
      <c r="CHE12" s="163"/>
      <c r="CHF12" s="163"/>
      <c r="CHG12" s="163"/>
      <c r="CHH12" s="163"/>
      <c r="CHI12" s="163"/>
      <c r="CHJ12" s="163"/>
      <c r="CHK12" s="163"/>
      <c r="CHL12" s="163"/>
      <c r="CHM12" s="163"/>
      <c r="CHN12" s="163"/>
      <c r="CHO12" s="163"/>
      <c r="CHP12" s="163"/>
      <c r="CHQ12" s="163"/>
      <c r="CHR12" s="163"/>
      <c r="CHS12" s="163"/>
      <c r="CHT12" s="163"/>
      <c r="CHU12" s="163"/>
      <c r="CHV12" s="163"/>
      <c r="CHW12" s="163"/>
      <c r="CHX12" s="163"/>
      <c r="CHY12" s="163"/>
      <c r="CHZ12" s="163"/>
      <c r="CIA12" s="163"/>
      <c r="CIB12" s="163"/>
      <c r="CIC12" s="163"/>
      <c r="CID12" s="163"/>
      <c r="CIE12" s="163"/>
      <c r="CIF12" s="163"/>
      <c r="CIG12" s="163"/>
      <c r="CIH12" s="163"/>
      <c r="CII12" s="163"/>
      <c r="CIJ12" s="163"/>
      <c r="CIK12" s="163"/>
      <c r="CIL12" s="163"/>
      <c r="CIM12" s="163"/>
      <c r="CIN12" s="163"/>
      <c r="CIO12" s="163"/>
      <c r="CIP12" s="163"/>
      <c r="CIQ12" s="163"/>
      <c r="CIR12" s="163"/>
      <c r="CIS12" s="163"/>
      <c r="CIT12" s="163"/>
      <c r="CIU12" s="163"/>
      <c r="CIV12" s="163"/>
      <c r="CIW12" s="163"/>
      <c r="CIX12" s="163"/>
      <c r="CIY12" s="163"/>
      <c r="CIZ12" s="163"/>
      <c r="CJA12" s="163"/>
      <c r="CJB12" s="163"/>
      <c r="CJC12" s="163"/>
      <c r="CJD12" s="163"/>
      <c r="CJE12" s="163"/>
      <c r="CJF12" s="163"/>
      <c r="CJG12" s="163"/>
      <c r="CJH12" s="163"/>
      <c r="CJI12" s="163"/>
      <c r="CJJ12" s="163"/>
      <c r="CJK12" s="163"/>
      <c r="CJL12" s="163"/>
      <c r="CJM12" s="163"/>
      <c r="CJN12" s="163"/>
      <c r="CJO12" s="163"/>
      <c r="CJP12" s="163"/>
      <c r="CJQ12" s="163"/>
      <c r="CJR12" s="163"/>
      <c r="CJS12" s="163"/>
      <c r="CJT12" s="163"/>
      <c r="CJU12" s="163"/>
      <c r="CJV12" s="163"/>
      <c r="CJW12" s="163"/>
      <c r="CJX12" s="163"/>
      <c r="CJY12" s="163"/>
      <c r="CJZ12" s="163"/>
      <c r="CKA12" s="163"/>
      <c r="CKB12" s="163"/>
      <c r="CKC12" s="163"/>
      <c r="CKD12" s="163"/>
      <c r="CKE12" s="163"/>
      <c r="CKF12" s="163"/>
      <c r="CKG12" s="163"/>
      <c r="CKH12" s="163"/>
      <c r="CKI12" s="163"/>
      <c r="CKJ12" s="163"/>
      <c r="CKK12" s="163"/>
      <c r="CKL12" s="163"/>
      <c r="CKM12" s="163"/>
      <c r="CKN12" s="163"/>
      <c r="CKO12" s="163"/>
      <c r="CKP12" s="163"/>
      <c r="CKQ12" s="163"/>
      <c r="CKR12" s="163"/>
      <c r="CKS12" s="163"/>
      <c r="CKT12" s="163"/>
      <c r="CKU12" s="163"/>
      <c r="CKV12" s="163"/>
      <c r="CKW12" s="163"/>
      <c r="CKX12" s="163"/>
      <c r="CKY12" s="163"/>
      <c r="CKZ12" s="163"/>
      <c r="CLA12" s="163"/>
      <c r="CLB12" s="163"/>
      <c r="CLC12" s="163"/>
      <c r="CLD12" s="163"/>
      <c r="CLE12" s="163"/>
      <c r="CLF12" s="163"/>
      <c r="CLG12" s="163"/>
      <c r="CLH12" s="163"/>
      <c r="CLI12" s="163"/>
      <c r="CLJ12" s="163"/>
      <c r="CLK12" s="163"/>
      <c r="CLL12" s="163"/>
      <c r="CLM12" s="163"/>
      <c r="CLN12" s="163"/>
      <c r="CLO12" s="163"/>
      <c r="CLP12" s="163"/>
      <c r="CLQ12" s="163"/>
      <c r="CLR12" s="163"/>
      <c r="CLS12" s="163"/>
      <c r="CLT12" s="163"/>
      <c r="CLU12" s="163"/>
      <c r="CLV12" s="163"/>
      <c r="CLW12" s="163"/>
      <c r="CLX12" s="163"/>
      <c r="CLY12" s="163"/>
      <c r="CLZ12" s="163"/>
      <c r="CMA12" s="163"/>
      <c r="CMB12" s="163"/>
      <c r="CMC12" s="163"/>
      <c r="CMD12" s="163"/>
      <c r="CME12" s="163"/>
      <c r="CMF12" s="163"/>
      <c r="CMG12" s="163"/>
      <c r="CMH12" s="163"/>
      <c r="CMI12" s="163"/>
      <c r="CMJ12" s="163"/>
      <c r="CMK12" s="163"/>
      <c r="CML12" s="163"/>
      <c r="CMM12" s="163"/>
      <c r="CMN12" s="163"/>
      <c r="CMO12" s="163"/>
      <c r="CMP12" s="163"/>
      <c r="CMQ12" s="163"/>
      <c r="CMR12" s="163"/>
      <c r="CMS12" s="163"/>
      <c r="CMT12" s="163"/>
      <c r="CMU12" s="163"/>
      <c r="CMV12" s="163"/>
      <c r="CMW12" s="163"/>
      <c r="CMX12" s="163"/>
      <c r="CMY12" s="163"/>
      <c r="CMZ12" s="163"/>
      <c r="CNA12" s="163"/>
      <c r="CNB12" s="163"/>
      <c r="CNC12" s="163"/>
      <c r="CND12" s="163"/>
      <c r="CNE12" s="163"/>
      <c r="CNF12" s="163"/>
      <c r="CNG12" s="163"/>
      <c r="CNH12" s="163"/>
      <c r="CNI12" s="163"/>
      <c r="CNJ12" s="163"/>
      <c r="CNK12" s="163"/>
      <c r="CNL12" s="163"/>
      <c r="CNM12" s="163"/>
      <c r="CNN12" s="163"/>
      <c r="CNO12" s="163"/>
      <c r="CNP12" s="163"/>
      <c r="CNQ12" s="163"/>
      <c r="CNR12" s="163"/>
      <c r="CNS12" s="163"/>
      <c r="CNT12" s="163"/>
      <c r="CNU12" s="163"/>
      <c r="CNV12" s="163"/>
      <c r="CNW12" s="163"/>
      <c r="CNX12" s="163"/>
      <c r="CNY12" s="163"/>
      <c r="CNZ12" s="163"/>
      <c r="COA12" s="163"/>
      <c r="COB12" s="163"/>
      <c r="COC12" s="163"/>
      <c r="COD12" s="163"/>
      <c r="COE12" s="163"/>
      <c r="COF12" s="163"/>
      <c r="COG12" s="163"/>
      <c r="COH12" s="163"/>
      <c r="COI12" s="163"/>
      <c r="COJ12" s="163"/>
      <c r="COK12" s="163"/>
      <c r="COL12" s="163"/>
      <c r="COM12" s="163"/>
      <c r="CON12" s="163"/>
      <c r="COO12" s="163"/>
      <c r="COP12" s="163"/>
      <c r="COQ12" s="163"/>
      <c r="COR12" s="163"/>
      <c r="COS12" s="163"/>
      <c r="COT12" s="163"/>
      <c r="COU12" s="163"/>
      <c r="COV12" s="163"/>
      <c r="COW12" s="163"/>
      <c r="COX12" s="163"/>
      <c r="COY12" s="163"/>
      <c r="COZ12" s="163"/>
      <c r="CPA12" s="163"/>
      <c r="CPB12" s="163"/>
      <c r="CPC12" s="163"/>
      <c r="CPD12" s="163"/>
      <c r="CPE12" s="163"/>
      <c r="CPF12" s="163"/>
      <c r="CPG12" s="163"/>
      <c r="CPH12" s="163"/>
      <c r="CPI12" s="163"/>
      <c r="CPJ12" s="163"/>
      <c r="CPK12" s="163"/>
      <c r="CPL12" s="163"/>
      <c r="CPM12" s="163"/>
      <c r="CPN12" s="163"/>
      <c r="CPO12" s="163"/>
      <c r="CPP12" s="163"/>
      <c r="CPQ12" s="163"/>
      <c r="CPR12" s="163"/>
      <c r="CPS12" s="163"/>
      <c r="CPT12" s="163"/>
      <c r="CPU12" s="163"/>
      <c r="CPV12" s="163"/>
      <c r="CPW12" s="163"/>
      <c r="CPX12" s="163"/>
      <c r="CPY12" s="163"/>
      <c r="CPZ12" s="163"/>
      <c r="CQA12" s="163"/>
      <c r="CQB12" s="163"/>
      <c r="CQC12" s="163"/>
      <c r="CQD12" s="163"/>
      <c r="CQE12" s="163"/>
      <c r="CQF12" s="163"/>
      <c r="CQG12" s="163"/>
      <c r="CQH12" s="163"/>
      <c r="CQI12" s="163"/>
      <c r="CQJ12" s="163"/>
      <c r="CQK12" s="163"/>
      <c r="CQL12" s="163"/>
      <c r="CQM12" s="163"/>
      <c r="CQN12" s="163"/>
      <c r="CQO12" s="163"/>
      <c r="CQP12" s="163"/>
      <c r="CQQ12" s="163"/>
      <c r="CQR12" s="163"/>
      <c r="CQS12" s="163"/>
      <c r="CQT12" s="163"/>
      <c r="CQU12" s="163"/>
      <c r="CQV12" s="163"/>
      <c r="CQW12" s="163"/>
      <c r="CQX12" s="163"/>
      <c r="CQY12" s="163"/>
      <c r="CQZ12" s="163"/>
      <c r="CRA12" s="163"/>
      <c r="CRB12" s="163"/>
      <c r="CRC12" s="163"/>
      <c r="CRD12" s="163"/>
      <c r="CRE12" s="163"/>
      <c r="CRF12" s="163"/>
      <c r="CRG12" s="163"/>
      <c r="CRH12" s="163"/>
      <c r="CRI12" s="163"/>
      <c r="CRJ12" s="163"/>
      <c r="CRK12" s="163"/>
      <c r="CRL12" s="163"/>
      <c r="CRM12" s="163"/>
      <c r="CRN12" s="163"/>
      <c r="CRO12" s="163"/>
      <c r="CRP12" s="163"/>
      <c r="CRQ12" s="163"/>
      <c r="CRR12" s="163"/>
      <c r="CRS12" s="163"/>
      <c r="CRT12" s="163"/>
      <c r="CRU12" s="163"/>
      <c r="CRV12" s="163"/>
      <c r="CRW12" s="163"/>
      <c r="CRX12" s="163"/>
      <c r="CRY12" s="163"/>
      <c r="CRZ12" s="163"/>
      <c r="CSA12" s="163"/>
      <c r="CSB12" s="163"/>
      <c r="CSC12" s="163"/>
      <c r="CSD12" s="163"/>
      <c r="CSE12" s="163"/>
      <c r="CSF12" s="163"/>
      <c r="CSG12" s="163"/>
      <c r="CSH12" s="163"/>
      <c r="CSI12" s="163"/>
      <c r="CSJ12" s="163"/>
      <c r="CSK12" s="163"/>
      <c r="CSL12" s="163"/>
      <c r="CSM12" s="163"/>
      <c r="CSN12" s="163"/>
      <c r="CSO12" s="163"/>
      <c r="CSP12" s="163"/>
      <c r="CSQ12" s="163"/>
      <c r="CSR12" s="163"/>
      <c r="CSS12" s="163"/>
      <c r="CST12" s="163"/>
      <c r="CSU12" s="163"/>
      <c r="CSV12" s="163"/>
      <c r="CSW12" s="163"/>
      <c r="CSX12" s="163"/>
      <c r="CSY12" s="163"/>
      <c r="CSZ12" s="163"/>
      <c r="CTA12" s="163"/>
      <c r="CTB12" s="163"/>
      <c r="CTC12" s="163"/>
      <c r="CTD12" s="163"/>
      <c r="CTE12" s="163"/>
      <c r="CTF12" s="163"/>
      <c r="CTG12" s="163"/>
      <c r="CTH12" s="163"/>
      <c r="CTI12" s="163"/>
      <c r="CTJ12" s="163"/>
      <c r="CTK12" s="163"/>
      <c r="CTL12" s="163"/>
      <c r="CTM12" s="163"/>
      <c r="CTN12" s="163"/>
      <c r="CTO12" s="163"/>
      <c r="CTP12" s="163"/>
      <c r="CTQ12" s="163"/>
      <c r="CTR12" s="163"/>
      <c r="CTS12" s="163"/>
      <c r="CTT12" s="163"/>
      <c r="CTU12" s="163"/>
      <c r="CTV12" s="163"/>
      <c r="CTW12" s="163"/>
      <c r="CTX12" s="163"/>
      <c r="CTY12" s="163"/>
      <c r="CTZ12" s="163"/>
      <c r="CUA12" s="163"/>
      <c r="CUB12" s="163"/>
      <c r="CUC12" s="163"/>
      <c r="CUD12" s="163"/>
      <c r="CUE12" s="163"/>
      <c r="CUF12" s="163"/>
      <c r="CUG12" s="163"/>
      <c r="CUH12" s="163"/>
      <c r="CUI12" s="163"/>
      <c r="CUJ12" s="163"/>
      <c r="CUK12" s="163"/>
      <c r="CUL12" s="163"/>
      <c r="CUM12" s="163"/>
      <c r="CUN12" s="163"/>
      <c r="CUO12" s="163"/>
      <c r="CUP12" s="163"/>
      <c r="CUQ12" s="163"/>
      <c r="CUR12" s="163"/>
      <c r="CUS12" s="163"/>
      <c r="CUT12" s="163"/>
      <c r="CUU12" s="163"/>
      <c r="CUV12" s="163"/>
      <c r="CUW12" s="163"/>
      <c r="CUX12" s="163"/>
      <c r="CUY12" s="163"/>
      <c r="CUZ12" s="163"/>
      <c r="CVA12" s="163"/>
      <c r="CVB12" s="163"/>
      <c r="CVC12" s="163"/>
      <c r="CVD12" s="163"/>
      <c r="CVE12" s="163"/>
      <c r="CVF12" s="163"/>
      <c r="CVG12" s="163"/>
      <c r="CVH12" s="163"/>
      <c r="CVI12" s="163"/>
      <c r="CVJ12" s="163"/>
      <c r="CVK12" s="163"/>
      <c r="CVL12" s="163"/>
      <c r="CVM12" s="163"/>
      <c r="CVN12" s="163"/>
      <c r="CVO12" s="163"/>
      <c r="CVP12" s="163"/>
      <c r="CVQ12" s="163"/>
      <c r="CVR12" s="163"/>
      <c r="CVS12" s="163"/>
      <c r="CVT12" s="163"/>
      <c r="CVU12" s="163"/>
      <c r="CVV12" s="163"/>
      <c r="CVW12" s="163"/>
      <c r="CVX12" s="163"/>
      <c r="CVY12" s="163"/>
      <c r="CVZ12" s="163"/>
      <c r="CWA12" s="163"/>
      <c r="CWB12" s="163"/>
      <c r="CWC12" s="163"/>
      <c r="CWD12" s="163"/>
      <c r="CWE12" s="163"/>
      <c r="CWF12" s="163"/>
      <c r="CWG12" s="163"/>
      <c r="CWH12" s="163"/>
      <c r="CWI12" s="163"/>
      <c r="CWJ12" s="163"/>
      <c r="CWK12" s="163"/>
      <c r="CWL12" s="163"/>
      <c r="CWM12" s="163"/>
      <c r="CWN12" s="163"/>
      <c r="CWO12" s="163"/>
      <c r="CWP12" s="163"/>
      <c r="CWQ12" s="163"/>
      <c r="CWR12" s="163"/>
      <c r="CWS12" s="163"/>
      <c r="CWT12" s="163"/>
      <c r="CWU12" s="163"/>
      <c r="CWV12" s="163"/>
      <c r="CWW12" s="163"/>
      <c r="CWX12" s="163"/>
      <c r="CWY12" s="163"/>
      <c r="CWZ12" s="163"/>
      <c r="CXA12" s="163"/>
      <c r="CXB12" s="163"/>
      <c r="CXC12" s="163"/>
      <c r="CXD12" s="163"/>
      <c r="CXE12" s="163"/>
      <c r="CXF12" s="163"/>
      <c r="CXG12" s="163"/>
      <c r="CXH12" s="163"/>
      <c r="CXI12" s="163"/>
      <c r="CXJ12" s="163"/>
      <c r="CXK12" s="163"/>
      <c r="CXL12" s="163"/>
      <c r="CXM12" s="163"/>
      <c r="CXN12" s="163"/>
      <c r="CXO12" s="163"/>
      <c r="CXP12" s="163"/>
      <c r="CXQ12" s="163"/>
      <c r="CXR12" s="163"/>
      <c r="CXS12" s="163"/>
      <c r="CXT12" s="163"/>
      <c r="CXU12" s="163"/>
      <c r="CXV12" s="163"/>
      <c r="CXW12" s="163"/>
      <c r="CXX12" s="163"/>
      <c r="CXY12" s="163"/>
      <c r="CXZ12" s="163"/>
      <c r="CYA12" s="163"/>
      <c r="CYB12" s="163"/>
      <c r="CYC12" s="163"/>
      <c r="CYD12" s="163"/>
      <c r="CYE12" s="163"/>
      <c r="CYF12" s="163"/>
      <c r="CYG12" s="163"/>
      <c r="CYH12" s="163"/>
      <c r="CYI12" s="163"/>
      <c r="CYJ12" s="163"/>
      <c r="CYK12" s="163"/>
      <c r="CYL12" s="163"/>
      <c r="CYM12" s="163"/>
      <c r="CYN12" s="163"/>
      <c r="CYO12" s="163"/>
      <c r="CYP12" s="163"/>
      <c r="CYQ12" s="163"/>
      <c r="CYR12" s="163"/>
      <c r="CYS12" s="163"/>
      <c r="CYT12" s="163"/>
      <c r="CYU12" s="163"/>
      <c r="CYV12" s="163"/>
      <c r="CYW12" s="163"/>
      <c r="CYX12" s="163"/>
      <c r="CYY12" s="163"/>
      <c r="CYZ12" s="163"/>
      <c r="CZA12" s="163"/>
      <c r="CZB12" s="163"/>
      <c r="CZC12" s="163"/>
      <c r="CZD12" s="163"/>
      <c r="CZE12" s="163"/>
      <c r="CZF12" s="163"/>
      <c r="CZG12" s="163"/>
      <c r="CZH12" s="163"/>
      <c r="CZI12" s="163"/>
      <c r="CZJ12" s="163"/>
      <c r="CZK12" s="163"/>
      <c r="CZL12" s="163"/>
      <c r="CZM12" s="163"/>
      <c r="CZN12" s="163"/>
      <c r="CZO12" s="163"/>
      <c r="CZP12" s="163"/>
      <c r="CZQ12" s="163"/>
      <c r="CZR12" s="163"/>
      <c r="CZS12" s="163"/>
      <c r="CZT12" s="163"/>
      <c r="CZU12" s="163"/>
      <c r="CZV12" s="163"/>
      <c r="CZW12" s="163"/>
      <c r="CZX12" s="163"/>
      <c r="CZY12" s="163"/>
      <c r="CZZ12" s="163"/>
      <c r="DAA12" s="163"/>
      <c r="DAB12" s="163"/>
      <c r="DAC12" s="163"/>
      <c r="DAD12" s="163"/>
      <c r="DAE12" s="163"/>
      <c r="DAF12" s="163"/>
      <c r="DAG12" s="163"/>
      <c r="DAH12" s="163"/>
      <c r="DAI12" s="163"/>
      <c r="DAJ12" s="163"/>
      <c r="DAK12" s="163"/>
      <c r="DAL12" s="163"/>
      <c r="DAM12" s="163"/>
      <c r="DAN12" s="163"/>
      <c r="DAO12" s="163"/>
      <c r="DAP12" s="163"/>
      <c r="DAQ12" s="163"/>
      <c r="DAR12" s="163"/>
      <c r="DAS12" s="163"/>
      <c r="DAT12" s="163"/>
      <c r="DAU12" s="163"/>
      <c r="DAV12" s="163"/>
      <c r="DAW12" s="163"/>
      <c r="DAX12" s="163"/>
      <c r="DAY12" s="163"/>
      <c r="DAZ12" s="163"/>
      <c r="DBA12" s="163"/>
      <c r="DBB12" s="163"/>
      <c r="DBC12" s="163"/>
      <c r="DBD12" s="163"/>
      <c r="DBE12" s="163"/>
      <c r="DBF12" s="163"/>
      <c r="DBG12" s="163"/>
      <c r="DBH12" s="163"/>
      <c r="DBI12" s="163"/>
      <c r="DBJ12" s="163"/>
      <c r="DBK12" s="163"/>
      <c r="DBL12" s="163"/>
      <c r="DBM12" s="163"/>
      <c r="DBN12" s="163"/>
      <c r="DBO12" s="163"/>
      <c r="DBP12" s="163"/>
      <c r="DBQ12" s="163"/>
      <c r="DBR12" s="163"/>
      <c r="DBS12" s="163"/>
      <c r="DBT12" s="163"/>
      <c r="DBU12" s="163"/>
      <c r="DBV12" s="163"/>
      <c r="DBW12" s="163"/>
      <c r="DBX12" s="163"/>
      <c r="DBY12" s="163"/>
      <c r="DBZ12" s="163"/>
      <c r="DCA12" s="163"/>
      <c r="DCB12" s="163"/>
      <c r="DCC12" s="163"/>
      <c r="DCD12" s="163"/>
      <c r="DCE12" s="163"/>
      <c r="DCF12" s="163"/>
      <c r="DCG12" s="163"/>
      <c r="DCH12" s="163"/>
      <c r="DCI12" s="163"/>
      <c r="DCJ12" s="163"/>
      <c r="DCK12" s="163"/>
      <c r="DCL12" s="163"/>
      <c r="DCM12" s="163"/>
      <c r="DCN12" s="163"/>
      <c r="DCO12" s="163"/>
      <c r="DCP12" s="163"/>
      <c r="DCQ12" s="163"/>
      <c r="DCR12" s="163"/>
      <c r="DCS12" s="163"/>
      <c r="DCT12" s="163"/>
      <c r="DCU12" s="163"/>
      <c r="DCV12" s="163"/>
      <c r="DCW12" s="163"/>
      <c r="DCX12" s="163"/>
      <c r="DCY12" s="163"/>
      <c r="DCZ12" s="163"/>
      <c r="DDA12" s="163"/>
      <c r="DDB12" s="163"/>
      <c r="DDC12" s="163"/>
      <c r="DDD12" s="163"/>
      <c r="DDE12" s="163"/>
      <c r="DDF12" s="163"/>
      <c r="DDG12" s="163"/>
      <c r="DDH12" s="163"/>
      <c r="DDI12" s="163"/>
      <c r="DDJ12" s="163"/>
      <c r="DDK12" s="163"/>
      <c r="DDL12" s="163"/>
      <c r="DDM12" s="163"/>
      <c r="DDN12" s="163"/>
      <c r="DDO12" s="163"/>
      <c r="DDP12" s="163"/>
      <c r="DDQ12" s="163"/>
      <c r="DDR12" s="163"/>
      <c r="DDS12" s="163"/>
      <c r="DDT12" s="163"/>
      <c r="DDU12" s="163"/>
      <c r="DDV12" s="163"/>
      <c r="DDW12" s="163"/>
      <c r="DDX12" s="163"/>
      <c r="DDY12" s="163"/>
      <c r="DDZ12" s="163"/>
      <c r="DEA12" s="163"/>
      <c r="DEB12" s="163"/>
      <c r="DEC12" s="163"/>
      <c r="DED12" s="163"/>
      <c r="DEE12" s="163"/>
      <c r="DEF12" s="163"/>
      <c r="DEG12" s="163"/>
      <c r="DEH12" s="163"/>
      <c r="DEI12" s="163"/>
      <c r="DEJ12" s="163"/>
      <c r="DEK12" s="163"/>
      <c r="DEL12" s="163"/>
      <c r="DEM12" s="163"/>
      <c r="DEN12" s="163"/>
      <c r="DEO12" s="163"/>
      <c r="DEP12" s="163"/>
      <c r="DEQ12" s="163"/>
      <c r="DER12" s="163"/>
      <c r="DES12" s="163"/>
      <c r="DET12" s="163"/>
      <c r="DEU12" s="163"/>
      <c r="DEV12" s="163"/>
      <c r="DEW12" s="163"/>
      <c r="DEX12" s="163"/>
      <c r="DEY12" s="163"/>
      <c r="DEZ12" s="163"/>
      <c r="DFA12" s="163"/>
      <c r="DFB12" s="163"/>
      <c r="DFC12" s="163"/>
      <c r="DFD12" s="163"/>
      <c r="DFE12" s="163"/>
      <c r="DFF12" s="163"/>
      <c r="DFG12" s="163"/>
      <c r="DFH12" s="163"/>
      <c r="DFI12" s="163"/>
      <c r="DFJ12" s="163"/>
      <c r="DFK12" s="163"/>
      <c r="DFL12" s="163"/>
      <c r="DFM12" s="163"/>
      <c r="DFN12" s="163"/>
      <c r="DFO12" s="163"/>
      <c r="DFP12" s="163"/>
      <c r="DFQ12" s="163"/>
      <c r="DFR12" s="163"/>
      <c r="DFS12" s="163"/>
      <c r="DFT12" s="163"/>
      <c r="DFU12" s="163"/>
      <c r="DFV12" s="163"/>
      <c r="DFW12" s="163"/>
      <c r="DFX12" s="163"/>
      <c r="DFY12" s="163"/>
      <c r="DFZ12" s="163"/>
      <c r="DGA12" s="163"/>
      <c r="DGB12" s="163"/>
      <c r="DGC12" s="163"/>
      <c r="DGD12" s="163"/>
      <c r="DGE12" s="163"/>
      <c r="DGF12" s="163"/>
      <c r="DGG12" s="163"/>
      <c r="DGH12" s="163"/>
      <c r="DGI12" s="163"/>
      <c r="DGJ12" s="163"/>
      <c r="DGK12" s="163"/>
      <c r="DGL12" s="163"/>
      <c r="DGM12" s="163"/>
      <c r="DGN12" s="163"/>
      <c r="DGO12" s="163"/>
      <c r="DGP12" s="163"/>
      <c r="DGQ12" s="163"/>
      <c r="DGR12" s="163"/>
      <c r="DGS12" s="163"/>
      <c r="DGT12" s="163"/>
      <c r="DGU12" s="163"/>
      <c r="DGV12" s="163"/>
      <c r="DGW12" s="163"/>
      <c r="DGX12" s="163"/>
      <c r="DGY12" s="163"/>
      <c r="DGZ12" s="163"/>
      <c r="DHA12" s="163"/>
      <c r="DHB12" s="163"/>
      <c r="DHC12" s="163"/>
      <c r="DHD12" s="163"/>
      <c r="DHE12" s="163"/>
      <c r="DHF12" s="163"/>
      <c r="DHG12" s="163"/>
      <c r="DHH12" s="163"/>
      <c r="DHI12" s="163"/>
      <c r="DHJ12" s="163"/>
      <c r="DHK12" s="163"/>
      <c r="DHL12" s="163"/>
      <c r="DHM12" s="163"/>
      <c r="DHN12" s="163"/>
      <c r="DHO12" s="163"/>
      <c r="DHP12" s="163"/>
      <c r="DHQ12" s="163"/>
      <c r="DHR12" s="163"/>
      <c r="DHS12" s="163"/>
      <c r="DHT12" s="163"/>
      <c r="DHU12" s="163"/>
      <c r="DHV12" s="163"/>
      <c r="DHW12" s="163"/>
      <c r="DHX12" s="163"/>
      <c r="DHY12" s="163"/>
      <c r="DHZ12" s="163"/>
      <c r="DIA12" s="163"/>
      <c r="DIB12" s="163"/>
      <c r="DIC12" s="163"/>
      <c r="DID12" s="163"/>
      <c r="DIE12" s="163"/>
      <c r="DIF12" s="163"/>
      <c r="DIG12" s="163"/>
      <c r="DIH12" s="163"/>
      <c r="DII12" s="163"/>
      <c r="DIJ12" s="163"/>
      <c r="DIK12" s="163"/>
      <c r="DIL12" s="163"/>
      <c r="DIM12" s="163"/>
      <c r="DIN12" s="163"/>
      <c r="DIO12" s="163"/>
      <c r="DIP12" s="163"/>
      <c r="DIQ12" s="163"/>
      <c r="DIR12" s="163"/>
      <c r="DIS12" s="163"/>
      <c r="DIT12" s="163"/>
      <c r="DIU12" s="163"/>
      <c r="DIV12" s="163"/>
      <c r="DIW12" s="163"/>
      <c r="DIX12" s="163"/>
      <c r="DIY12" s="163"/>
      <c r="DIZ12" s="163"/>
      <c r="DJA12" s="163"/>
      <c r="DJB12" s="163"/>
      <c r="DJC12" s="163"/>
      <c r="DJD12" s="163"/>
      <c r="DJE12" s="163"/>
      <c r="DJF12" s="163"/>
      <c r="DJG12" s="163"/>
      <c r="DJH12" s="163"/>
      <c r="DJI12" s="163"/>
      <c r="DJJ12" s="163"/>
      <c r="DJK12" s="163"/>
      <c r="DJL12" s="163"/>
      <c r="DJM12" s="163"/>
      <c r="DJN12" s="163"/>
      <c r="DJO12" s="163"/>
      <c r="DJP12" s="163"/>
      <c r="DJQ12" s="163"/>
      <c r="DJR12" s="163"/>
      <c r="DJS12" s="163"/>
      <c r="DJT12" s="163"/>
      <c r="DJU12" s="163"/>
      <c r="DJV12" s="163"/>
      <c r="DJW12" s="163"/>
      <c r="DJX12" s="163"/>
      <c r="DJY12" s="163"/>
      <c r="DJZ12" s="163"/>
      <c r="DKA12" s="163"/>
      <c r="DKB12" s="163"/>
      <c r="DKC12" s="163"/>
      <c r="DKD12" s="163"/>
      <c r="DKE12" s="163"/>
      <c r="DKF12" s="163"/>
      <c r="DKG12" s="163"/>
      <c r="DKH12" s="163"/>
      <c r="DKI12" s="163"/>
      <c r="DKJ12" s="163"/>
      <c r="DKK12" s="163"/>
      <c r="DKL12" s="163"/>
      <c r="DKM12" s="163"/>
      <c r="DKN12" s="163"/>
      <c r="DKO12" s="163"/>
      <c r="DKP12" s="163"/>
      <c r="DKQ12" s="163"/>
      <c r="DKR12" s="163"/>
      <c r="DKS12" s="163"/>
      <c r="DKT12" s="163"/>
      <c r="DKU12" s="163"/>
      <c r="DKV12" s="163"/>
      <c r="DKW12" s="163"/>
      <c r="DKX12" s="163"/>
      <c r="DKY12" s="163"/>
      <c r="DKZ12" s="163"/>
      <c r="DLA12" s="163"/>
      <c r="DLB12" s="163"/>
      <c r="DLC12" s="163"/>
      <c r="DLD12" s="163"/>
      <c r="DLE12" s="163"/>
      <c r="DLF12" s="163"/>
      <c r="DLG12" s="163"/>
      <c r="DLH12" s="163"/>
      <c r="DLI12" s="163"/>
      <c r="DLJ12" s="163"/>
      <c r="DLK12" s="163"/>
      <c r="DLL12" s="163"/>
      <c r="DLM12" s="163"/>
      <c r="DLN12" s="163"/>
      <c r="DLO12" s="163"/>
      <c r="DLP12" s="163"/>
      <c r="DLQ12" s="163"/>
      <c r="DLR12" s="163"/>
      <c r="DLS12" s="163"/>
      <c r="DLT12" s="163"/>
      <c r="DLU12" s="163"/>
      <c r="DLV12" s="163"/>
      <c r="DLW12" s="163"/>
      <c r="DLX12" s="163"/>
      <c r="DLY12" s="163"/>
      <c r="DLZ12" s="163"/>
      <c r="DMA12" s="163"/>
      <c r="DMB12" s="163"/>
      <c r="DMC12" s="163"/>
      <c r="DMD12" s="163"/>
      <c r="DME12" s="163"/>
      <c r="DMF12" s="163"/>
      <c r="DMG12" s="163"/>
      <c r="DMH12" s="163"/>
      <c r="DMI12" s="163"/>
      <c r="DMJ12" s="163"/>
      <c r="DMK12" s="163"/>
      <c r="DML12" s="163"/>
      <c r="DMM12" s="163"/>
      <c r="DMN12" s="163"/>
      <c r="DMO12" s="163"/>
      <c r="DMP12" s="163"/>
      <c r="DMQ12" s="163"/>
      <c r="DMR12" s="163"/>
      <c r="DMS12" s="163"/>
      <c r="DMT12" s="163"/>
      <c r="DMU12" s="163"/>
      <c r="DMV12" s="163"/>
      <c r="DMW12" s="163"/>
      <c r="DMX12" s="163"/>
      <c r="DMY12" s="163"/>
      <c r="DMZ12" s="163"/>
      <c r="DNA12" s="163"/>
      <c r="DNB12" s="163"/>
      <c r="DNC12" s="163"/>
      <c r="DND12" s="163"/>
      <c r="DNE12" s="163"/>
      <c r="DNF12" s="163"/>
      <c r="DNG12" s="163"/>
      <c r="DNH12" s="163"/>
      <c r="DNI12" s="163"/>
      <c r="DNJ12" s="163"/>
      <c r="DNK12" s="163"/>
      <c r="DNL12" s="163"/>
      <c r="DNM12" s="163"/>
      <c r="DNN12" s="163"/>
      <c r="DNO12" s="163"/>
      <c r="DNP12" s="163"/>
      <c r="DNQ12" s="163"/>
      <c r="DNR12" s="163"/>
      <c r="DNS12" s="163"/>
      <c r="DNT12" s="163"/>
      <c r="DNU12" s="163"/>
      <c r="DNV12" s="163"/>
      <c r="DNW12" s="163"/>
      <c r="DNX12" s="163"/>
      <c r="DNY12" s="163"/>
      <c r="DNZ12" s="163"/>
      <c r="DOA12" s="163"/>
      <c r="DOB12" s="163"/>
      <c r="DOC12" s="163"/>
      <c r="DOD12" s="163"/>
      <c r="DOE12" s="163"/>
      <c r="DOF12" s="163"/>
      <c r="DOG12" s="163"/>
      <c r="DOH12" s="163"/>
      <c r="DOI12" s="163"/>
      <c r="DOJ12" s="163"/>
      <c r="DOK12" s="163"/>
      <c r="DOL12" s="163"/>
      <c r="DOM12" s="163"/>
      <c r="DON12" s="163"/>
      <c r="DOO12" s="163"/>
      <c r="DOP12" s="163"/>
      <c r="DOQ12" s="163"/>
      <c r="DOR12" s="163"/>
      <c r="DOS12" s="163"/>
      <c r="DOT12" s="163"/>
      <c r="DOU12" s="163"/>
      <c r="DOV12" s="163"/>
      <c r="DOW12" s="163"/>
      <c r="DOX12" s="163"/>
      <c r="DOY12" s="163"/>
      <c r="DOZ12" s="163"/>
      <c r="DPA12" s="163"/>
      <c r="DPB12" s="163"/>
      <c r="DPC12" s="163"/>
      <c r="DPD12" s="163"/>
      <c r="DPE12" s="163"/>
      <c r="DPF12" s="163"/>
      <c r="DPG12" s="163"/>
      <c r="DPH12" s="163"/>
      <c r="DPI12" s="163"/>
      <c r="DPJ12" s="163"/>
      <c r="DPK12" s="163"/>
      <c r="DPL12" s="163"/>
      <c r="DPM12" s="163"/>
      <c r="DPN12" s="163"/>
      <c r="DPO12" s="163"/>
      <c r="DPP12" s="163"/>
      <c r="DPQ12" s="163"/>
      <c r="DPR12" s="163"/>
      <c r="DPS12" s="163"/>
      <c r="DPT12" s="163"/>
      <c r="DPU12" s="163"/>
      <c r="DPV12" s="163"/>
      <c r="DPW12" s="163"/>
      <c r="DPX12" s="163"/>
      <c r="DPY12" s="163"/>
      <c r="DPZ12" s="163"/>
      <c r="DQA12" s="163"/>
      <c r="DQB12" s="163"/>
      <c r="DQC12" s="163"/>
      <c r="DQD12" s="163"/>
      <c r="DQE12" s="163"/>
      <c r="DQF12" s="163"/>
      <c r="DQG12" s="163"/>
      <c r="DQH12" s="163"/>
      <c r="DQI12" s="163"/>
      <c r="DQJ12" s="163"/>
      <c r="DQK12" s="163"/>
      <c r="DQL12" s="163"/>
      <c r="DQM12" s="163"/>
      <c r="DQN12" s="163"/>
      <c r="DQO12" s="163"/>
      <c r="DQP12" s="163"/>
      <c r="DQQ12" s="163"/>
      <c r="DQR12" s="163"/>
      <c r="DQS12" s="163"/>
      <c r="DQT12" s="163"/>
      <c r="DQU12" s="163"/>
      <c r="DQV12" s="163"/>
      <c r="DQW12" s="163"/>
      <c r="DQX12" s="163"/>
      <c r="DQY12" s="163"/>
      <c r="DQZ12" s="163"/>
      <c r="DRA12" s="163"/>
      <c r="DRB12" s="163"/>
      <c r="DRC12" s="163"/>
      <c r="DRD12" s="163"/>
      <c r="DRE12" s="163"/>
      <c r="DRF12" s="163"/>
      <c r="DRG12" s="163"/>
      <c r="DRH12" s="163"/>
      <c r="DRI12" s="163"/>
      <c r="DRJ12" s="163"/>
      <c r="DRK12" s="163"/>
      <c r="DRL12" s="163"/>
      <c r="DRM12" s="163"/>
      <c r="DRN12" s="163"/>
      <c r="DRO12" s="163"/>
      <c r="DRP12" s="163"/>
      <c r="DRQ12" s="163"/>
      <c r="DRR12" s="163"/>
      <c r="DRS12" s="163"/>
      <c r="DRT12" s="163"/>
      <c r="DRU12" s="163"/>
      <c r="DRV12" s="163"/>
      <c r="DRW12" s="163"/>
      <c r="DRX12" s="163"/>
      <c r="DRY12" s="163"/>
      <c r="DRZ12" s="163"/>
      <c r="DSA12" s="163"/>
      <c r="DSB12" s="163"/>
      <c r="DSC12" s="163"/>
      <c r="DSD12" s="163"/>
      <c r="DSE12" s="163"/>
      <c r="DSF12" s="163"/>
      <c r="DSG12" s="163"/>
      <c r="DSH12" s="163"/>
      <c r="DSI12" s="163"/>
      <c r="DSJ12" s="163"/>
      <c r="DSK12" s="163"/>
      <c r="DSL12" s="163"/>
      <c r="DSM12" s="163"/>
      <c r="DSN12" s="163"/>
      <c r="DSO12" s="163"/>
      <c r="DSP12" s="163"/>
      <c r="DSQ12" s="163"/>
      <c r="DSR12" s="163"/>
      <c r="DSS12" s="163"/>
      <c r="DST12" s="163"/>
      <c r="DSU12" s="163"/>
      <c r="DSV12" s="163"/>
      <c r="DSW12" s="163"/>
      <c r="DSX12" s="163"/>
      <c r="DSY12" s="163"/>
      <c r="DSZ12" s="163"/>
      <c r="DTA12" s="163"/>
      <c r="DTB12" s="163"/>
      <c r="DTC12" s="163"/>
      <c r="DTD12" s="163"/>
      <c r="DTE12" s="163"/>
      <c r="DTF12" s="163"/>
      <c r="DTG12" s="163"/>
      <c r="DTH12" s="163"/>
      <c r="DTI12" s="163"/>
      <c r="DTJ12" s="163"/>
      <c r="DTK12" s="163"/>
      <c r="DTL12" s="163"/>
      <c r="DTM12" s="163"/>
      <c r="DTN12" s="163"/>
      <c r="DTO12" s="163"/>
      <c r="DTP12" s="163"/>
      <c r="DTQ12" s="163"/>
      <c r="DTR12" s="163"/>
      <c r="DTS12" s="163"/>
      <c r="DTT12" s="163"/>
      <c r="DTU12" s="163"/>
      <c r="DTV12" s="163"/>
      <c r="DTW12" s="163"/>
      <c r="DTX12" s="163"/>
      <c r="DTY12" s="163"/>
      <c r="DTZ12" s="163"/>
      <c r="DUA12" s="163"/>
      <c r="DUB12" s="163"/>
      <c r="DUC12" s="163"/>
      <c r="DUD12" s="163"/>
      <c r="DUE12" s="163"/>
      <c r="DUF12" s="163"/>
      <c r="DUG12" s="163"/>
      <c r="DUH12" s="163"/>
      <c r="DUI12" s="163"/>
      <c r="DUJ12" s="163"/>
      <c r="DUK12" s="163"/>
      <c r="DUL12" s="163"/>
      <c r="DUM12" s="163"/>
      <c r="DUN12" s="163"/>
      <c r="DUO12" s="163"/>
      <c r="DUP12" s="163"/>
      <c r="DUQ12" s="163"/>
      <c r="DUR12" s="163"/>
      <c r="DUS12" s="163"/>
      <c r="DUT12" s="163"/>
      <c r="DUU12" s="163"/>
      <c r="DUV12" s="163"/>
      <c r="DUW12" s="163"/>
      <c r="DUX12" s="163"/>
      <c r="DUY12" s="163"/>
      <c r="DUZ12" s="163"/>
      <c r="DVA12" s="163"/>
      <c r="DVB12" s="163"/>
      <c r="DVC12" s="163"/>
      <c r="DVD12" s="163"/>
      <c r="DVE12" s="163"/>
      <c r="DVF12" s="163"/>
      <c r="DVG12" s="163"/>
      <c r="DVH12" s="163"/>
      <c r="DVI12" s="163"/>
      <c r="DVJ12" s="163"/>
      <c r="DVK12" s="163"/>
      <c r="DVL12" s="163"/>
      <c r="DVM12" s="163"/>
      <c r="DVN12" s="163"/>
      <c r="DVO12" s="163"/>
      <c r="DVP12" s="163"/>
      <c r="DVQ12" s="163"/>
      <c r="DVR12" s="163"/>
      <c r="DVS12" s="163"/>
      <c r="DVT12" s="163"/>
      <c r="DVU12" s="163"/>
      <c r="DVV12" s="163"/>
      <c r="DVW12" s="163"/>
      <c r="DVX12" s="163"/>
      <c r="DVY12" s="163"/>
      <c r="DVZ12" s="163"/>
      <c r="DWA12" s="163"/>
      <c r="DWB12" s="163"/>
      <c r="DWC12" s="163"/>
      <c r="DWD12" s="163"/>
      <c r="DWE12" s="163"/>
      <c r="DWF12" s="163"/>
      <c r="DWG12" s="163"/>
      <c r="DWH12" s="163"/>
      <c r="DWI12" s="163"/>
      <c r="DWJ12" s="163"/>
      <c r="DWK12" s="163"/>
      <c r="DWL12" s="163"/>
      <c r="DWM12" s="163"/>
      <c r="DWN12" s="163"/>
      <c r="DWO12" s="163"/>
      <c r="DWP12" s="163"/>
      <c r="DWQ12" s="163"/>
      <c r="DWR12" s="163"/>
      <c r="DWS12" s="163"/>
      <c r="DWT12" s="163"/>
      <c r="DWU12" s="163"/>
      <c r="DWV12" s="163"/>
      <c r="DWW12" s="163"/>
      <c r="DWX12" s="163"/>
      <c r="DWY12" s="163"/>
      <c r="DWZ12" s="163"/>
      <c r="DXA12" s="163"/>
      <c r="DXB12" s="163"/>
      <c r="DXC12" s="163"/>
      <c r="DXD12" s="163"/>
      <c r="DXE12" s="163"/>
      <c r="DXF12" s="163"/>
      <c r="DXG12" s="163"/>
      <c r="DXH12" s="163"/>
      <c r="DXI12" s="163"/>
      <c r="DXJ12" s="163"/>
      <c r="DXK12" s="163"/>
      <c r="DXL12" s="163"/>
      <c r="DXM12" s="163"/>
      <c r="DXN12" s="163"/>
      <c r="DXO12" s="163"/>
      <c r="DXP12" s="163"/>
      <c r="DXQ12" s="163"/>
      <c r="DXR12" s="163"/>
      <c r="DXS12" s="163"/>
      <c r="DXT12" s="163"/>
      <c r="DXU12" s="163"/>
      <c r="DXV12" s="163"/>
      <c r="DXW12" s="163"/>
      <c r="DXX12" s="163"/>
      <c r="DXY12" s="163"/>
      <c r="DXZ12" s="163"/>
      <c r="DYA12" s="163"/>
      <c r="DYB12" s="163"/>
      <c r="DYC12" s="163"/>
      <c r="DYD12" s="163"/>
      <c r="DYE12" s="163"/>
      <c r="DYF12" s="163"/>
      <c r="DYG12" s="163"/>
      <c r="DYH12" s="163"/>
      <c r="DYI12" s="163"/>
      <c r="DYJ12" s="163"/>
      <c r="DYK12" s="163"/>
      <c r="DYL12" s="163"/>
      <c r="DYM12" s="163"/>
      <c r="DYN12" s="163"/>
      <c r="DYO12" s="163"/>
      <c r="DYP12" s="163"/>
      <c r="DYQ12" s="163"/>
      <c r="DYR12" s="163"/>
      <c r="DYS12" s="163"/>
      <c r="DYT12" s="163"/>
      <c r="DYU12" s="163"/>
      <c r="DYV12" s="163"/>
      <c r="DYW12" s="163"/>
      <c r="DYX12" s="163"/>
      <c r="DYY12" s="163"/>
      <c r="DYZ12" s="163"/>
      <c r="DZA12" s="163"/>
      <c r="DZB12" s="163"/>
      <c r="DZC12" s="163"/>
      <c r="DZD12" s="163"/>
      <c r="DZE12" s="163"/>
      <c r="DZF12" s="163"/>
      <c r="DZG12" s="163"/>
      <c r="DZH12" s="163"/>
      <c r="DZI12" s="163"/>
      <c r="DZJ12" s="163"/>
      <c r="DZK12" s="163"/>
      <c r="DZL12" s="163"/>
      <c r="DZM12" s="163"/>
      <c r="DZN12" s="163"/>
      <c r="DZO12" s="163"/>
      <c r="DZP12" s="163"/>
      <c r="DZQ12" s="163"/>
      <c r="DZR12" s="163"/>
      <c r="DZS12" s="163"/>
      <c r="DZT12" s="163"/>
      <c r="DZU12" s="163"/>
      <c r="DZV12" s="163"/>
      <c r="DZW12" s="163"/>
      <c r="DZX12" s="163"/>
      <c r="DZY12" s="163"/>
      <c r="DZZ12" s="163"/>
      <c r="EAA12" s="163"/>
      <c r="EAB12" s="163"/>
      <c r="EAC12" s="163"/>
      <c r="EAD12" s="163"/>
      <c r="EAE12" s="163"/>
      <c r="EAF12" s="163"/>
      <c r="EAG12" s="163"/>
      <c r="EAH12" s="163"/>
      <c r="EAI12" s="163"/>
      <c r="EAJ12" s="163"/>
      <c r="EAK12" s="163"/>
      <c r="EAL12" s="163"/>
      <c r="EAM12" s="163"/>
      <c r="EAN12" s="163"/>
      <c r="EAO12" s="163"/>
      <c r="EAP12" s="163"/>
      <c r="EAQ12" s="163"/>
      <c r="EAR12" s="163"/>
      <c r="EAS12" s="163"/>
      <c r="EAT12" s="163"/>
      <c r="EAU12" s="163"/>
      <c r="EAV12" s="163"/>
      <c r="EAW12" s="163"/>
      <c r="EAX12" s="163"/>
      <c r="EAY12" s="163"/>
      <c r="EAZ12" s="163"/>
      <c r="EBA12" s="163"/>
      <c r="EBB12" s="163"/>
      <c r="EBC12" s="163"/>
      <c r="EBD12" s="163"/>
      <c r="EBE12" s="163"/>
      <c r="EBF12" s="163"/>
      <c r="EBG12" s="163"/>
      <c r="EBH12" s="163"/>
      <c r="EBI12" s="163"/>
      <c r="EBJ12" s="163"/>
      <c r="EBK12" s="163"/>
      <c r="EBL12" s="163"/>
      <c r="EBM12" s="163"/>
      <c r="EBN12" s="163"/>
      <c r="EBO12" s="163"/>
      <c r="EBP12" s="163"/>
      <c r="EBQ12" s="163"/>
      <c r="EBR12" s="163"/>
      <c r="EBS12" s="163"/>
      <c r="EBT12" s="163"/>
      <c r="EBU12" s="163"/>
      <c r="EBV12" s="163"/>
      <c r="EBW12" s="163"/>
      <c r="EBX12" s="163"/>
      <c r="EBY12" s="163"/>
      <c r="EBZ12" s="163"/>
      <c r="ECA12" s="163"/>
      <c r="ECB12" s="163"/>
      <c r="ECC12" s="163"/>
      <c r="ECD12" s="163"/>
      <c r="ECE12" s="163"/>
      <c r="ECF12" s="163"/>
      <c r="ECG12" s="163"/>
      <c r="ECH12" s="163"/>
      <c r="ECI12" s="163"/>
      <c r="ECJ12" s="163"/>
      <c r="ECK12" s="163"/>
      <c r="ECL12" s="163"/>
      <c r="ECM12" s="163"/>
      <c r="ECN12" s="163"/>
      <c r="ECO12" s="163"/>
      <c r="ECP12" s="163"/>
      <c r="ECQ12" s="163"/>
      <c r="ECR12" s="163"/>
      <c r="ECS12" s="163"/>
      <c r="ECT12" s="163"/>
      <c r="ECU12" s="163"/>
      <c r="ECV12" s="163"/>
      <c r="ECW12" s="163"/>
      <c r="ECX12" s="163"/>
      <c r="ECY12" s="163"/>
      <c r="ECZ12" s="163"/>
      <c r="EDA12" s="163"/>
      <c r="EDB12" s="163"/>
      <c r="EDC12" s="163"/>
      <c r="EDD12" s="163"/>
      <c r="EDE12" s="163"/>
      <c r="EDF12" s="163"/>
      <c r="EDG12" s="163"/>
      <c r="EDH12" s="163"/>
      <c r="EDI12" s="163"/>
      <c r="EDJ12" s="163"/>
      <c r="EDK12" s="163"/>
      <c r="EDL12" s="163"/>
      <c r="EDM12" s="163"/>
      <c r="EDN12" s="163"/>
      <c r="EDO12" s="163"/>
      <c r="EDP12" s="163"/>
      <c r="EDQ12" s="163"/>
      <c r="EDR12" s="163"/>
      <c r="EDS12" s="163"/>
      <c r="EDT12" s="163"/>
      <c r="EDU12" s="163"/>
      <c r="EDV12" s="163"/>
      <c r="EDW12" s="163"/>
      <c r="EDX12" s="163"/>
      <c r="EDY12" s="163"/>
      <c r="EDZ12" s="163"/>
      <c r="EEA12" s="163"/>
      <c r="EEB12" s="163"/>
      <c r="EEC12" s="163"/>
      <c r="EED12" s="163"/>
      <c r="EEE12" s="163"/>
      <c r="EEF12" s="163"/>
      <c r="EEG12" s="163"/>
      <c r="EEH12" s="163"/>
      <c r="EEI12" s="163"/>
      <c r="EEJ12" s="163"/>
      <c r="EEK12" s="163"/>
      <c r="EEL12" s="163"/>
      <c r="EEM12" s="163"/>
      <c r="EEN12" s="163"/>
      <c r="EEO12" s="163"/>
      <c r="EEP12" s="163"/>
      <c r="EEQ12" s="163"/>
      <c r="EER12" s="163"/>
      <c r="EES12" s="163"/>
      <c r="EET12" s="163"/>
      <c r="EEU12" s="163"/>
      <c r="EEV12" s="163"/>
      <c r="EEW12" s="163"/>
      <c r="EEX12" s="163"/>
      <c r="EEY12" s="163"/>
      <c r="EEZ12" s="163"/>
      <c r="EFA12" s="163"/>
      <c r="EFB12" s="163"/>
      <c r="EFC12" s="163"/>
      <c r="EFD12" s="163"/>
      <c r="EFE12" s="163"/>
      <c r="EFF12" s="163"/>
      <c r="EFG12" s="163"/>
      <c r="EFH12" s="163"/>
      <c r="EFI12" s="163"/>
      <c r="EFJ12" s="163"/>
      <c r="EFK12" s="163"/>
      <c r="EFL12" s="163"/>
      <c r="EFM12" s="163"/>
      <c r="EFN12" s="163"/>
      <c r="EFO12" s="163"/>
      <c r="EFP12" s="163"/>
      <c r="EFQ12" s="163"/>
      <c r="EFR12" s="163"/>
      <c r="EFS12" s="163"/>
      <c r="EFT12" s="163"/>
      <c r="EFU12" s="163"/>
      <c r="EFV12" s="163"/>
      <c r="EFW12" s="163"/>
      <c r="EFX12" s="163"/>
      <c r="EFY12" s="163"/>
      <c r="EFZ12" s="163"/>
      <c r="EGA12" s="163"/>
      <c r="EGB12" s="163"/>
      <c r="EGC12" s="163"/>
      <c r="EGD12" s="163"/>
      <c r="EGE12" s="163"/>
      <c r="EGF12" s="163"/>
      <c r="EGG12" s="163"/>
      <c r="EGH12" s="163"/>
      <c r="EGI12" s="163"/>
      <c r="EGJ12" s="163"/>
      <c r="EGK12" s="163"/>
      <c r="EGL12" s="163"/>
      <c r="EGM12" s="163"/>
      <c r="EGN12" s="163"/>
      <c r="EGO12" s="163"/>
      <c r="EGP12" s="163"/>
      <c r="EGQ12" s="163"/>
      <c r="EGR12" s="163"/>
      <c r="EGS12" s="163"/>
      <c r="EGT12" s="163"/>
      <c r="EGU12" s="163"/>
      <c r="EGV12" s="163"/>
      <c r="EGW12" s="163"/>
      <c r="EGX12" s="163"/>
      <c r="EGY12" s="163"/>
      <c r="EGZ12" s="163"/>
      <c r="EHA12" s="163"/>
      <c r="EHB12" s="163"/>
      <c r="EHC12" s="163"/>
      <c r="EHD12" s="163"/>
      <c r="EHE12" s="163"/>
      <c r="EHF12" s="163"/>
      <c r="EHG12" s="163"/>
      <c r="EHH12" s="163"/>
      <c r="EHI12" s="163"/>
      <c r="EHJ12" s="163"/>
      <c r="EHK12" s="163"/>
      <c r="EHL12" s="163"/>
      <c r="EHM12" s="163"/>
      <c r="EHN12" s="163"/>
      <c r="EHO12" s="163"/>
      <c r="EHP12" s="163"/>
      <c r="EHQ12" s="163"/>
      <c r="EHR12" s="163"/>
      <c r="EHS12" s="163"/>
      <c r="EHT12" s="163"/>
      <c r="EHU12" s="163"/>
      <c r="EHV12" s="163"/>
      <c r="EHW12" s="163"/>
      <c r="EHX12" s="163"/>
      <c r="EHY12" s="163"/>
      <c r="EHZ12" s="163"/>
      <c r="EIA12" s="163"/>
      <c r="EIB12" s="163"/>
      <c r="EIC12" s="163"/>
      <c r="EID12" s="163"/>
      <c r="EIE12" s="163"/>
      <c r="EIF12" s="163"/>
      <c r="EIG12" s="163"/>
      <c r="EIH12" s="163"/>
      <c r="EII12" s="163"/>
      <c r="EIJ12" s="163"/>
      <c r="EIK12" s="163"/>
      <c r="EIL12" s="163"/>
      <c r="EIM12" s="163"/>
      <c r="EIN12" s="163"/>
      <c r="EIO12" s="163"/>
      <c r="EIP12" s="163"/>
      <c r="EIQ12" s="163"/>
      <c r="EIR12" s="163"/>
      <c r="EIS12" s="163"/>
      <c r="EIT12" s="163"/>
      <c r="EIU12" s="163"/>
      <c r="EIV12" s="163"/>
      <c r="EIW12" s="163"/>
      <c r="EIX12" s="163"/>
      <c r="EIY12" s="163"/>
      <c r="EIZ12" s="163"/>
      <c r="EJA12" s="163"/>
      <c r="EJB12" s="163"/>
      <c r="EJC12" s="163"/>
      <c r="EJD12" s="163"/>
      <c r="EJE12" s="163"/>
      <c r="EJF12" s="163"/>
      <c r="EJG12" s="163"/>
      <c r="EJH12" s="163"/>
      <c r="EJI12" s="163"/>
      <c r="EJJ12" s="163"/>
      <c r="EJK12" s="163"/>
      <c r="EJL12" s="163"/>
      <c r="EJM12" s="163"/>
      <c r="EJN12" s="163"/>
      <c r="EJO12" s="163"/>
      <c r="EJP12" s="163"/>
      <c r="EJQ12" s="163"/>
      <c r="EJR12" s="163"/>
      <c r="EJS12" s="163"/>
      <c r="EJT12" s="163"/>
      <c r="EJU12" s="163"/>
      <c r="EJV12" s="163"/>
      <c r="EJW12" s="163"/>
      <c r="EJX12" s="163"/>
      <c r="EJY12" s="163"/>
      <c r="EJZ12" s="163"/>
      <c r="EKA12" s="163"/>
      <c r="EKB12" s="163"/>
      <c r="EKC12" s="163"/>
      <c r="EKD12" s="163"/>
      <c r="EKE12" s="163"/>
      <c r="EKF12" s="163"/>
      <c r="EKG12" s="163"/>
      <c r="EKH12" s="163"/>
      <c r="EKI12" s="163"/>
      <c r="EKJ12" s="163"/>
      <c r="EKK12" s="163"/>
      <c r="EKL12" s="163"/>
      <c r="EKM12" s="163"/>
      <c r="EKN12" s="163"/>
      <c r="EKO12" s="163"/>
      <c r="EKP12" s="163"/>
      <c r="EKQ12" s="163"/>
      <c r="EKR12" s="163"/>
      <c r="EKS12" s="163"/>
      <c r="EKT12" s="163"/>
      <c r="EKU12" s="163"/>
      <c r="EKV12" s="163"/>
      <c r="EKW12" s="163"/>
      <c r="EKX12" s="163"/>
      <c r="EKY12" s="163"/>
      <c r="EKZ12" s="163"/>
      <c r="ELA12" s="163"/>
      <c r="ELB12" s="163"/>
      <c r="ELC12" s="163"/>
      <c r="ELD12" s="163"/>
      <c r="ELE12" s="163"/>
      <c r="ELF12" s="163"/>
      <c r="ELG12" s="163"/>
      <c r="ELH12" s="163"/>
      <c r="ELI12" s="163"/>
      <c r="ELJ12" s="163"/>
      <c r="ELK12" s="163"/>
      <c r="ELL12" s="163"/>
      <c r="ELM12" s="163"/>
      <c r="ELN12" s="163"/>
      <c r="ELO12" s="163"/>
      <c r="ELP12" s="163"/>
      <c r="ELQ12" s="163"/>
      <c r="ELR12" s="163"/>
      <c r="ELS12" s="163"/>
      <c r="ELT12" s="163"/>
      <c r="ELU12" s="163"/>
      <c r="ELV12" s="163"/>
      <c r="ELW12" s="163"/>
      <c r="ELX12" s="163"/>
      <c r="ELY12" s="163"/>
      <c r="ELZ12" s="163"/>
      <c r="EMA12" s="163"/>
      <c r="EMB12" s="163"/>
      <c r="EMC12" s="163"/>
      <c r="EMD12" s="163"/>
      <c r="EME12" s="163"/>
      <c r="EMF12" s="163"/>
      <c r="EMG12" s="163"/>
      <c r="EMH12" s="163"/>
      <c r="EMI12" s="163"/>
      <c r="EMJ12" s="163"/>
      <c r="EMK12" s="163"/>
      <c r="EML12" s="163"/>
      <c r="EMM12" s="163"/>
      <c r="EMN12" s="163"/>
      <c r="EMO12" s="163"/>
      <c r="EMP12" s="163"/>
      <c r="EMQ12" s="163"/>
      <c r="EMR12" s="163"/>
      <c r="EMS12" s="163"/>
      <c r="EMT12" s="163"/>
      <c r="EMU12" s="163"/>
      <c r="EMV12" s="163"/>
      <c r="EMW12" s="163"/>
      <c r="EMX12" s="163"/>
      <c r="EMY12" s="163"/>
      <c r="EMZ12" s="163"/>
      <c r="ENA12" s="163"/>
      <c r="ENB12" s="163"/>
      <c r="ENC12" s="163"/>
      <c r="END12" s="163"/>
      <c r="ENE12" s="163"/>
      <c r="ENF12" s="163"/>
      <c r="ENG12" s="163"/>
      <c r="ENH12" s="163"/>
      <c r="ENI12" s="163"/>
      <c r="ENJ12" s="163"/>
      <c r="ENK12" s="163"/>
      <c r="ENL12" s="163"/>
      <c r="ENM12" s="163"/>
      <c r="ENN12" s="163"/>
      <c r="ENO12" s="163"/>
      <c r="ENP12" s="163"/>
      <c r="ENQ12" s="163"/>
      <c r="ENR12" s="163"/>
      <c r="ENS12" s="163"/>
      <c r="ENT12" s="163"/>
      <c r="ENU12" s="163"/>
      <c r="ENV12" s="163"/>
      <c r="ENW12" s="163"/>
      <c r="ENX12" s="163"/>
      <c r="ENY12" s="163"/>
      <c r="ENZ12" s="163"/>
      <c r="EOA12" s="163"/>
      <c r="EOB12" s="163"/>
      <c r="EOC12" s="163"/>
      <c r="EOD12" s="163"/>
      <c r="EOE12" s="163"/>
      <c r="EOF12" s="163"/>
      <c r="EOG12" s="163"/>
      <c r="EOH12" s="163"/>
      <c r="EOI12" s="163"/>
      <c r="EOJ12" s="163"/>
      <c r="EOK12" s="163"/>
      <c r="EOL12" s="163"/>
      <c r="EOM12" s="163"/>
      <c r="EON12" s="163"/>
      <c r="EOO12" s="163"/>
      <c r="EOP12" s="163"/>
      <c r="EOQ12" s="163"/>
      <c r="EOR12" s="163"/>
      <c r="EOS12" s="163"/>
      <c r="EOT12" s="163"/>
      <c r="EOU12" s="163"/>
      <c r="EOV12" s="163"/>
      <c r="EOW12" s="163"/>
      <c r="EOX12" s="163"/>
      <c r="EOY12" s="163"/>
      <c r="EOZ12" s="163"/>
      <c r="EPA12" s="163"/>
      <c r="EPB12" s="163"/>
      <c r="EPC12" s="163"/>
      <c r="EPD12" s="163"/>
      <c r="EPE12" s="163"/>
      <c r="EPF12" s="163"/>
      <c r="EPG12" s="163"/>
      <c r="EPH12" s="163"/>
      <c r="EPI12" s="163"/>
      <c r="EPJ12" s="163"/>
      <c r="EPK12" s="163"/>
      <c r="EPL12" s="163"/>
      <c r="EPM12" s="163"/>
      <c r="EPN12" s="163"/>
      <c r="EPO12" s="163"/>
      <c r="EPP12" s="163"/>
      <c r="EPQ12" s="163"/>
      <c r="EPR12" s="163"/>
      <c r="EPS12" s="163"/>
      <c r="EPT12" s="163"/>
      <c r="EPU12" s="163"/>
      <c r="EPV12" s="163"/>
      <c r="EPW12" s="163"/>
      <c r="EPX12" s="163"/>
      <c r="EPY12" s="163"/>
      <c r="EPZ12" s="163"/>
      <c r="EQA12" s="163"/>
      <c r="EQB12" s="163"/>
      <c r="EQC12" s="163"/>
      <c r="EQD12" s="163"/>
      <c r="EQE12" s="163"/>
      <c r="EQF12" s="163"/>
      <c r="EQG12" s="163"/>
      <c r="EQH12" s="163"/>
      <c r="EQI12" s="163"/>
      <c r="EQJ12" s="163"/>
      <c r="EQK12" s="163"/>
      <c r="EQL12" s="163"/>
      <c r="EQM12" s="163"/>
      <c r="EQN12" s="163"/>
      <c r="EQO12" s="163"/>
      <c r="EQP12" s="163"/>
      <c r="EQQ12" s="163"/>
      <c r="EQR12" s="163"/>
      <c r="EQS12" s="163"/>
      <c r="EQT12" s="163"/>
      <c r="EQU12" s="163"/>
      <c r="EQV12" s="163"/>
      <c r="EQW12" s="163"/>
      <c r="EQX12" s="163"/>
      <c r="EQY12" s="163"/>
      <c r="EQZ12" s="163"/>
      <c r="ERA12" s="163"/>
      <c r="ERB12" s="163"/>
      <c r="ERC12" s="163"/>
      <c r="ERD12" s="163"/>
      <c r="ERE12" s="163"/>
      <c r="ERF12" s="163"/>
      <c r="ERG12" s="163"/>
      <c r="ERH12" s="163"/>
      <c r="ERI12" s="163"/>
      <c r="ERJ12" s="163"/>
      <c r="ERK12" s="163"/>
      <c r="ERL12" s="163"/>
      <c r="ERM12" s="163"/>
      <c r="ERN12" s="163"/>
      <c r="ERO12" s="163"/>
      <c r="ERP12" s="163"/>
      <c r="ERQ12" s="163"/>
      <c r="ERR12" s="163"/>
      <c r="ERS12" s="163"/>
      <c r="ERT12" s="163"/>
      <c r="ERU12" s="163"/>
      <c r="ERV12" s="163"/>
      <c r="ERW12" s="163"/>
      <c r="ERX12" s="163"/>
      <c r="ERY12" s="163"/>
      <c r="ERZ12" s="163"/>
      <c r="ESA12" s="163"/>
      <c r="ESB12" s="163"/>
      <c r="ESC12" s="163"/>
      <c r="ESD12" s="163"/>
      <c r="ESE12" s="163"/>
      <c r="ESF12" s="163"/>
      <c r="ESG12" s="163"/>
      <c r="ESH12" s="163"/>
      <c r="ESI12" s="163"/>
      <c r="ESJ12" s="163"/>
      <c r="ESK12" s="163"/>
      <c r="ESL12" s="163"/>
      <c r="ESM12" s="163"/>
      <c r="ESN12" s="163"/>
      <c r="ESO12" s="163"/>
      <c r="ESP12" s="163"/>
      <c r="ESQ12" s="163"/>
      <c r="ESR12" s="163"/>
      <c r="ESS12" s="163"/>
      <c r="EST12" s="163"/>
      <c r="ESU12" s="163"/>
      <c r="ESV12" s="163"/>
      <c r="ESW12" s="163"/>
      <c r="ESX12" s="163"/>
      <c r="ESY12" s="163"/>
      <c r="ESZ12" s="163"/>
      <c r="ETA12" s="163"/>
      <c r="ETB12" s="163"/>
      <c r="ETC12" s="163"/>
      <c r="ETD12" s="163"/>
      <c r="ETE12" s="163"/>
      <c r="ETF12" s="163"/>
      <c r="ETG12" s="163"/>
      <c r="ETH12" s="163"/>
      <c r="ETI12" s="163"/>
      <c r="ETJ12" s="163"/>
      <c r="ETK12" s="163"/>
      <c r="ETL12" s="163"/>
      <c r="ETM12" s="163"/>
      <c r="ETN12" s="163"/>
      <c r="ETO12" s="163"/>
      <c r="ETP12" s="163"/>
      <c r="ETQ12" s="163"/>
      <c r="ETR12" s="163"/>
      <c r="ETS12" s="163"/>
      <c r="ETT12" s="163"/>
      <c r="ETU12" s="163"/>
      <c r="ETV12" s="163"/>
      <c r="ETW12" s="163"/>
      <c r="ETX12" s="163"/>
      <c r="ETY12" s="163"/>
      <c r="ETZ12" s="163"/>
      <c r="EUA12" s="163"/>
      <c r="EUB12" s="163"/>
      <c r="EUC12" s="163"/>
      <c r="EUD12" s="163"/>
      <c r="EUE12" s="163"/>
      <c r="EUF12" s="163"/>
      <c r="EUG12" s="163"/>
      <c r="EUH12" s="163"/>
      <c r="EUI12" s="163"/>
      <c r="EUJ12" s="163"/>
      <c r="EUK12" s="163"/>
      <c r="EUL12" s="163"/>
      <c r="EUM12" s="163"/>
      <c r="EUN12" s="163"/>
      <c r="EUO12" s="163"/>
      <c r="EUP12" s="163"/>
      <c r="EUQ12" s="163"/>
      <c r="EUR12" s="163"/>
      <c r="EUS12" s="163"/>
      <c r="EUT12" s="163"/>
      <c r="EUU12" s="163"/>
      <c r="EUV12" s="163"/>
      <c r="EUW12" s="163"/>
      <c r="EUX12" s="163"/>
      <c r="EUY12" s="163"/>
      <c r="EUZ12" s="163"/>
      <c r="EVA12" s="163"/>
      <c r="EVB12" s="163"/>
      <c r="EVC12" s="163"/>
      <c r="EVD12" s="163"/>
      <c r="EVE12" s="163"/>
      <c r="EVF12" s="163"/>
      <c r="EVG12" s="163"/>
      <c r="EVH12" s="163"/>
      <c r="EVI12" s="163"/>
      <c r="EVJ12" s="163"/>
      <c r="EVK12" s="163"/>
      <c r="EVL12" s="163"/>
      <c r="EVM12" s="163"/>
      <c r="EVN12" s="163"/>
      <c r="EVO12" s="163"/>
      <c r="EVP12" s="163"/>
      <c r="EVQ12" s="163"/>
      <c r="EVR12" s="163"/>
      <c r="EVS12" s="163"/>
      <c r="EVT12" s="163"/>
      <c r="EVU12" s="163"/>
      <c r="EVV12" s="163"/>
      <c r="EVW12" s="163"/>
      <c r="EVX12" s="163"/>
      <c r="EVY12" s="163"/>
      <c r="EVZ12" s="163"/>
      <c r="EWA12" s="163"/>
      <c r="EWB12" s="163"/>
      <c r="EWC12" s="163"/>
      <c r="EWD12" s="163"/>
      <c r="EWE12" s="163"/>
      <c r="EWF12" s="163"/>
      <c r="EWG12" s="163"/>
      <c r="EWH12" s="163"/>
      <c r="EWI12" s="163"/>
      <c r="EWJ12" s="163"/>
      <c r="EWK12" s="163"/>
      <c r="EWL12" s="163"/>
      <c r="EWM12" s="163"/>
      <c r="EWN12" s="163"/>
      <c r="EWO12" s="163"/>
      <c r="EWP12" s="163"/>
      <c r="EWQ12" s="163"/>
      <c r="EWR12" s="163"/>
      <c r="EWS12" s="163"/>
      <c r="EWT12" s="163"/>
      <c r="EWU12" s="163"/>
      <c r="EWV12" s="163"/>
      <c r="EWW12" s="163"/>
      <c r="EWX12" s="163"/>
      <c r="EWY12" s="163"/>
      <c r="EWZ12" s="163"/>
      <c r="EXA12" s="163"/>
      <c r="EXB12" s="163"/>
      <c r="EXC12" s="163"/>
      <c r="EXD12" s="163"/>
      <c r="EXE12" s="163"/>
      <c r="EXF12" s="163"/>
      <c r="EXG12" s="163"/>
      <c r="EXH12" s="163"/>
      <c r="EXI12" s="163"/>
      <c r="EXJ12" s="163"/>
      <c r="EXK12" s="163"/>
      <c r="EXL12" s="163"/>
      <c r="EXM12" s="163"/>
      <c r="EXN12" s="163"/>
      <c r="EXO12" s="163"/>
      <c r="EXP12" s="163"/>
      <c r="EXQ12" s="163"/>
      <c r="EXR12" s="163"/>
      <c r="EXS12" s="163"/>
      <c r="EXT12" s="163"/>
      <c r="EXU12" s="163"/>
      <c r="EXV12" s="163"/>
      <c r="EXW12" s="163"/>
      <c r="EXX12" s="163"/>
      <c r="EXY12" s="163"/>
      <c r="EXZ12" s="163"/>
      <c r="EYA12" s="163"/>
      <c r="EYB12" s="163"/>
      <c r="EYC12" s="163"/>
      <c r="EYD12" s="163"/>
      <c r="EYE12" s="163"/>
      <c r="EYF12" s="163"/>
      <c r="EYG12" s="163"/>
      <c r="EYH12" s="163"/>
      <c r="EYI12" s="163"/>
      <c r="EYJ12" s="163"/>
      <c r="EYK12" s="163"/>
      <c r="EYL12" s="163"/>
      <c r="EYM12" s="163"/>
      <c r="EYN12" s="163"/>
      <c r="EYO12" s="163"/>
      <c r="EYP12" s="163"/>
      <c r="EYQ12" s="163"/>
      <c r="EYR12" s="163"/>
      <c r="EYS12" s="163"/>
      <c r="EYT12" s="163"/>
      <c r="EYU12" s="163"/>
      <c r="EYV12" s="163"/>
      <c r="EYW12" s="163"/>
      <c r="EYX12" s="163"/>
      <c r="EYY12" s="163"/>
      <c r="EYZ12" s="163"/>
      <c r="EZA12" s="163"/>
      <c r="EZB12" s="163"/>
      <c r="EZC12" s="163"/>
      <c r="EZD12" s="163"/>
      <c r="EZE12" s="163"/>
      <c r="EZF12" s="163"/>
      <c r="EZG12" s="163"/>
      <c r="EZH12" s="163"/>
      <c r="EZI12" s="163"/>
      <c r="EZJ12" s="163"/>
      <c r="EZK12" s="163"/>
      <c r="EZL12" s="163"/>
      <c r="EZM12" s="163"/>
      <c r="EZN12" s="163"/>
      <c r="EZO12" s="163"/>
      <c r="EZP12" s="163"/>
      <c r="EZQ12" s="163"/>
      <c r="EZR12" s="163"/>
      <c r="EZS12" s="163"/>
      <c r="EZT12" s="163"/>
      <c r="EZU12" s="163"/>
      <c r="EZV12" s="163"/>
      <c r="EZW12" s="163"/>
      <c r="EZX12" s="163"/>
      <c r="EZY12" s="163"/>
      <c r="EZZ12" s="163"/>
      <c r="FAA12" s="163"/>
      <c r="FAB12" s="163"/>
      <c r="FAC12" s="163"/>
      <c r="FAD12" s="163"/>
      <c r="FAE12" s="163"/>
      <c r="FAF12" s="163"/>
      <c r="FAG12" s="163"/>
      <c r="FAH12" s="163"/>
      <c r="FAI12" s="163"/>
      <c r="FAJ12" s="163"/>
      <c r="FAK12" s="163"/>
      <c r="FAL12" s="163"/>
      <c r="FAM12" s="163"/>
      <c r="FAN12" s="163"/>
      <c r="FAO12" s="163"/>
      <c r="FAP12" s="163"/>
      <c r="FAQ12" s="163"/>
      <c r="FAR12" s="163"/>
      <c r="FAS12" s="163"/>
      <c r="FAT12" s="163"/>
      <c r="FAU12" s="163"/>
      <c r="FAV12" s="163"/>
      <c r="FAW12" s="163"/>
      <c r="FAX12" s="163"/>
      <c r="FAY12" s="163"/>
      <c r="FAZ12" s="163"/>
      <c r="FBA12" s="163"/>
      <c r="FBB12" s="163"/>
      <c r="FBC12" s="163"/>
      <c r="FBD12" s="163"/>
      <c r="FBE12" s="163"/>
      <c r="FBF12" s="163"/>
      <c r="FBG12" s="163"/>
      <c r="FBH12" s="163"/>
      <c r="FBI12" s="163"/>
      <c r="FBJ12" s="163"/>
      <c r="FBK12" s="163"/>
      <c r="FBL12" s="163"/>
      <c r="FBM12" s="163"/>
      <c r="FBN12" s="163"/>
      <c r="FBO12" s="163"/>
      <c r="FBP12" s="163"/>
      <c r="FBQ12" s="163"/>
      <c r="FBR12" s="163"/>
      <c r="FBS12" s="163"/>
      <c r="FBT12" s="163"/>
      <c r="FBU12" s="163"/>
      <c r="FBV12" s="163"/>
      <c r="FBW12" s="163"/>
      <c r="FBX12" s="163"/>
      <c r="FBY12" s="163"/>
      <c r="FBZ12" s="163"/>
      <c r="FCA12" s="163"/>
      <c r="FCB12" s="163"/>
      <c r="FCC12" s="163"/>
      <c r="FCD12" s="163"/>
      <c r="FCE12" s="163"/>
      <c r="FCF12" s="163"/>
      <c r="FCG12" s="163"/>
      <c r="FCH12" s="163"/>
      <c r="FCI12" s="163"/>
      <c r="FCJ12" s="163"/>
      <c r="FCK12" s="163"/>
      <c r="FCL12" s="163"/>
      <c r="FCM12" s="163"/>
      <c r="FCN12" s="163"/>
      <c r="FCO12" s="163"/>
      <c r="FCP12" s="163"/>
      <c r="FCQ12" s="163"/>
      <c r="FCR12" s="163"/>
      <c r="FCS12" s="163"/>
      <c r="FCT12" s="163"/>
      <c r="FCU12" s="163"/>
      <c r="FCV12" s="163"/>
      <c r="FCW12" s="163"/>
      <c r="FCX12" s="163"/>
      <c r="FCY12" s="163"/>
      <c r="FCZ12" s="163"/>
      <c r="FDA12" s="163"/>
      <c r="FDB12" s="163"/>
      <c r="FDC12" s="163"/>
      <c r="FDD12" s="163"/>
      <c r="FDE12" s="163"/>
      <c r="FDF12" s="163"/>
      <c r="FDG12" s="163"/>
      <c r="FDH12" s="163"/>
      <c r="FDI12" s="163"/>
      <c r="FDJ12" s="163"/>
      <c r="FDK12" s="163"/>
      <c r="FDL12" s="163"/>
      <c r="FDM12" s="163"/>
      <c r="FDN12" s="163"/>
      <c r="FDO12" s="163"/>
      <c r="FDP12" s="163"/>
      <c r="FDQ12" s="163"/>
      <c r="FDR12" s="163"/>
      <c r="FDS12" s="163"/>
      <c r="FDT12" s="163"/>
      <c r="FDU12" s="163"/>
      <c r="FDV12" s="163"/>
      <c r="FDW12" s="163"/>
      <c r="FDX12" s="163"/>
      <c r="FDY12" s="163"/>
      <c r="FDZ12" s="163"/>
      <c r="FEA12" s="163"/>
      <c r="FEB12" s="163"/>
      <c r="FEC12" s="163"/>
      <c r="FED12" s="163"/>
      <c r="FEE12" s="163"/>
      <c r="FEF12" s="163"/>
      <c r="FEG12" s="163"/>
      <c r="FEH12" s="163"/>
      <c r="FEI12" s="163"/>
      <c r="FEJ12" s="163"/>
      <c r="FEK12" s="163"/>
      <c r="FEL12" s="163"/>
      <c r="FEM12" s="163"/>
      <c r="FEN12" s="163"/>
      <c r="FEO12" s="163"/>
      <c r="FEP12" s="163"/>
      <c r="FEQ12" s="163"/>
      <c r="FER12" s="163"/>
      <c r="FES12" s="163"/>
      <c r="FET12" s="163"/>
      <c r="FEU12" s="163"/>
      <c r="FEV12" s="163"/>
      <c r="FEW12" s="163"/>
      <c r="FEX12" s="163"/>
      <c r="FEY12" s="163"/>
      <c r="FEZ12" s="163"/>
      <c r="FFA12" s="163"/>
      <c r="FFB12" s="163"/>
      <c r="FFC12" s="163"/>
      <c r="FFD12" s="163"/>
      <c r="FFE12" s="163"/>
      <c r="FFF12" s="163"/>
      <c r="FFG12" s="163"/>
      <c r="FFH12" s="163"/>
      <c r="FFI12" s="163"/>
      <c r="FFJ12" s="163"/>
      <c r="FFK12" s="163"/>
      <c r="FFL12" s="163"/>
      <c r="FFM12" s="163"/>
      <c r="FFN12" s="163"/>
      <c r="FFO12" s="163"/>
      <c r="FFP12" s="163"/>
      <c r="FFQ12" s="163"/>
      <c r="FFR12" s="163"/>
      <c r="FFS12" s="163"/>
      <c r="FFT12" s="163"/>
      <c r="FFU12" s="163"/>
      <c r="FFV12" s="163"/>
      <c r="FFW12" s="163"/>
      <c r="FFX12" s="163"/>
      <c r="FFY12" s="163"/>
      <c r="FFZ12" s="163"/>
      <c r="FGA12" s="163"/>
      <c r="FGB12" s="163"/>
      <c r="FGC12" s="163"/>
      <c r="FGD12" s="163"/>
      <c r="FGE12" s="163"/>
      <c r="FGF12" s="163"/>
      <c r="FGG12" s="163"/>
      <c r="FGH12" s="163"/>
      <c r="FGI12" s="163"/>
      <c r="FGJ12" s="163"/>
      <c r="FGK12" s="163"/>
      <c r="FGL12" s="163"/>
      <c r="FGM12" s="163"/>
      <c r="FGN12" s="163"/>
      <c r="FGO12" s="163"/>
      <c r="FGP12" s="163"/>
      <c r="FGQ12" s="163"/>
      <c r="FGR12" s="163"/>
      <c r="FGS12" s="163"/>
      <c r="FGT12" s="163"/>
      <c r="FGU12" s="163"/>
      <c r="FGV12" s="163"/>
      <c r="FGW12" s="163"/>
      <c r="FGX12" s="163"/>
      <c r="FGY12" s="163"/>
      <c r="FGZ12" s="163"/>
      <c r="FHA12" s="163"/>
      <c r="FHB12" s="163"/>
      <c r="FHC12" s="163"/>
      <c r="FHD12" s="163"/>
      <c r="FHE12" s="163"/>
      <c r="FHF12" s="163"/>
      <c r="FHG12" s="163"/>
      <c r="FHH12" s="163"/>
      <c r="FHI12" s="163"/>
      <c r="FHJ12" s="163"/>
      <c r="FHK12" s="163"/>
      <c r="FHL12" s="163"/>
      <c r="FHM12" s="163"/>
      <c r="FHN12" s="163"/>
      <c r="FHO12" s="163"/>
      <c r="FHP12" s="163"/>
      <c r="FHQ12" s="163"/>
      <c r="FHR12" s="163"/>
      <c r="FHS12" s="163"/>
      <c r="FHT12" s="163"/>
      <c r="FHU12" s="163"/>
      <c r="FHV12" s="163"/>
      <c r="FHW12" s="163"/>
      <c r="FHX12" s="163"/>
      <c r="FHY12" s="163"/>
      <c r="FHZ12" s="163"/>
      <c r="FIA12" s="163"/>
      <c r="FIB12" s="163"/>
      <c r="FIC12" s="163"/>
      <c r="FID12" s="163"/>
      <c r="FIE12" s="163"/>
      <c r="FIF12" s="163"/>
      <c r="FIG12" s="163"/>
      <c r="FIH12" s="163"/>
      <c r="FII12" s="163"/>
      <c r="FIJ12" s="163"/>
      <c r="FIK12" s="163"/>
      <c r="FIL12" s="163"/>
      <c r="FIM12" s="163"/>
      <c r="FIN12" s="163"/>
      <c r="FIO12" s="163"/>
      <c r="FIP12" s="163"/>
      <c r="FIQ12" s="163"/>
      <c r="FIR12" s="163"/>
      <c r="FIS12" s="163"/>
      <c r="FIT12" s="163"/>
      <c r="FIU12" s="163"/>
      <c r="FIV12" s="163"/>
      <c r="FIW12" s="163"/>
      <c r="FIX12" s="163"/>
      <c r="FIY12" s="163"/>
      <c r="FIZ12" s="163"/>
      <c r="FJA12" s="163"/>
      <c r="FJB12" s="163"/>
      <c r="FJC12" s="163"/>
      <c r="FJD12" s="163"/>
      <c r="FJE12" s="163"/>
      <c r="FJF12" s="163"/>
      <c r="FJG12" s="163"/>
      <c r="FJH12" s="163"/>
      <c r="FJI12" s="163"/>
      <c r="FJJ12" s="163"/>
      <c r="FJK12" s="163"/>
      <c r="FJL12" s="163"/>
      <c r="FJM12" s="163"/>
      <c r="FJN12" s="163"/>
      <c r="FJO12" s="163"/>
      <c r="FJP12" s="163"/>
      <c r="FJQ12" s="163"/>
      <c r="FJR12" s="163"/>
      <c r="FJS12" s="163"/>
      <c r="FJT12" s="163"/>
      <c r="FJU12" s="163"/>
      <c r="FJV12" s="163"/>
      <c r="FJW12" s="163"/>
      <c r="FJX12" s="163"/>
      <c r="FJY12" s="163"/>
      <c r="FJZ12" s="163"/>
      <c r="FKA12" s="163"/>
      <c r="FKB12" s="163"/>
      <c r="FKC12" s="163"/>
      <c r="FKD12" s="163"/>
      <c r="FKE12" s="163"/>
      <c r="FKF12" s="163"/>
      <c r="FKG12" s="163"/>
      <c r="FKH12" s="163"/>
      <c r="FKI12" s="163"/>
      <c r="FKJ12" s="163"/>
      <c r="FKK12" s="163"/>
      <c r="FKL12" s="163"/>
      <c r="FKM12" s="163"/>
      <c r="FKN12" s="163"/>
      <c r="FKO12" s="163"/>
      <c r="FKP12" s="163"/>
      <c r="FKQ12" s="163"/>
      <c r="FKR12" s="163"/>
      <c r="FKS12" s="163"/>
      <c r="FKT12" s="163"/>
      <c r="FKU12" s="163"/>
      <c r="FKV12" s="163"/>
      <c r="FKW12" s="163"/>
      <c r="FKX12" s="163"/>
      <c r="FKY12" s="163"/>
      <c r="FKZ12" s="163"/>
      <c r="FLA12" s="163"/>
      <c r="FLB12" s="163"/>
      <c r="FLC12" s="163"/>
      <c r="FLD12" s="163"/>
      <c r="FLE12" s="163"/>
      <c r="FLF12" s="163"/>
      <c r="FLG12" s="163"/>
      <c r="FLH12" s="163"/>
      <c r="FLI12" s="163"/>
      <c r="FLJ12" s="163"/>
      <c r="FLK12" s="163"/>
      <c r="FLL12" s="163"/>
      <c r="FLM12" s="163"/>
      <c r="FLN12" s="163"/>
      <c r="FLO12" s="163"/>
      <c r="FLP12" s="163"/>
      <c r="FLQ12" s="163"/>
      <c r="FLR12" s="163"/>
      <c r="FLS12" s="163"/>
      <c r="FLT12" s="163"/>
      <c r="FLU12" s="163"/>
      <c r="FLV12" s="163"/>
      <c r="FLW12" s="163"/>
      <c r="FLX12" s="163"/>
      <c r="FLY12" s="163"/>
      <c r="FLZ12" s="163"/>
      <c r="FMA12" s="163"/>
      <c r="FMB12" s="163"/>
      <c r="FMC12" s="163"/>
      <c r="FMD12" s="163"/>
      <c r="FME12" s="163"/>
      <c r="FMF12" s="163"/>
      <c r="FMG12" s="163"/>
      <c r="FMH12" s="163"/>
      <c r="FMI12" s="163"/>
      <c r="FMJ12" s="163"/>
      <c r="FMK12" s="163"/>
      <c r="FML12" s="163"/>
      <c r="FMM12" s="163"/>
      <c r="FMN12" s="163"/>
      <c r="FMO12" s="163"/>
      <c r="FMP12" s="163"/>
      <c r="FMQ12" s="163"/>
      <c r="FMR12" s="163"/>
      <c r="FMS12" s="163"/>
      <c r="FMT12" s="163"/>
      <c r="FMU12" s="163"/>
      <c r="FMV12" s="163"/>
      <c r="FMW12" s="163"/>
      <c r="FMX12" s="163"/>
      <c r="FMY12" s="163"/>
      <c r="FMZ12" s="163"/>
      <c r="FNA12" s="163"/>
      <c r="FNB12" s="163"/>
      <c r="FNC12" s="163"/>
      <c r="FND12" s="163"/>
      <c r="FNE12" s="163"/>
      <c r="FNF12" s="163"/>
      <c r="FNG12" s="163"/>
      <c r="FNH12" s="163"/>
      <c r="FNI12" s="163"/>
      <c r="FNJ12" s="163"/>
      <c r="FNK12" s="163"/>
      <c r="FNL12" s="163"/>
      <c r="FNM12" s="163"/>
      <c r="FNN12" s="163"/>
      <c r="FNO12" s="163"/>
      <c r="FNP12" s="163"/>
      <c r="FNQ12" s="163"/>
      <c r="FNR12" s="163"/>
      <c r="FNS12" s="163"/>
      <c r="FNT12" s="163"/>
      <c r="FNU12" s="163"/>
      <c r="FNV12" s="163"/>
      <c r="FNW12" s="163"/>
      <c r="FNX12" s="163"/>
      <c r="FNY12" s="163"/>
      <c r="FNZ12" s="163"/>
      <c r="FOA12" s="163"/>
      <c r="FOB12" s="163"/>
      <c r="FOC12" s="163"/>
      <c r="FOD12" s="163"/>
      <c r="FOE12" s="163"/>
      <c r="FOF12" s="163"/>
      <c r="FOG12" s="163"/>
      <c r="FOH12" s="163"/>
      <c r="FOI12" s="163"/>
      <c r="FOJ12" s="163"/>
      <c r="FOK12" s="163"/>
      <c r="FOL12" s="163"/>
      <c r="FOM12" s="163"/>
      <c r="FON12" s="163"/>
      <c r="FOO12" s="163"/>
      <c r="FOP12" s="163"/>
      <c r="FOQ12" s="163"/>
      <c r="FOR12" s="163"/>
      <c r="FOS12" s="163"/>
      <c r="FOT12" s="163"/>
      <c r="FOU12" s="163"/>
      <c r="FOV12" s="163"/>
      <c r="FOW12" s="163"/>
      <c r="FOX12" s="163"/>
      <c r="FOY12" s="163"/>
      <c r="FOZ12" s="163"/>
      <c r="FPA12" s="163"/>
      <c r="FPB12" s="163"/>
      <c r="FPC12" s="163"/>
      <c r="FPD12" s="163"/>
      <c r="FPE12" s="163"/>
      <c r="FPF12" s="163"/>
      <c r="FPG12" s="163"/>
      <c r="FPH12" s="163"/>
      <c r="FPI12" s="163"/>
      <c r="FPJ12" s="163"/>
      <c r="FPK12" s="163"/>
      <c r="FPL12" s="163"/>
      <c r="FPM12" s="163"/>
      <c r="FPN12" s="163"/>
      <c r="FPO12" s="163"/>
      <c r="FPP12" s="163"/>
      <c r="FPQ12" s="163"/>
      <c r="FPR12" s="163"/>
      <c r="FPS12" s="163"/>
      <c r="FPT12" s="163"/>
      <c r="FPU12" s="163"/>
      <c r="FPV12" s="163"/>
      <c r="FPW12" s="163"/>
      <c r="FPX12" s="163"/>
      <c r="FPY12" s="163"/>
      <c r="FPZ12" s="163"/>
      <c r="FQA12" s="163"/>
      <c r="FQB12" s="163"/>
      <c r="FQC12" s="163"/>
      <c r="FQD12" s="163"/>
      <c r="FQE12" s="163"/>
      <c r="FQF12" s="163"/>
      <c r="FQG12" s="163"/>
      <c r="FQH12" s="163"/>
      <c r="FQI12" s="163"/>
      <c r="FQJ12" s="163"/>
      <c r="FQK12" s="163"/>
      <c r="FQL12" s="163"/>
      <c r="FQM12" s="163"/>
      <c r="FQN12" s="163"/>
      <c r="FQO12" s="163"/>
      <c r="FQP12" s="163"/>
      <c r="FQQ12" s="163"/>
      <c r="FQR12" s="163"/>
      <c r="FQS12" s="163"/>
      <c r="FQT12" s="163"/>
      <c r="FQU12" s="163"/>
      <c r="FQV12" s="163"/>
      <c r="FQW12" s="163"/>
      <c r="FQX12" s="163"/>
      <c r="FQY12" s="163"/>
      <c r="FQZ12" s="163"/>
      <c r="FRA12" s="163"/>
      <c r="FRB12" s="163"/>
      <c r="FRC12" s="163"/>
      <c r="FRD12" s="163"/>
      <c r="FRE12" s="163"/>
      <c r="FRF12" s="163"/>
      <c r="FRG12" s="163"/>
      <c r="FRH12" s="163"/>
      <c r="FRI12" s="163"/>
      <c r="FRJ12" s="163"/>
      <c r="FRK12" s="163"/>
      <c r="FRL12" s="163"/>
      <c r="FRM12" s="163"/>
      <c r="FRN12" s="163"/>
      <c r="FRO12" s="163"/>
      <c r="FRP12" s="163"/>
      <c r="FRQ12" s="163"/>
      <c r="FRR12" s="163"/>
      <c r="FRS12" s="163"/>
      <c r="FRT12" s="163"/>
      <c r="FRU12" s="163"/>
      <c r="FRV12" s="163"/>
      <c r="FRW12" s="163"/>
      <c r="FRX12" s="163"/>
      <c r="FRY12" s="163"/>
      <c r="FRZ12" s="163"/>
      <c r="FSA12" s="163"/>
      <c r="FSB12" s="163"/>
      <c r="FSC12" s="163"/>
      <c r="FSD12" s="163"/>
      <c r="FSE12" s="163"/>
      <c r="FSF12" s="163"/>
      <c r="FSG12" s="163"/>
      <c r="FSH12" s="163"/>
      <c r="FSI12" s="163"/>
      <c r="FSJ12" s="163"/>
      <c r="FSK12" s="163"/>
      <c r="FSL12" s="163"/>
      <c r="FSM12" s="163"/>
      <c r="FSN12" s="163"/>
      <c r="FSO12" s="163"/>
      <c r="FSP12" s="163"/>
      <c r="FSQ12" s="163"/>
      <c r="FSR12" s="163"/>
      <c r="FSS12" s="163"/>
      <c r="FST12" s="163"/>
      <c r="FSU12" s="163"/>
      <c r="FSV12" s="163"/>
      <c r="FSW12" s="163"/>
      <c r="FSX12" s="163"/>
      <c r="FSY12" s="163"/>
      <c r="FSZ12" s="163"/>
      <c r="FTA12" s="163"/>
      <c r="FTB12" s="163"/>
      <c r="FTC12" s="163"/>
      <c r="FTD12" s="163"/>
      <c r="FTE12" s="163"/>
      <c r="FTF12" s="163"/>
      <c r="FTG12" s="163"/>
      <c r="FTH12" s="163"/>
      <c r="FTI12" s="163"/>
      <c r="FTJ12" s="163"/>
      <c r="FTK12" s="163"/>
      <c r="FTL12" s="163"/>
      <c r="FTM12" s="163"/>
      <c r="FTN12" s="163"/>
      <c r="FTO12" s="163"/>
      <c r="FTP12" s="163"/>
      <c r="FTQ12" s="163"/>
      <c r="FTR12" s="163"/>
      <c r="FTS12" s="163"/>
      <c r="FTT12" s="163"/>
      <c r="FTU12" s="163"/>
      <c r="FTV12" s="163"/>
      <c r="FTW12" s="163"/>
      <c r="FTX12" s="163"/>
      <c r="FTY12" s="163"/>
      <c r="FTZ12" s="163"/>
      <c r="FUA12" s="163"/>
      <c r="FUB12" s="163"/>
      <c r="FUC12" s="163"/>
      <c r="FUD12" s="163"/>
      <c r="FUE12" s="163"/>
      <c r="FUF12" s="163"/>
      <c r="FUG12" s="163"/>
      <c r="FUH12" s="163"/>
      <c r="FUI12" s="163"/>
      <c r="FUJ12" s="163"/>
      <c r="FUK12" s="163"/>
      <c r="FUL12" s="163"/>
      <c r="FUM12" s="163"/>
      <c r="FUN12" s="163"/>
      <c r="FUO12" s="163"/>
      <c r="FUP12" s="163"/>
      <c r="FUQ12" s="163"/>
      <c r="FUR12" s="163"/>
      <c r="FUS12" s="163"/>
      <c r="FUT12" s="163"/>
      <c r="FUU12" s="163"/>
      <c r="FUV12" s="163"/>
      <c r="FUW12" s="163"/>
      <c r="FUX12" s="163"/>
      <c r="FUY12" s="163"/>
      <c r="FUZ12" s="163"/>
      <c r="FVA12" s="163"/>
      <c r="FVB12" s="163"/>
      <c r="FVC12" s="163"/>
      <c r="FVD12" s="163"/>
      <c r="FVE12" s="163"/>
      <c r="FVF12" s="163"/>
      <c r="FVG12" s="163"/>
      <c r="FVH12" s="163"/>
      <c r="FVI12" s="163"/>
      <c r="FVJ12" s="163"/>
      <c r="FVK12" s="163"/>
      <c r="FVL12" s="163"/>
      <c r="FVM12" s="163"/>
      <c r="FVN12" s="163"/>
      <c r="FVO12" s="163"/>
      <c r="FVP12" s="163"/>
      <c r="FVQ12" s="163"/>
      <c r="FVR12" s="163"/>
      <c r="FVS12" s="163"/>
      <c r="FVT12" s="163"/>
      <c r="FVU12" s="163"/>
      <c r="FVV12" s="163"/>
      <c r="FVW12" s="163"/>
      <c r="FVX12" s="163"/>
      <c r="FVY12" s="163"/>
      <c r="FVZ12" s="163"/>
      <c r="FWA12" s="163"/>
      <c r="FWB12" s="163"/>
      <c r="FWC12" s="163"/>
      <c r="FWD12" s="163"/>
      <c r="FWE12" s="163"/>
      <c r="FWF12" s="163"/>
      <c r="FWG12" s="163"/>
      <c r="FWH12" s="163"/>
      <c r="FWI12" s="163"/>
      <c r="FWJ12" s="163"/>
      <c r="FWK12" s="163"/>
      <c r="FWL12" s="163"/>
      <c r="FWM12" s="163"/>
      <c r="FWN12" s="163"/>
      <c r="FWO12" s="163"/>
      <c r="FWP12" s="163"/>
      <c r="FWQ12" s="163"/>
      <c r="FWR12" s="163"/>
      <c r="FWS12" s="163"/>
      <c r="FWT12" s="163"/>
      <c r="FWU12" s="163"/>
      <c r="FWV12" s="163"/>
      <c r="FWW12" s="163"/>
      <c r="FWX12" s="163"/>
      <c r="FWY12" s="163"/>
      <c r="FWZ12" s="163"/>
      <c r="FXA12" s="163"/>
      <c r="FXB12" s="163"/>
      <c r="FXC12" s="163"/>
      <c r="FXD12" s="163"/>
      <c r="FXE12" s="163"/>
      <c r="FXF12" s="163"/>
      <c r="FXG12" s="163"/>
      <c r="FXH12" s="163"/>
      <c r="FXI12" s="163"/>
      <c r="FXJ12" s="163"/>
      <c r="FXK12" s="163"/>
      <c r="FXL12" s="163"/>
      <c r="FXM12" s="163"/>
      <c r="FXN12" s="163"/>
      <c r="FXO12" s="163"/>
      <c r="FXP12" s="163"/>
      <c r="FXQ12" s="163"/>
      <c r="FXR12" s="163"/>
      <c r="FXS12" s="163"/>
      <c r="FXT12" s="163"/>
      <c r="FXU12" s="163"/>
      <c r="FXV12" s="163"/>
      <c r="FXW12" s="163"/>
      <c r="FXX12" s="163"/>
      <c r="FXY12" s="163"/>
      <c r="FXZ12" s="163"/>
      <c r="FYA12" s="163"/>
      <c r="FYB12" s="163"/>
      <c r="FYC12" s="163"/>
      <c r="FYD12" s="163"/>
      <c r="FYE12" s="163"/>
      <c r="FYF12" s="163"/>
      <c r="FYG12" s="163"/>
      <c r="FYH12" s="163"/>
      <c r="FYI12" s="163"/>
      <c r="FYJ12" s="163"/>
      <c r="FYK12" s="163"/>
      <c r="FYL12" s="163"/>
      <c r="FYM12" s="163"/>
      <c r="FYN12" s="163"/>
      <c r="FYO12" s="163"/>
      <c r="FYP12" s="163"/>
      <c r="FYQ12" s="163"/>
      <c r="FYR12" s="163"/>
      <c r="FYS12" s="163"/>
      <c r="FYT12" s="163"/>
      <c r="FYU12" s="163"/>
      <c r="FYV12" s="163"/>
      <c r="FYW12" s="163"/>
      <c r="FYX12" s="163"/>
      <c r="FYY12" s="163"/>
      <c r="FYZ12" s="163"/>
      <c r="FZA12" s="163"/>
      <c r="FZB12" s="163"/>
      <c r="FZC12" s="163"/>
      <c r="FZD12" s="163"/>
      <c r="FZE12" s="163"/>
      <c r="FZF12" s="163"/>
      <c r="FZG12" s="163"/>
      <c r="FZH12" s="163"/>
      <c r="FZI12" s="163"/>
      <c r="FZJ12" s="163"/>
      <c r="FZK12" s="163"/>
      <c r="FZL12" s="163"/>
      <c r="FZM12" s="163"/>
      <c r="FZN12" s="163"/>
      <c r="FZO12" s="163"/>
      <c r="FZP12" s="163"/>
      <c r="FZQ12" s="163"/>
      <c r="FZR12" s="163"/>
      <c r="FZS12" s="163"/>
      <c r="FZT12" s="163"/>
      <c r="FZU12" s="163"/>
      <c r="FZV12" s="163"/>
      <c r="FZW12" s="163"/>
      <c r="FZX12" s="163"/>
      <c r="FZY12" s="163"/>
      <c r="FZZ12" s="163"/>
      <c r="GAA12" s="163"/>
      <c r="GAB12" s="163"/>
      <c r="GAC12" s="163"/>
      <c r="GAD12" s="163"/>
      <c r="GAE12" s="163"/>
      <c r="GAF12" s="163"/>
      <c r="GAG12" s="163"/>
      <c r="GAH12" s="163"/>
      <c r="GAI12" s="163"/>
      <c r="GAJ12" s="163"/>
      <c r="GAK12" s="163"/>
      <c r="GAL12" s="163"/>
      <c r="GAM12" s="163"/>
      <c r="GAN12" s="163"/>
      <c r="GAO12" s="163"/>
      <c r="GAP12" s="163"/>
      <c r="GAQ12" s="163"/>
      <c r="GAR12" s="163"/>
      <c r="GAS12" s="163"/>
      <c r="GAT12" s="163"/>
      <c r="GAU12" s="163"/>
      <c r="GAV12" s="163"/>
      <c r="GAW12" s="163"/>
      <c r="GAX12" s="163"/>
      <c r="GAY12" s="163"/>
      <c r="GAZ12" s="163"/>
      <c r="GBA12" s="163"/>
      <c r="GBB12" s="163"/>
      <c r="GBC12" s="163"/>
      <c r="GBD12" s="163"/>
      <c r="GBE12" s="163"/>
      <c r="GBF12" s="163"/>
      <c r="GBG12" s="163"/>
      <c r="GBH12" s="163"/>
      <c r="GBI12" s="163"/>
      <c r="GBJ12" s="163"/>
      <c r="GBK12" s="163"/>
      <c r="GBL12" s="163"/>
      <c r="GBM12" s="163"/>
      <c r="GBN12" s="163"/>
      <c r="GBO12" s="163"/>
      <c r="GBP12" s="163"/>
      <c r="GBQ12" s="163"/>
      <c r="GBR12" s="163"/>
      <c r="GBS12" s="163"/>
      <c r="GBT12" s="163"/>
      <c r="GBU12" s="163"/>
      <c r="GBV12" s="163"/>
      <c r="GBW12" s="163"/>
      <c r="GBX12" s="163"/>
      <c r="GBY12" s="163"/>
      <c r="GBZ12" s="163"/>
      <c r="GCA12" s="163"/>
      <c r="GCB12" s="163"/>
      <c r="GCC12" s="163"/>
      <c r="GCD12" s="163"/>
      <c r="GCE12" s="163"/>
      <c r="GCF12" s="163"/>
      <c r="GCG12" s="163"/>
      <c r="GCH12" s="163"/>
      <c r="GCI12" s="163"/>
      <c r="GCJ12" s="163"/>
      <c r="GCK12" s="163"/>
      <c r="GCL12" s="163"/>
      <c r="GCM12" s="163"/>
      <c r="GCN12" s="163"/>
      <c r="GCO12" s="163"/>
      <c r="GCP12" s="163"/>
      <c r="GCQ12" s="163"/>
      <c r="GCR12" s="163"/>
      <c r="GCS12" s="163"/>
      <c r="GCT12" s="163"/>
      <c r="GCU12" s="163"/>
      <c r="GCV12" s="163"/>
      <c r="GCW12" s="163"/>
      <c r="GCX12" s="163"/>
      <c r="GCY12" s="163"/>
      <c r="GCZ12" s="163"/>
      <c r="GDA12" s="163"/>
      <c r="GDB12" s="163"/>
      <c r="GDC12" s="163"/>
      <c r="GDD12" s="163"/>
      <c r="GDE12" s="163"/>
      <c r="GDF12" s="163"/>
      <c r="GDG12" s="163"/>
      <c r="GDH12" s="163"/>
      <c r="GDI12" s="163"/>
      <c r="GDJ12" s="163"/>
      <c r="GDK12" s="163"/>
      <c r="GDL12" s="163"/>
      <c r="GDM12" s="163"/>
      <c r="GDN12" s="163"/>
      <c r="GDO12" s="163"/>
      <c r="GDP12" s="163"/>
      <c r="GDQ12" s="163"/>
      <c r="GDR12" s="163"/>
      <c r="GDS12" s="163"/>
      <c r="GDT12" s="163"/>
      <c r="GDU12" s="163"/>
      <c r="GDV12" s="163"/>
      <c r="GDW12" s="163"/>
      <c r="GDX12" s="163"/>
      <c r="GDY12" s="163"/>
      <c r="GDZ12" s="163"/>
      <c r="GEA12" s="163"/>
      <c r="GEB12" s="163"/>
      <c r="GEC12" s="163"/>
      <c r="GED12" s="163"/>
      <c r="GEE12" s="163"/>
      <c r="GEF12" s="163"/>
      <c r="GEG12" s="163"/>
      <c r="GEH12" s="163"/>
      <c r="GEI12" s="163"/>
      <c r="GEJ12" s="163"/>
      <c r="GEK12" s="163"/>
      <c r="GEL12" s="163"/>
      <c r="GEM12" s="163"/>
      <c r="GEN12" s="163"/>
      <c r="GEO12" s="163"/>
      <c r="GEP12" s="163"/>
      <c r="GEQ12" s="163"/>
      <c r="GER12" s="163"/>
      <c r="GES12" s="163"/>
      <c r="GET12" s="163"/>
      <c r="GEU12" s="163"/>
      <c r="GEV12" s="163"/>
      <c r="GEW12" s="163"/>
      <c r="GEX12" s="163"/>
      <c r="GEY12" s="163"/>
      <c r="GEZ12" s="163"/>
      <c r="GFA12" s="163"/>
      <c r="GFB12" s="163"/>
      <c r="GFC12" s="163"/>
      <c r="GFD12" s="163"/>
      <c r="GFE12" s="163"/>
      <c r="GFF12" s="163"/>
      <c r="GFG12" s="163"/>
      <c r="GFH12" s="163"/>
      <c r="GFI12" s="163"/>
      <c r="GFJ12" s="163"/>
      <c r="GFK12" s="163"/>
      <c r="GFL12" s="163"/>
      <c r="GFM12" s="163"/>
      <c r="GFN12" s="163"/>
      <c r="GFO12" s="163"/>
      <c r="GFP12" s="163"/>
      <c r="GFQ12" s="163"/>
      <c r="GFR12" s="163"/>
      <c r="GFS12" s="163"/>
      <c r="GFT12" s="163"/>
      <c r="GFU12" s="163"/>
      <c r="GFV12" s="163"/>
      <c r="GFW12" s="163"/>
      <c r="GFX12" s="163"/>
      <c r="GFY12" s="163"/>
      <c r="GFZ12" s="163"/>
      <c r="GGA12" s="163"/>
      <c r="GGB12" s="163"/>
      <c r="GGC12" s="163"/>
      <c r="GGD12" s="163"/>
      <c r="GGE12" s="163"/>
      <c r="GGF12" s="163"/>
      <c r="GGG12" s="163"/>
      <c r="GGH12" s="163"/>
      <c r="GGI12" s="163"/>
      <c r="GGJ12" s="163"/>
      <c r="GGK12" s="163"/>
      <c r="GGL12" s="163"/>
      <c r="GGM12" s="163"/>
      <c r="GGN12" s="163"/>
      <c r="GGO12" s="163"/>
      <c r="GGP12" s="163"/>
      <c r="GGQ12" s="163"/>
      <c r="GGR12" s="163"/>
      <c r="GGS12" s="163"/>
      <c r="GGT12" s="163"/>
      <c r="GGU12" s="163"/>
      <c r="GGV12" s="163"/>
      <c r="GGW12" s="163"/>
      <c r="GGX12" s="163"/>
      <c r="GGY12" s="163"/>
      <c r="GGZ12" s="163"/>
      <c r="GHA12" s="163"/>
      <c r="GHB12" s="163"/>
      <c r="GHC12" s="163"/>
      <c r="GHD12" s="163"/>
      <c r="GHE12" s="163"/>
      <c r="GHF12" s="163"/>
      <c r="GHG12" s="163"/>
      <c r="GHH12" s="163"/>
      <c r="GHI12" s="163"/>
      <c r="GHJ12" s="163"/>
      <c r="GHK12" s="163"/>
      <c r="GHL12" s="163"/>
      <c r="GHM12" s="163"/>
      <c r="GHN12" s="163"/>
      <c r="GHO12" s="163"/>
      <c r="GHP12" s="163"/>
      <c r="GHQ12" s="163"/>
      <c r="GHR12" s="163"/>
      <c r="GHS12" s="163"/>
      <c r="GHT12" s="163"/>
      <c r="GHU12" s="163"/>
      <c r="GHV12" s="163"/>
      <c r="GHW12" s="163"/>
      <c r="GHX12" s="163"/>
      <c r="GHY12" s="163"/>
      <c r="GHZ12" s="163"/>
      <c r="GIA12" s="163"/>
      <c r="GIB12" s="163"/>
      <c r="GIC12" s="163"/>
      <c r="GID12" s="163"/>
      <c r="GIE12" s="163"/>
      <c r="GIF12" s="163"/>
      <c r="GIG12" s="163"/>
      <c r="GIH12" s="163"/>
      <c r="GII12" s="163"/>
      <c r="GIJ12" s="163"/>
      <c r="GIK12" s="163"/>
      <c r="GIL12" s="163"/>
      <c r="GIM12" s="163"/>
      <c r="GIN12" s="163"/>
      <c r="GIO12" s="163"/>
      <c r="GIP12" s="163"/>
      <c r="GIQ12" s="163"/>
      <c r="GIR12" s="163"/>
      <c r="GIS12" s="163"/>
      <c r="GIT12" s="163"/>
      <c r="GIU12" s="163"/>
      <c r="GIV12" s="163"/>
      <c r="GIW12" s="163"/>
      <c r="GIX12" s="163"/>
      <c r="GIY12" s="163"/>
      <c r="GIZ12" s="163"/>
      <c r="GJA12" s="163"/>
      <c r="GJB12" s="163"/>
      <c r="GJC12" s="163"/>
      <c r="GJD12" s="163"/>
      <c r="GJE12" s="163"/>
      <c r="GJF12" s="163"/>
      <c r="GJG12" s="163"/>
      <c r="GJH12" s="163"/>
      <c r="GJI12" s="163"/>
      <c r="GJJ12" s="163"/>
      <c r="GJK12" s="163"/>
      <c r="GJL12" s="163"/>
      <c r="GJM12" s="163"/>
      <c r="GJN12" s="163"/>
      <c r="GJO12" s="163"/>
      <c r="GJP12" s="163"/>
      <c r="GJQ12" s="163"/>
      <c r="GJR12" s="163"/>
      <c r="GJS12" s="163"/>
      <c r="GJT12" s="163"/>
      <c r="GJU12" s="163"/>
      <c r="GJV12" s="163"/>
      <c r="GJW12" s="163"/>
      <c r="GJX12" s="163"/>
      <c r="GJY12" s="163"/>
      <c r="GJZ12" s="163"/>
      <c r="GKA12" s="163"/>
      <c r="GKB12" s="163"/>
      <c r="GKC12" s="163"/>
      <c r="GKD12" s="163"/>
      <c r="GKE12" s="163"/>
      <c r="GKF12" s="163"/>
      <c r="GKG12" s="163"/>
      <c r="GKH12" s="163"/>
      <c r="GKI12" s="163"/>
      <c r="GKJ12" s="163"/>
      <c r="GKK12" s="163"/>
      <c r="GKL12" s="163"/>
      <c r="GKM12" s="163"/>
      <c r="GKN12" s="163"/>
      <c r="GKO12" s="163"/>
      <c r="GKP12" s="163"/>
      <c r="GKQ12" s="163"/>
      <c r="GKR12" s="163"/>
      <c r="GKS12" s="163"/>
      <c r="GKT12" s="163"/>
      <c r="GKU12" s="163"/>
      <c r="GKV12" s="163"/>
      <c r="GKW12" s="163"/>
      <c r="GKX12" s="163"/>
      <c r="GKY12" s="163"/>
      <c r="GKZ12" s="163"/>
      <c r="GLA12" s="163"/>
      <c r="GLB12" s="163"/>
      <c r="GLC12" s="163"/>
      <c r="GLD12" s="163"/>
      <c r="GLE12" s="163"/>
      <c r="GLF12" s="163"/>
      <c r="GLG12" s="163"/>
      <c r="GLH12" s="163"/>
      <c r="GLI12" s="163"/>
      <c r="GLJ12" s="163"/>
      <c r="GLK12" s="163"/>
      <c r="GLL12" s="163"/>
      <c r="GLM12" s="163"/>
      <c r="GLN12" s="163"/>
      <c r="GLO12" s="163"/>
      <c r="GLP12" s="163"/>
      <c r="GLQ12" s="163"/>
      <c r="GLR12" s="163"/>
      <c r="GLS12" s="163"/>
      <c r="GLT12" s="163"/>
      <c r="GLU12" s="163"/>
      <c r="GLV12" s="163"/>
      <c r="GLW12" s="163"/>
      <c r="GLX12" s="163"/>
      <c r="GLY12" s="163"/>
      <c r="GLZ12" s="163"/>
      <c r="GMA12" s="163"/>
      <c r="GMB12" s="163"/>
      <c r="GMC12" s="163"/>
      <c r="GMD12" s="163"/>
      <c r="GME12" s="163"/>
      <c r="GMF12" s="163"/>
      <c r="GMG12" s="163"/>
      <c r="GMH12" s="163"/>
      <c r="GMI12" s="163"/>
      <c r="GMJ12" s="163"/>
      <c r="GMK12" s="163"/>
      <c r="GML12" s="163"/>
      <c r="GMM12" s="163"/>
      <c r="GMN12" s="163"/>
      <c r="GMO12" s="163"/>
      <c r="GMP12" s="163"/>
      <c r="GMQ12" s="163"/>
      <c r="GMR12" s="163"/>
      <c r="GMS12" s="163"/>
      <c r="GMT12" s="163"/>
      <c r="GMU12" s="163"/>
      <c r="GMV12" s="163"/>
      <c r="GMW12" s="163"/>
      <c r="GMX12" s="163"/>
      <c r="GMY12" s="163"/>
      <c r="GMZ12" s="163"/>
      <c r="GNA12" s="163"/>
      <c r="GNB12" s="163"/>
      <c r="GNC12" s="163"/>
      <c r="GND12" s="163"/>
      <c r="GNE12" s="163"/>
      <c r="GNF12" s="163"/>
      <c r="GNG12" s="163"/>
      <c r="GNH12" s="163"/>
      <c r="GNI12" s="163"/>
      <c r="GNJ12" s="163"/>
      <c r="GNK12" s="163"/>
      <c r="GNL12" s="163"/>
      <c r="GNM12" s="163"/>
      <c r="GNN12" s="163"/>
      <c r="GNO12" s="163"/>
      <c r="GNP12" s="163"/>
      <c r="GNQ12" s="163"/>
      <c r="GNR12" s="163"/>
      <c r="GNS12" s="163"/>
      <c r="GNT12" s="163"/>
      <c r="GNU12" s="163"/>
      <c r="GNV12" s="163"/>
      <c r="GNW12" s="163"/>
      <c r="GNX12" s="163"/>
      <c r="GNY12" s="163"/>
      <c r="GNZ12" s="163"/>
      <c r="GOA12" s="163"/>
      <c r="GOB12" s="163"/>
      <c r="GOC12" s="163"/>
      <c r="GOD12" s="163"/>
      <c r="GOE12" s="163"/>
      <c r="GOF12" s="163"/>
      <c r="GOG12" s="163"/>
      <c r="GOH12" s="163"/>
      <c r="GOI12" s="163"/>
      <c r="GOJ12" s="163"/>
      <c r="GOK12" s="163"/>
      <c r="GOL12" s="163"/>
      <c r="GOM12" s="163"/>
      <c r="GON12" s="163"/>
      <c r="GOO12" s="163"/>
      <c r="GOP12" s="163"/>
      <c r="GOQ12" s="163"/>
      <c r="GOR12" s="163"/>
      <c r="GOS12" s="163"/>
      <c r="GOT12" s="163"/>
      <c r="GOU12" s="163"/>
      <c r="GOV12" s="163"/>
      <c r="GOW12" s="163"/>
      <c r="GOX12" s="163"/>
      <c r="GOY12" s="163"/>
      <c r="GOZ12" s="163"/>
      <c r="GPA12" s="163"/>
      <c r="GPB12" s="163"/>
      <c r="GPC12" s="163"/>
      <c r="GPD12" s="163"/>
      <c r="GPE12" s="163"/>
      <c r="GPF12" s="163"/>
      <c r="GPG12" s="163"/>
      <c r="GPH12" s="163"/>
      <c r="GPI12" s="163"/>
      <c r="GPJ12" s="163"/>
      <c r="GPK12" s="163"/>
      <c r="GPL12" s="163"/>
      <c r="GPM12" s="163"/>
      <c r="GPN12" s="163"/>
      <c r="GPO12" s="163"/>
      <c r="GPP12" s="163"/>
      <c r="GPQ12" s="163"/>
      <c r="GPR12" s="163"/>
      <c r="GPS12" s="163"/>
      <c r="GPT12" s="163"/>
      <c r="GPU12" s="163"/>
      <c r="GPV12" s="163"/>
      <c r="GPW12" s="163"/>
      <c r="GPX12" s="163"/>
      <c r="GPY12" s="163"/>
      <c r="GPZ12" s="163"/>
      <c r="GQA12" s="163"/>
      <c r="GQB12" s="163"/>
      <c r="GQC12" s="163"/>
      <c r="GQD12" s="163"/>
      <c r="GQE12" s="163"/>
      <c r="GQF12" s="163"/>
      <c r="GQG12" s="163"/>
      <c r="GQH12" s="163"/>
      <c r="GQI12" s="163"/>
      <c r="GQJ12" s="163"/>
      <c r="GQK12" s="163"/>
      <c r="GQL12" s="163"/>
      <c r="GQM12" s="163"/>
      <c r="GQN12" s="163"/>
      <c r="GQO12" s="163"/>
      <c r="GQP12" s="163"/>
      <c r="GQQ12" s="163"/>
      <c r="GQR12" s="163"/>
      <c r="GQS12" s="163"/>
      <c r="GQT12" s="163"/>
      <c r="GQU12" s="163"/>
      <c r="GQV12" s="163"/>
      <c r="GQW12" s="163"/>
      <c r="GQX12" s="163"/>
      <c r="GQY12" s="163"/>
      <c r="GQZ12" s="163"/>
      <c r="GRA12" s="163"/>
      <c r="GRB12" s="163"/>
      <c r="GRC12" s="163"/>
      <c r="GRD12" s="163"/>
      <c r="GRE12" s="163"/>
      <c r="GRF12" s="163"/>
      <c r="GRG12" s="163"/>
      <c r="GRH12" s="163"/>
      <c r="GRI12" s="163"/>
      <c r="GRJ12" s="163"/>
      <c r="GRK12" s="163"/>
      <c r="GRL12" s="163"/>
      <c r="GRM12" s="163"/>
      <c r="GRN12" s="163"/>
      <c r="GRO12" s="163"/>
      <c r="GRP12" s="163"/>
      <c r="GRQ12" s="163"/>
      <c r="GRR12" s="163"/>
      <c r="GRS12" s="163"/>
      <c r="GRT12" s="163"/>
      <c r="GRU12" s="163"/>
      <c r="GRV12" s="163"/>
      <c r="GRW12" s="163"/>
      <c r="GRX12" s="163"/>
      <c r="GRY12" s="163"/>
      <c r="GRZ12" s="163"/>
      <c r="GSA12" s="163"/>
      <c r="GSB12" s="163"/>
      <c r="GSC12" s="163"/>
      <c r="GSD12" s="163"/>
      <c r="GSE12" s="163"/>
      <c r="GSF12" s="163"/>
      <c r="GSG12" s="163"/>
      <c r="GSH12" s="163"/>
      <c r="GSI12" s="163"/>
      <c r="GSJ12" s="163"/>
      <c r="GSK12" s="163"/>
      <c r="GSL12" s="163"/>
      <c r="GSM12" s="163"/>
      <c r="GSN12" s="163"/>
      <c r="GSO12" s="163"/>
      <c r="GSP12" s="163"/>
      <c r="GSQ12" s="163"/>
      <c r="GSR12" s="163"/>
      <c r="GSS12" s="163"/>
      <c r="GST12" s="163"/>
      <c r="GSU12" s="163"/>
      <c r="GSV12" s="163"/>
      <c r="GSW12" s="163"/>
      <c r="GSX12" s="163"/>
      <c r="GSY12" s="163"/>
      <c r="GSZ12" s="163"/>
      <c r="GTA12" s="163"/>
      <c r="GTB12" s="163"/>
      <c r="GTC12" s="163"/>
      <c r="GTD12" s="163"/>
      <c r="GTE12" s="163"/>
      <c r="GTF12" s="163"/>
      <c r="GTG12" s="163"/>
      <c r="GTH12" s="163"/>
      <c r="GTI12" s="163"/>
      <c r="GTJ12" s="163"/>
      <c r="GTK12" s="163"/>
      <c r="GTL12" s="163"/>
      <c r="GTM12" s="163"/>
      <c r="GTN12" s="163"/>
      <c r="GTO12" s="163"/>
      <c r="GTP12" s="163"/>
      <c r="GTQ12" s="163"/>
      <c r="GTR12" s="163"/>
      <c r="GTS12" s="163"/>
      <c r="GTT12" s="163"/>
      <c r="GTU12" s="163"/>
      <c r="GTV12" s="163"/>
      <c r="GTW12" s="163"/>
      <c r="GTX12" s="163"/>
      <c r="GTY12" s="163"/>
      <c r="GTZ12" s="163"/>
      <c r="GUA12" s="163"/>
      <c r="GUB12" s="163"/>
      <c r="GUC12" s="163"/>
      <c r="GUD12" s="163"/>
      <c r="GUE12" s="163"/>
      <c r="GUF12" s="163"/>
      <c r="GUG12" s="163"/>
      <c r="GUH12" s="163"/>
      <c r="GUI12" s="163"/>
      <c r="GUJ12" s="163"/>
      <c r="GUK12" s="163"/>
      <c r="GUL12" s="163"/>
      <c r="GUM12" s="163"/>
      <c r="GUN12" s="163"/>
      <c r="GUO12" s="163"/>
      <c r="GUP12" s="163"/>
      <c r="GUQ12" s="163"/>
      <c r="GUR12" s="163"/>
      <c r="GUS12" s="163"/>
      <c r="GUT12" s="163"/>
      <c r="GUU12" s="163"/>
      <c r="GUV12" s="163"/>
      <c r="GUW12" s="163"/>
      <c r="GUX12" s="163"/>
      <c r="GUY12" s="163"/>
      <c r="GUZ12" s="163"/>
      <c r="GVA12" s="163"/>
      <c r="GVB12" s="163"/>
      <c r="GVC12" s="163"/>
      <c r="GVD12" s="163"/>
      <c r="GVE12" s="163"/>
      <c r="GVF12" s="163"/>
      <c r="GVG12" s="163"/>
      <c r="GVH12" s="163"/>
      <c r="GVI12" s="163"/>
      <c r="GVJ12" s="163"/>
      <c r="GVK12" s="163"/>
      <c r="GVL12" s="163"/>
      <c r="GVM12" s="163"/>
      <c r="GVN12" s="163"/>
      <c r="GVO12" s="163"/>
      <c r="GVP12" s="163"/>
      <c r="GVQ12" s="163"/>
      <c r="GVR12" s="163"/>
      <c r="GVS12" s="163"/>
      <c r="GVT12" s="163"/>
      <c r="GVU12" s="163"/>
      <c r="GVV12" s="163"/>
      <c r="GVW12" s="163"/>
      <c r="GVX12" s="163"/>
      <c r="GVY12" s="163"/>
      <c r="GVZ12" s="163"/>
      <c r="GWA12" s="163"/>
      <c r="GWB12" s="163"/>
      <c r="GWC12" s="163"/>
      <c r="GWD12" s="163"/>
      <c r="GWE12" s="163"/>
      <c r="GWF12" s="163"/>
      <c r="GWG12" s="163"/>
      <c r="GWH12" s="163"/>
      <c r="GWI12" s="163"/>
      <c r="GWJ12" s="163"/>
      <c r="GWK12" s="163"/>
      <c r="GWL12" s="163"/>
      <c r="GWM12" s="163"/>
      <c r="GWN12" s="163"/>
      <c r="GWO12" s="163"/>
      <c r="GWP12" s="163"/>
      <c r="GWQ12" s="163"/>
      <c r="GWR12" s="163"/>
      <c r="GWS12" s="163"/>
      <c r="GWT12" s="163"/>
      <c r="GWU12" s="163"/>
      <c r="GWV12" s="163"/>
      <c r="GWW12" s="163"/>
      <c r="GWX12" s="163"/>
      <c r="GWY12" s="163"/>
      <c r="GWZ12" s="163"/>
      <c r="GXA12" s="163"/>
      <c r="GXB12" s="163"/>
      <c r="GXC12" s="163"/>
      <c r="GXD12" s="163"/>
      <c r="GXE12" s="163"/>
      <c r="GXF12" s="163"/>
      <c r="GXG12" s="163"/>
      <c r="GXH12" s="163"/>
      <c r="GXI12" s="163"/>
      <c r="GXJ12" s="163"/>
      <c r="GXK12" s="163"/>
      <c r="GXL12" s="163"/>
      <c r="GXM12" s="163"/>
      <c r="GXN12" s="163"/>
      <c r="GXO12" s="163"/>
      <c r="GXP12" s="163"/>
      <c r="GXQ12" s="163"/>
      <c r="GXR12" s="163"/>
      <c r="GXS12" s="163"/>
      <c r="GXT12" s="163"/>
      <c r="GXU12" s="163"/>
      <c r="GXV12" s="163"/>
      <c r="GXW12" s="163"/>
      <c r="GXX12" s="163"/>
      <c r="GXY12" s="163"/>
      <c r="GXZ12" s="163"/>
      <c r="GYA12" s="163"/>
      <c r="GYB12" s="163"/>
      <c r="GYC12" s="163"/>
      <c r="GYD12" s="163"/>
      <c r="GYE12" s="163"/>
      <c r="GYF12" s="163"/>
      <c r="GYG12" s="163"/>
      <c r="GYH12" s="163"/>
      <c r="GYI12" s="163"/>
      <c r="GYJ12" s="163"/>
      <c r="GYK12" s="163"/>
      <c r="GYL12" s="163"/>
      <c r="GYM12" s="163"/>
      <c r="GYN12" s="163"/>
      <c r="GYO12" s="163"/>
      <c r="GYP12" s="163"/>
      <c r="GYQ12" s="163"/>
      <c r="GYR12" s="163"/>
      <c r="GYS12" s="163"/>
      <c r="GYT12" s="163"/>
      <c r="GYU12" s="163"/>
      <c r="GYV12" s="163"/>
      <c r="GYW12" s="163"/>
      <c r="GYX12" s="163"/>
      <c r="GYY12" s="163"/>
      <c r="GYZ12" s="163"/>
      <c r="GZA12" s="163"/>
      <c r="GZB12" s="163"/>
      <c r="GZC12" s="163"/>
      <c r="GZD12" s="163"/>
      <c r="GZE12" s="163"/>
      <c r="GZF12" s="163"/>
      <c r="GZG12" s="163"/>
      <c r="GZH12" s="163"/>
      <c r="GZI12" s="163"/>
      <c r="GZJ12" s="163"/>
      <c r="GZK12" s="163"/>
      <c r="GZL12" s="163"/>
      <c r="GZM12" s="163"/>
      <c r="GZN12" s="163"/>
      <c r="GZO12" s="163"/>
      <c r="GZP12" s="163"/>
      <c r="GZQ12" s="163"/>
      <c r="GZR12" s="163"/>
      <c r="GZS12" s="163"/>
      <c r="GZT12" s="163"/>
      <c r="GZU12" s="163"/>
      <c r="GZV12" s="163"/>
      <c r="GZW12" s="163"/>
      <c r="GZX12" s="163"/>
      <c r="GZY12" s="163"/>
      <c r="GZZ12" s="163"/>
      <c r="HAA12" s="163"/>
      <c r="HAB12" s="163"/>
      <c r="HAC12" s="163"/>
      <c r="HAD12" s="163"/>
      <c r="HAE12" s="163"/>
      <c r="HAF12" s="163"/>
      <c r="HAG12" s="163"/>
      <c r="HAH12" s="163"/>
      <c r="HAI12" s="163"/>
      <c r="HAJ12" s="163"/>
      <c r="HAK12" s="163"/>
      <c r="HAL12" s="163"/>
      <c r="HAM12" s="163"/>
      <c r="HAN12" s="163"/>
      <c r="HAO12" s="163"/>
      <c r="HAP12" s="163"/>
      <c r="HAQ12" s="163"/>
      <c r="HAR12" s="163"/>
      <c r="HAS12" s="163"/>
      <c r="HAT12" s="163"/>
      <c r="HAU12" s="163"/>
      <c r="HAV12" s="163"/>
      <c r="HAW12" s="163"/>
      <c r="HAX12" s="163"/>
      <c r="HAY12" s="163"/>
      <c r="HAZ12" s="163"/>
      <c r="HBA12" s="163"/>
      <c r="HBB12" s="163"/>
      <c r="HBC12" s="163"/>
      <c r="HBD12" s="163"/>
      <c r="HBE12" s="163"/>
      <c r="HBF12" s="163"/>
      <c r="HBG12" s="163"/>
      <c r="HBH12" s="163"/>
      <c r="HBI12" s="163"/>
      <c r="HBJ12" s="163"/>
      <c r="HBK12" s="163"/>
      <c r="HBL12" s="163"/>
      <c r="HBM12" s="163"/>
      <c r="HBN12" s="163"/>
      <c r="HBO12" s="163"/>
      <c r="HBP12" s="163"/>
      <c r="HBQ12" s="163"/>
      <c r="HBR12" s="163"/>
      <c r="HBS12" s="163"/>
      <c r="HBT12" s="163"/>
      <c r="HBU12" s="163"/>
      <c r="HBV12" s="163"/>
      <c r="HBW12" s="163"/>
      <c r="HBX12" s="163"/>
      <c r="HBY12" s="163"/>
      <c r="HBZ12" s="163"/>
      <c r="HCA12" s="163"/>
      <c r="HCB12" s="163"/>
      <c r="HCC12" s="163"/>
      <c r="HCD12" s="163"/>
      <c r="HCE12" s="163"/>
      <c r="HCF12" s="163"/>
      <c r="HCG12" s="163"/>
      <c r="HCH12" s="163"/>
      <c r="HCI12" s="163"/>
      <c r="HCJ12" s="163"/>
      <c r="HCK12" s="163"/>
      <c r="HCL12" s="163"/>
      <c r="HCM12" s="163"/>
      <c r="HCN12" s="163"/>
      <c r="HCO12" s="163"/>
      <c r="HCP12" s="163"/>
      <c r="HCQ12" s="163"/>
      <c r="HCR12" s="163"/>
      <c r="HCS12" s="163"/>
      <c r="HCT12" s="163"/>
      <c r="HCU12" s="163"/>
      <c r="HCV12" s="163"/>
      <c r="HCW12" s="163"/>
      <c r="HCX12" s="163"/>
      <c r="HCY12" s="163"/>
      <c r="HCZ12" s="163"/>
      <c r="HDA12" s="163"/>
      <c r="HDB12" s="163"/>
      <c r="HDC12" s="163"/>
      <c r="HDD12" s="163"/>
      <c r="HDE12" s="163"/>
      <c r="HDF12" s="163"/>
      <c r="HDG12" s="163"/>
      <c r="HDH12" s="163"/>
      <c r="HDI12" s="163"/>
      <c r="HDJ12" s="163"/>
      <c r="HDK12" s="163"/>
      <c r="HDL12" s="163"/>
      <c r="HDM12" s="163"/>
      <c r="HDN12" s="163"/>
      <c r="HDO12" s="163"/>
      <c r="HDP12" s="163"/>
      <c r="HDQ12" s="163"/>
      <c r="HDR12" s="163"/>
      <c r="HDS12" s="163"/>
      <c r="HDT12" s="163"/>
      <c r="HDU12" s="163"/>
      <c r="HDV12" s="163"/>
      <c r="HDW12" s="163"/>
      <c r="HDX12" s="163"/>
      <c r="HDY12" s="163"/>
      <c r="HDZ12" s="163"/>
      <c r="HEA12" s="163"/>
      <c r="HEB12" s="163"/>
      <c r="HEC12" s="163"/>
      <c r="HED12" s="163"/>
      <c r="HEE12" s="163"/>
      <c r="HEF12" s="163"/>
      <c r="HEG12" s="163"/>
      <c r="HEH12" s="163"/>
      <c r="HEI12" s="163"/>
      <c r="HEJ12" s="163"/>
      <c r="HEK12" s="163"/>
      <c r="HEL12" s="163"/>
      <c r="HEM12" s="163"/>
      <c r="HEN12" s="163"/>
      <c r="HEO12" s="163"/>
      <c r="HEP12" s="163"/>
      <c r="HEQ12" s="163"/>
      <c r="HER12" s="163"/>
      <c r="HES12" s="163"/>
      <c r="HET12" s="163"/>
      <c r="HEU12" s="163"/>
      <c r="HEV12" s="163"/>
      <c r="HEW12" s="163"/>
      <c r="HEX12" s="163"/>
      <c r="HEY12" s="163"/>
      <c r="HEZ12" s="163"/>
      <c r="HFA12" s="163"/>
      <c r="HFB12" s="163"/>
      <c r="HFC12" s="163"/>
      <c r="HFD12" s="163"/>
      <c r="HFE12" s="163"/>
      <c r="HFF12" s="163"/>
      <c r="HFG12" s="163"/>
      <c r="HFH12" s="163"/>
      <c r="HFI12" s="163"/>
      <c r="HFJ12" s="163"/>
      <c r="HFK12" s="163"/>
      <c r="HFL12" s="163"/>
      <c r="HFM12" s="163"/>
      <c r="HFN12" s="163"/>
      <c r="HFO12" s="163"/>
      <c r="HFP12" s="163"/>
      <c r="HFQ12" s="163"/>
      <c r="HFR12" s="163"/>
      <c r="HFS12" s="163"/>
      <c r="HFT12" s="163"/>
      <c r="HFU12" s="163"/>
      <c r="HFV12" s="163"/>
      <c r="HFW12" s="163"/>
      <c r="HFX12" s="163"/>
      <c r="HFY12" s="163"/>
      <c r="HFZ12" s="163"/>
      <c r="HGA12" s="163"/>
      <c r="HGB12" s="163"/>
      <c r="HGC12" s="163"/>
      <c r="HGD12" s="163"/>
      <c r="HGE12" s="163"/>
      <c r="HGF12" s="163"/>
      <c r="HGG12" s="163"/>
      <c r="HGH12" s="163"/>
      <c r="HGI12" s="163"/>
      <c r="HGJ12" s="163"/>
      <c r="HGK12" s="163"/>
      <c r="HGL12" s="163"/>
      <c r="HGM12" s="163"/>
      <c r="HGN12" s="163"/>
      <c r="HGO12" s="163"/>
      <c r="HGP12" s="163"/>
      <c r="HGQ12" s="163"/>
      <c r="HGR12" s="163"/>
      <c r="HGS12" s="163"/>
      <c r="HGT12" s="163"/>
      <c r="HGU12" s="163"/>
      <c r="HGV12" s="163"/>
      <c r="HGW12" s="163"/>
      <c r="HGX12" s="163"/>
      <c r="HGY12" s="163"/>
      <c r="HGZ12" s="163"/>
      <c r="HHA12" s="163"/>
      <c r="HHB12" s="163"/>
      <c r="HHC12" s="163"/>
      <c r="HHD12" s="163"/>
      <c r="HHE12" s="163"/>
      <c r="HHF12" s="163"/>
      <c r="HHG12" s="163"/>
      <c r="HHH12" s="163"/>
      <c r="HHI12" s="163"/>
      <c r="HHJ12" s="163"/>
      <c r="HHK12" s="163"/>
      <c r="HHL12" s="163"/>
      <c r="HHM12" s="163"/>
      <c r="HHN12" s="163"/>
      <c r="HHO12" s="163"/>
      <c r="HHP12" s="163"/>
      <c r="HHQ12" s="163"/>
      <c r="HHR12" s="163"/>
      <c r="HHS12" s="163"/>
      <c r="HHT12" s="163"/>
      <c r="HHU12" s="163"/>
      <c r="HHV12" s="163"/>
      <c r="HHW12" s="163"/>
      <c r="HHX12" s="163"/>
      <c r="HHY12" s="163"/>
      <c r="HHZ12" s="163"/>
      <c r="HIA12" s="163"/>
      <c r="HIB12" s="163"/>
      <c r="HIC12" s="163"/>
      <c r="HID12" s="163"/>
      <c r="HIE12" s="163"/>
      <c r="HIF12" s="163"/>
      <c r="HIG12" s="163"/>
      <c r="HIH12" s="163"/>
      <c r="HII12" s="163"/>
      <c r="HIJ12" s="163"/>
      <c r="HIK12" s="163"/>
      <c r="HIL12" s="163"/>
      <c r="HIM12" s="163"/>
      <c r="HIN12" s="163"/>
      <c r="HIO12" s="163"/>
      <c r="HIP12" s="163"/>
      <c r="HIQ12" s="163"/>
      <c r="HIR12" s="163"/>
      <c r="HIS12" s="163"/>
      <c r="HIT12" s="163"/>
      <c r="HIU12" s="163"/>
      <c r="HIV12" s="163"/>
      <c r="HIW12" s="163"/>
      <c r="HIX12" s="163"/>
      <c r="HIY12" s="163"/>
      <c r="HIZ12" s="163"/>
      <c r="HJA12" s="163"/>
      <c r="HJB12" s="163"/>
      <c r="HJC12" s="163"/>
      <c r="HJD12" s="163"/>
      <c r="HJE12" s="163"/>
      <c r="HJF12" s="163"/>
      <c r="HJG12" s="163"/>
      <c r="HJH12" s="163"/>
      <c r="HJI12" s="163"/>
      <c r="HJJ12" s="163"/>
      <c r="HJK12" s="163"/>
      <c r="HJL12" s="163"/>
      <c r="HJM12" s="163"/>
      <c r="HJN12" s="163"/>
      <c r="HJO12" s="163"/>
      <c r="HJP12" s="163"/>
      <c r="HJQ12" s="163"/>
      <c r="HJR12" s="163"/>
      <c r="HJS12" s="163"/>
      <c r="HJT12" s="163"/>
      <c r="HJU12" s="163"/>
      <c r="HJV12" s="163"/>
      <c r="HJW12" s="163"/>
      <c r="HJX12" s="163"/>
      <c r="HJY12" s="163"/>
      <c r="HJZ12" s="163"/>
      <c r="HKA12" s="163"/>
      <c r="HKB12" s="163"/>
      <c r="HKC12" s="163"/>
      <c r="HKD12" s="163"/>
      <c r="HKE12" s="163"/>
      <c r="HKF12" s="163"/>
      <c r="HKG12" s="163"/>
      <c r="HKH12" s="163"/>
      <c r="HKI12" s="163"/>
      <c r="HKJ12" s="163"/>
      <c r="HKK12" s="163"/>
      <c r="HKL12" s="163"/>
      <c r="HKM12" s="163"/>
      <c r="HKN12" s="163"/>
      <c r="HKO12" s="163"/>
      <c r="HKP12" s="163"/>
      <c r="HKQ12" s="163"/>
      <c r="HKR12" s="163"/>
      <c r="HKS12" s="163"/>
      <c r="HKT12" s="163"/>
      <c r="HKU12" s="163"/>
      <c r="HKV12" s="163"/>
      <c r="HKW12" s="163"/>
      <c r="HKX12" s="163"/>
      <c r="HKY12" s="163"/>
      <c r="HKZ12" s="163"/>
      <c r="HLA12" s="163"/>
      <c r="HLB12" s="163"/>
      <c r="HLC12" s="163"/>
      <c r="HLD12" s="163"/>
      <c r="HLE12" s="163"/>
      <c r="HLF12" s="163"/>
      <c r="HLG12" s="163"/>
      <c r="HLH12" s="163"/>
      <c r="HLI12" s="163"/>
      <c r="HLJ12" s="163"/>
      <c r="HLK12" s="163"/>
      <c r="HLL12" s="163"/>
      <c r="HLM12" s="163"/>
      <c r="HLN12" s="163"/>
      <c r="HLO12" s="163"/>
      <c r="HLP12" s="163"/>
      <c r="HLQ12" s="163"/>
      <c r="HLR12" s="163"/>
      <c r="HLS12" s="163"/>
      <c r="HLT12" s="163"/>
      <c r="HLU12" s="163"/>
      <c r="HLV12" s="163"/>
      <c r="HLW12" s="163"/>
      <c r="HLX12" s="163"/>
      <c r="HLY12" s="163"/>
      <c r="HLZ12" s="163"/>
      <c r="HMA12" s="163"/>
      <c r="HMB12" s="163"/>
      <c r="HMC12" s="163"/>
      <c r="HMD12" s="163"/>
      <c r="HME12" s="163"/>
      <c r="HMF12" s="163"/>
      <c r="HMG12" s="163"/>
      <c r="HMH12" s="163"/>
      <c r="HMI12" s="163"/>
      <c r="HMJ12" s="163"/>
      <c r="HMK12" s="163"/>
      <c r="HML12" s="163"/>
      <c r="HMM12" s="163"/>
      <c r="HMN12" s="163"/>
      <c r="HMO12" s="163"/>
      <c r="HMP12" s="163"/>
      <c r="HMQ12" s="163"/>
      <c r="HMR12" s="163"/>
      <c r="HMS12" s="163"/>
      <c r="HMT12" s="163"/>
      <c r="HMU12" s="163"/>
      <c r="HMV12" s="163"/>
      <c r="HMW12" s="163"/>
      <c r="HMX12" s="163"/>
      <c r="HMY12" s="163"/>
      <c r="HMZ12" s="163"/>
      <c r="HNA12" s="163"/>
      <c r="HNB12" s="163"/>
      <c r="HNC12" s="163"/>
      <c r="HND12" s="163"/>
      <c r="HNE12" s="163"/>
      <c r="HNF12" s="163"/>
      <c r="HNG12" s="163"/>
      <c r="HNH12" s="163"/>
      <c r="HNI12" s="163"/>
      <c r="HNJ12" s="163"/>
      <c r="HNK12" s="163"/>
      <c r="HNL12" s="163"/>
      <c r="HNM12" s="163"/>
      <c r="HNN12" s="163"/>
      <c r="HNO12" s="163"/>
      <c r="HNP12" s="163"/>
      <c r="HNQ12" s="163"/>
      <c r="HNR12" s="163"/>
      <c r="HNS12" s="163"/>
      <c r="HNT12" s="163"/>
      <c r="HNU12" s="163"/>
      <c r="HNV12" s="163"/>
      <c r="HNW12" s="163"/>
      <c r="HNX12" s="163"/>
      <c r="HNY12" s="163"/>
      <c r="HNZ12" s="163"/>
      <c r="HOA12" s="163"/>
      <c r="HOB12" s="163"/>
      <c r="HOC12" s="163"/>
      <c r="HOD12" s="163"/>
      <c r="HOE12" s="163"/>
      <c r="HOF12" s="163"/>
      <c r="HOG12" s="163"/>
      <c r="HOH12" s="163"/>
      <c r="HOI12" s="163"/>
      <c r="HOJ12" s="163"/>
      <c r="HOK12" s="163"/>
      <c r="HOL12" s="163"/>
      <c r="HOM12" s="163"/>
      <c r="HON12" s="163"/>
      <c r="HOO12" s="163"/>
      <c r="HOP12" s="163"/>
      <c r="HOQ12" s="163"/>
      <c r="HOR12" s="163"/>
      <c r="HOS12" s="163"/>
      <c r="HOT12" s="163"/>
      <c r="HOU12" s="163"/>
      <c r="HOV12" s="163"/>
      <c r="HOW12" s="163"/>
      <c r="HOX12" s="163"/>
      <c r="HOY12" s="163"/>
      <c r="HOZ12" s="163"/>
      <c r="HPA12" s="163"/>
      <c r="HPB12" s="163"/>
      <c r="HPC12" s="163"/>
      <c r="HPD12" s="163"/>
      <c r="HPE12" s="163"/>
      <c r="HPF12" s="163"/>
      <c r="HPG12" s="163"/>
      <c r="HPH12" s="163"/>
      <c r="HPI12" s="163"/>
      <c r="HPJ12" s="163"/>
      <c r="HPK12" s="163"/>
      <c r="HPL12" s="163"/>
      <c r="HPM12" s="163"/>
      <c r="HPN12" s="163"/>
      <c r="HPO12" s="163"/>
      <c r="HPP12" s="163"/>
      <c r="HPQ12" s="163"/>
      <c r="HPR12" s="163"/>
      <c r="HPS12" s="163"/>
      <c r="HPT12" s="163"/>
      <c r="HPU12" s="163"/>
      <c r="HPV12" s="163"/>
      <c r="HPW12" s="163"/>
      <c r="HPX12" s="163"/>
      <c r="HPY12" s="163"/>
      <c r="HPZ12" s="163"/>
      <c r="HQA12" s="163"/>
      <c r="HQB12" s="163"/>
      <c r="HQC12" s="163"/>
      <c r="HQD12" s="163"/>
      <c r="HQE12" s="163"/>
      <c r="HQF12" s="163"/>
      <c r="HQG12" s="163"/>
      <c r="HQH12" s="163"/>
      <c r="HQI12" s="163"/>
      <c r="HQJ12" s="163"/>
      <c r="HQK12" s="163"/>
      <c r="HQL12" s="163"/>
      <c r="HQM12" s="163"/>
      <c r="HQN12" s="163"/>
      <c r="HQO12" s="163"/>
      <c r="HQP12" s="163"/>
      <c r="HQQ12" s="163"/>
      <c r="HQR12" s="163"/>
      <c r="HQS12" s="163"/>
      <c r="HQT12" s="163"/>
      <c r="HQU12" s="163"/>
      <c r="HQV12" s="163"/>
      <c r="HQW12" s="163"/>
      <c r="HQX12" s="163"/>
      <c r="HQY12" s="163"/>
      <c r="HQZ12" s="163"/>
      <c r="HRA12" s="163"/>
      <c r="HRB12" s="163"/>
      <c r="HRC12" s="163"/>
      <c r="HRD12" s="163"/>
      <c r="HRE12" s="163"/>
      <c r="HRF12" s="163"/>
      <c r="HRG12" s="163"/>
      <c r="HRH12" s="163"/>
      <c r="HRI12" s="163"/>
      <c r="HRJ12" s="163"/>
      <c r="HRK12" s="163"/>
      <c r="HRL12" s="163"/>
      <c r="HRM12" s="163"/>
      <c r="HRN12" s="163"/>
      <c r="HRO12" s="163"/>
      <c r="HRP12" s="163"/>
      <c r="HRQ12" s="163"/>
      <c r="HRR12" s="163"/>
      <c r="HRS12" s="163"/>
      <c r="HRT12" s="163"/>
      <c r="HRU12" s="163"/>
      <c r="HRV12" s="163"/>
      <c r="HRW12" s="163"/>
      <c r="HRX12" s="163"/>
      <c r="HRY12" s="163"/>
      <c r="HRZ12" s="163"/>
      <c r="HSA12" s="163"/>
      <c r="HSB12" s="163"/>
      <c r="HSC12" s="163"/>
      <c r="HSD12" s="163"/>
      <c r="HSE12" s="163"/>
      <c r="HSF12" s="163"/>
      <c r="HSG12" s="163"/>
      <c r="HSH12" s="163"/>
      <c r="HSI12" s="163"/>
      <c r="HSJ12" s="163"/>
      <c r="HSK12" s="163"/>
      <c r="HSL12" s="163"/>
      <c r="HSM12" s="163"/>
      <c r="HSN12" s="163"/>
      <c r="HSO12" s="163"/>
      <c r="HSP12" s="163"/>
      <c r="HSQ12" s="163"/>
      <c r="HSR12" s="163"/>
      <c r="HSS12" s="163"/>
      <c r="HST12" s="163"/>
      <c r="HSU12" s="163"/>
      <c r="HSV12" s="163"/>
      <c r="HSW12" s="163"/>
      <c r="HSX12" s="163"/>
      <c r="HSY12" s="163"/>
      <c r="HSZ12" s="163"/>
      <c r="HTA12" s="163"/>
      <c r="HTB12" s="163"/>
      <c r="HTC12" s="163"/>
      <c r="HTD12" s="163"/>
      <c r="HTE12" s="163"/>
      <c r="HTF12" s="163"/>
      <c r="HTG12" s="163"/>
      <c r="HTH12" s="163"/>
      <c r="HTI12" s="163"/>
      <c r="HTJ12" s="163"/>
      <c r="HTK12" s="163"/>
      <c r="HTL12" s="163"/>
      <c r="HTM12" s="163"/>
      <c r="HTN12" s="163"/>
      <c r="HTO12" s="163"/>
      <c r="HTP12" s="163"/>
      <c r="HTQ12" s="163"/>
      <c r="HTR12" s="163"/>
      <c r="HTS12" s="163"/>
      <c r="HTT12" s="163"/>
      <c r="HTU12" s="163"/>
      <c r="HTV12" s="163"/>
      <c r="HTW12" s="163"/>
      <c r="HTX12" s="163"/>
      <c r="HTY12" s="163"/>
      <c r="HTZ12" s="163"/>
      <c r="HUA12" s="163"/>
      <c r="HUB12" s="163"/>
      <c r="HUC12" s="163"/>
      <c r="HUD12" s="163"/>
      <c r="HUE12" s="163"/>
      <c r="HUF12" s="163"/>
      <c r="HUG12" s="163"/>
      <c r="HUH12" s="163"/>
      <c r="HUI12" s="163"/>
      <c r="HUJ12" s="163"/>
      <c r="HUK12" s="163"/>
      <c r="HUL12" s="163"/>
      <c r="HUM12" s="163"/>
      <c r="HUN12" s="163"/>
      <c r="HUO12" s="163"/>
      <c r="HUP12" s="163"/>
      <c r="HUQ12" s="163"/>
      <c r="HUR12" s="163"/>
      <c r="HUS12" s="163"/>
      <c r="HUT12" s="163"/>
      <c r="HUU12" s="163"/>
      <c r="HUV12" s="163"/>
      <c r="HUW12" s="163"/>
      <c r="HUX12" s="163"/>
      <c r="HUY12" s="163"/>
      <c r="HUZ12" s="163"/>
      <c r="HVA12" s="163"/>
      <c r="HVB12" s="163"/>
      <c r="HVC12" s="163"/>
      <c r="HVD12" s="163"/>
      <c r="HVE12" s="163"/>
      <c r="HVF12" s="163"/>
      <c r="HVG12" s="163"/>
      <c r="HVH12" s="163"/>
      <c r="HVI12" s="163"/>
      <c r="HVJ12" s="163"/>
      <c r="HVK12" s="163"/>
      <c r="HVL12" s="163"/>
      <c r="HVM12" s="163"/>
      <c r="HVN12" s="163"/>
      <c r="HVO12" s="163"/>
      <c r="HVP12" s="163"/>
      <c r="HVQ12" s="163"/>
      <c r="HVR12" s="163"/>
      <c r="HVS12" s="163"/>
      <c r="HVT12" s="163"/>
      <c r="HVU12" s="163"/>
      <c r="HVV12" s="163"/>
      <c r="HVW12" s="163"/>
      <c r="HVX12" s="163"/>
      <c r="HVY12" s="163"/>
      <c r="HVZ12" s="163"/>
      <c r="HWA12" s="163"/>
      <c r="HWB12" s="163"/>
      <c r="HWC12" s="163"/>
      <c r="HWD12" s="163"/>
      <c r="HWE12" s="163"/>
      <c r="HWF12" s="163"/>
      <c r="HWG12" s="163"/>
      <c r="HWH12" s="163"/>
      <c r="HWI12" s="163"/>
      <c r="HWJ12" s="163"/>
      <c r="HWK12" s="163"/>
      <c r="HWL12" s="163"/>
      <c r="HWM12" s="163"/>
      <c r="HWN12" s="163"/>
      <c r="HWO12" s="163"/>
      <c r="HWP12" s="163"/>
      <c r="HWQ12" s="163"/>
      <c r="HWR12" s="163"/>
      <c r="HWS12" s="163"/>
      <c r="HWT12" s="163"/>
      <c r="HWU12" s="163"/>
      <c r="HWV12" s="163"/>
      <c r="HWW12" s="163"/>
      <c r="HWX12" s="163"/>
      <c r="HWY12" s="163"/>
      <c r="HWZ12" s="163"/>
      <c r="HXA12" s="163"/>
      <c r="HXB12" s="163"/>
      <c r="HXC12" s="163"/>
      <c r="HXD12" s="163"/>
      <c r="HXE12" s="163"/>
      <c r="HXF12" s="163"/>
      <c r="HXG12" s="163"/>
      <c r="HXH12" s="163"/>
      <c r="HXI12" s="163"/>
      <c r="HXJ12" s="163"/>
      <c r="HXK12" s="163"/>
      <c r="HXL12" s="163"/>
      <c r="HXM12" s="163"/>
      <c r="HXN12" s="163"/>
      <c r="HXO12" s="163"/>
      <c r="HXP12" s="163"/>
      <c r="HXQ12" s="163"/>
      <c r="HXR12" s="163"/>
      <c r="HXS12" s="163"/>
      <c r="HXT12" s="163"/>
      <c r="HXU12" s="163"/>
      <c r="HXV12" s="163"/>
      <c r="HXW12" s="163"/>
      <c r="HXX12" s="163"/>
      <c r="HXY12" s="163"/>
      <c r="HXZ12" s="163"/>
      <c r="HYA12" s="163"/>
      <c r="HYB12" s="163"/>
      <c r="HYC12" s="163"/>
      <c r="HYD12" s="163"/>
      <c r="HYE12" s="163"/>
      <c r="HYF12" s="163"/>
      <c r="HYG12" s="163"/>
      <c r="HYH12" s="163"/>
      <c r="HYI12" s="163"/>
      <c r="HYJ12" s="163"/>
      <c r="HYK12" s="163"/>
      <c r="HYL12" s="163"/>
      <c r="HYM12" s="163"/>
      <c r="HYN12" s="163"/>
      <c r="HYO12" s="163"/>
      <c r="HYP12" s="163"/>
      <c r="HYQ12" s="163"/>
      <c r="HYR12" s="163"/>
      <c r="HYS12" s="163"/>
      <c r="HYT12" s="163"/>
      <c r="HYU12" s="163"/>
      <c r="HYV12" s="163"/>
      <c r="HYW12" s="163"/>
      <c r="HYX12" s="163"/>
      <c r="HYY12" s="163"/>
      <c r="HYZ12" s="163"/>
      <c r="HZA12" s="163"/>
      <c r="HZB12" s="163"/>
      <c r="HZC12" s="163"/>
      <c r="HZD12" s="163"/>
      <c r="HZE12" s="163"/>
      <c r="HZF12" s="163"/>
      <c r="HZG12" s="163"/>
      <c r="HZH12" s="163"/>
      <c r="HZI12" s="163"/>
      <c r="HZJ12" s="163"/>
      <c r="HZK12" s="163"/>
      <c r="HZL12" s="163"/>
      <c r="HZM12" s="163"/>
      <c r="HZN12" s="163"/>
      <c r="HZO12" s="163"/>
      <c r="HZP12" s="163"/>
      <c r="HZQ12" s="163"/>
      <c r="HZR12" s="163"/>
      <c r="HZS12" s="163"/>
      <c r="HZT12" s="163"/>
      <c r="HZU12" s="163"/>
      <c r="HZV12" s="163"/>
      <c r="HZW12" s="163"/>
      <c r="HZX12" s="163"/>
      <c r="HZY12" s="163"/>
      <c r="HZZ12" s="163"/>
      <c r="IAA12" s="163"/>
      <c r="IAB12" s="163"/>
      <c r="IAC12" s="163"/>
      <c r="IAD12" s="163"/>
      <c r="IAE12" s="163"/>
      <c r="IAF12" s="163"/>
      <c r="IAG12" s="163"/>
      <c r="IAH12" s="163"/>
      <c r="IAI12" s="163"/>
      <c r="IAJ12" s="163"/>
      <c r="IAK12" s="163"/>
      <c r="IAL12" s="163"/>
      <c r="IAM12" s="163"/>
      <c r="IAN12" s="163"/>
      <c r="IAO12" s="163"/>
      <c r="IAP12" s="163"/>
      <c r="IAQ12" s="163"/>
      <c r="IAR12" s="163"/>
      <c r="IAS12" s="163"/>
      <c r="IAT12" s="163"/>
      <c r="IAU12" s="163"/>
      <c r="IAV12" s="163"/>
      <c r="IAW12" s="163"/>
      <c r="IAX12" s="163"/>
      <c r="IAY12" s="163"/>
      <c r="IAZ12" s="163"/>
      <c r="IBA12" s="163"/>
      <c r="IBB12" s="163"/>
      <c r="IBC12" s="163"/>
      <c r="IBD12" s="163"/>
      <c r="IBE12" s="163"/>
      <c r="IBF12" s="163"/>
      <c r="IBG12" s="163"/>
      <c r="IBH12" s="163"/>
      <c r="IBI12" s="163"/>
      <c r="IBJ12" s="163"/>
      <c r="IBK12" s="163"/>
      <c r="IBL12" s="163"/>
      <c r="IBM12" s="163"/>
      <c r="IBN12" s="163"/>
      <c r="IBO12" s="163"/>
      <c r="IBP12" s="163"/>
      <c r="IBQ12" s="163"/>
      <c r="IBR12" s="163"/>
      <c r="IBS12" s="163"/>
      <c r="IBT12" s="163"/>
      <c r="IBU12" s="163"/>
      <c r="IBV12" s="163"/>
      <c r="IBW12" s="163"/>
      <c r="IBX12" s="163"/>
      <c r="IBY12" s="163"/>
      <c r="IBZ12" s="163"/>
      <c r="ICA12" s="163"/>
      <c r="ICB12" s="163"/>
      <c r="ICC12" s="163"/>
      <c r="ICD12" s="163"/>
      <c r="ICE12" s="163"/>
      <c r="ICF12" s="163"/>
      <c r="ICG12" s="163"/>
      <c r="ICH12" s="163"/>
      <c r="ICI12" s="163"/>
      <c r="ICJ12" s="163"/>
      <c r="ICK12" s="163"/>
      <c r="ICL12" s="163"/>
      <c r="ICM12" s="163"/>
      <c r="ICN12" s="163"/>
      <c r="ICO12" s="163"/>
      <c r="ICP12" s="163"/>
      <c r="ICQ12" s="163"/>
      <c r="ICR12" s="163"/>
      <c r="ICS12" s="163"/>
      <c r="ICT12" s="163"/>
      <c r="ICU12" s="163"/>
      <c r="ICV12" s="163"/>
      <c r="ICW12" s="163"/>
      <c r="ICX12" s="163"/>
      <c r="ICY12" s="163"/>
      <c r="ICZ12" s="163"/>
      <c r="IDA12" s="163"/>
      <c r="IDB12" s="163"/>
      <c r="IDC12" s="163"/>
      <c r="IDD12" s="163"/>
      <c r="IDE12" s="163"/>
      <c r="IDF12" s="163"/>
      <c r="IDG12" s="163"/>
      <c r="IDH12" s="163"/>
      <c r="IDI12" s="163"/>
      <c r="IDJ12" s="163"/>
      <c r="IDK12" s="163"/>
      <c r="IDL12" s="163"/>
      <c r="IDM12" s="163"/>
      <c r="IDN12" s="163"/>
      <c r="IDO12" s="163"/>
      <c r="IDP12" s="163"/>
      <c r="IDQ12" s="163"/>
      <c r="IDR12" s="163"/>
      <c r="IDS12" s="163"/>
      <c r="IDT12" s="163"/>
      <c r="IDU12" s="163"/>
      <c r="IDV12" s="163"/>
      <c r="IDW12" s="163"/>
      <c r="IDX12" s="163"/>
      <c r="IDY12" s="163"/>
      <c r="IDZ12" s="163"/>
      <c r="IEA12" s="163"/>
      <c r="IEB12" s="163"/>
      <c r="IEC12" s="163"/>
      <c r="IED12" s="163"/>
      <c r="IEE12" s="163"/>
      <c r="IEF12" s="163"/>
      <c r="IEG12" s="163"/>
      <c r="IEH12" s="163"/>
      <c r="IEI12" s="163"/>
      <c r="IEJ12" s="163"/>
      <c r="IEK12" s="163"/>
      <c r="IEL12" s="163"/>
      <c r="IEM12" s="163"/>
      <c r="IEN12" s="163"/>
      <c r="IEO12" s="163"/>
      <c r="IEP12" s="163"/>
      <c r="IEQ12" s="163"/>
      <c r="IER12" s="163"/>
      <c r="IES12" s="163"/>
      <c r="IET12" s="163"/>
      <c r="IEU12" s="163"/>
      <c r="IEV12" s="163"/>
      <c r="IEW12" s="163"/>
      <c r="IEX12" s="163"/>
      <c r="IEY12" s="163"/>
      <c r="IEZ12" s="163"/>
      <c r="IFA12" s="163"/>
      <c r="IFB12" s="163"/>
      <c r="IFC12" s="163"/>
      <c r="IFD12" s="163"/>
      <c r="IFE12" s="163"/>
      <c r="IFF12" s="163"/>
      <c r="IFG12" s="163"/>
      <c r="IFH12" s="163"/>
      <c r="IFI12" s="163"/>
      <c r="IFJ12" s="163"/>
      <c r="IFK12" s="163"/>
      <c r="IFL12" s="163"/>
      <c r="IFM12" s="163"/>
      <c r="IFN12" s="163"/>
      <c r="IFO12" s="163"/>
      <c r="IFP12" s="163"/>
      <c r="IFQ12" s="163"/>
      <c r="IFR12" s="163"/>
      <c r="IFS12" s="163"/>
      <c r="IFT12" s="163"/>
      <c r="IFU12" s="163"/>
      <c r="IFV12" s="163"/>
      <c r="IFW12" s="163"/>
      <c r="IFX12" s="163"/>
      <c r="IFY12" s="163"/>
      <c r="IFZ12" s="163"/>
      <c r="IGA12" s="163"/>
      <c r="IGB12" s="163"/>
      <c r="IGC12" s="163"/>
      <c r="IGD12" s="163"/>
      <c r="IGE12" s="163"/>
      <c r="IGF12" s="163"/>
      <c r="IGG12" s="163"/>
      <c r="IGH12" s="163"/>
      <c r="IGI12" s="163"/>
      <c r="IGJ12" s="163"/>
      <c r="IGK12" s="163"/>
      <c r="IGL12" s="163"/>
      <c r="IGM12" s="163"/>
      <c r="IGN12" s="163"/>
      <c r="IGO12" s="163"/>
      <c r="IGP12" s="163"/>
      <c r="IGQ12" s="163"/>
      <c r="IGR12" s="163"/>
      <c r="IGS12" s="163"/>
      <c r="IGT12" s="163"/>
      <c r="IGU12" s="163"/>
      <c r="IGV12" s="163"/>
      <c r="IGW12" s="163"/>
      <c r="IGX12" s="163"/>
      <c r="IGY12" s="163"/>
      <c r="IGZ12" s="163"/>
      <c r="IHA12" s="163"/>
      <c r="IHB12" s="163"/>
      <c r="IHC12" s="163"/>
      <c r="IHD12" s="163"/>
      <c r="IHE12" s="163"/>
      <c r="IHF12" s="163"/>
      <c r="IHG12" s="163"/>
      <c r="IHH12" s="163"/>
      <c r="IHI12" s="163"/>
      <c r="IHJ12" s="163"/>
      <c r="IHK12" s="163"/>
      <c r="IHL12" s="163"/>
      <c r="IHM12" s="163"/>
      <c r="IHN12" s="163"/>
      <c r="IHO12" s="163"/>
      <c r="IHP12" s="163"/>
      <c r="IHQ12" s="163"/>
      <c r="IHR12" s="163"/>
      <c r="IHS12" s="163"/>
      <c r="IHT12" s="163"/>
      <c r="IHU12" s="163"/>
      <c r="IHV12" s="163"/>
      <c r="IHW12" s="163"/>
      <c r="IHX12" s="163"/>
      <c r="IHY12" s="163"/>
      <c r="IHZ12" s="163"/>
      <c r="IIA12" s="163"/>
      <c r="IIB12" s="163"/>
      <c r="IIC12" s="163"/>
      <c r="IID12" s="163"/>
      <c r="IIE12" s="163"/>
      <c r="IIF12" s="163"/>
      <c r="IIG12" s="163"/>
      <c r="IIH12" s="163"/>
      <c r="III12" s="163"/>
      <c r="IIJ12" s="163"/>
      <c r="IIK12" s="163"/>
      <c r="IIL12" s="163"/>
      <c r="IIM12" s="163"/>
      <c r="IIN12" s="163"/>
      <c r="IIO12" s="163"/>
      <c r="IIP12" s="163"/>
      <c r="IIQ12" s="163"/>
      <c r="IIR12" s="163"/>
      <c r="IIS12" s="163"/>
      <c r="IIT12" s="163"/>
      <c r="IIU12" s="163"/>
      <c r="IIV12" s="163"/>
      <c r="IIW12" s="163"/>
      <c r="IIX12" s="163"/>
      <c r="IIY12" s="163"/>
      <c r="IIZ12" s="163"/>
      <c r="IJA12" s="163"/>
      <c r="IJB12" s="163"/>
      <c r="IJC12" s="163"/>
      <c r="IJD12" s="163"/>
      <c r="IJE12" s="163"/>
      <c r="IJF12" s="163"/>
      <c r="IJG12" s="163"/>
      <c r="IJH12" s="163"/>
      <c r="IJI12" s="163"/>
      <c r="IJJ12" s="163"/>
      <c r="IJK12" s="163"/>
      <c r="IJL12" s="163"/>
      <c r="IJM12" s="163"/>
      <c r="IJN12" s="163"/>
      <c r="IJO12" s="163"/>
      <c r="IJP12" s="163"/>
      <c r="IJQ12" s="163"/>
      <c r="IJR12" s="163"/>
      <c r="IJS12" s="163"/>
      <c r="IJT12" s="163"/>
      <c r="IJU12" s="163"/>
      <c r="IJV12" s="163"/>
      <c r="IJW12" s="163"/>
      <c r="IJX12" s="163"/>
      <c r="IJY12" s="163"/>
      <c r="IJZ12" s="163"/>
      <c r="IKA12" s="163"/>
      <c r="IKB12" s="163"/>
      <c r="IKC12" s="163"/>
      <c r="IKD12" s="163"/>
      <c r="IKE12" s="163"/>
      <c r="IKF12" s="163"/>
      <c r="IKG12" s="163"/>
      <c r="IKH12" s="163"/>
      <c r="IKI12" s="163"/>
      <c r="IKJ12" s="163"/>
      <c r="IKK12" s="163"/>
      <c r="IKL12" s="163"/>
      <c r="IKM12" s="163"/>
      <c r="IKN12" s="163"/>
      <c r="IKO12" s="163"/>
      <c r="IKP12" s="163"/>
      <c r="IKQ12" s="163"/>
      <c r="IKR12" s="163"/>
      <c r="IKS12" s="163"/>
      <c r="IKT12" s="163"/>
      <c r="IKU12" s="163"/>
      <c r="IKV12" s="163"/>
      <c r="IKW12" s="163"/>
      <c r="IKX12" s="163"/>
      <c r="IKY12" s="163"/>
      <c r="IKZ12" s="163"/>
      <c r="ILA12" s="163"/>
      <c r="ILB12" s="163"/>
      <c r="ILC12" s="163"/>
      <c r="ILD12" s="163"/>
      <c r="ILE12" s="163"/>
      <c r="ILF12" s="163"/>
      <c r="ILG12" s="163"/>
      <c r="ILH12" s="163"/>
      <c r="ILI12" s="163"/>
      <c r="ILJ12" s="163"/>
      <c r="ILK12" s="163"/>
      <c r="ILL12" s="163"/>
      <c r="ILM12" s="163"/>
      <c r="ILN12" s="163"/>
      <c r="ILO12" s="163"/>
      <c r="ILP12" s="163"/>
      <c r="ILQ12" s="163"/>
      <c r="ILR12" s="163"/>
      <c r="ILS12" s="163"/>
      <c r="ILT12" s="163"/>
      <c r="ILU12" s="163"/>
      <c r="ILV12" s="163"/>
      <c r="ILW12" s="163"/>
      <c r="ILX12" s="163"/>
      <c r="ILY12" s="163"/>
      <c r="ILZ12" s="163"/>
      <c r="IMA12" s="163"/>
      <c r="IMB12" s="163"/>
      <c r="IMC12" s="163"/>
      <c r="IMD12" s="163"/>
      <c r="IME12" s="163"/>
      <c r="IMF12" s="163"/>
      <c r="IMG12" s="163"/>
      <c r="IMH12" s="163"/>
      <c r="IMI12" s="163"/>
      <c r="IMJ12" s="163"/>
      <c r="IMK12" s="163"/>
      <c r="IML12" s="163"/>
      <c r="IMM12" s="163"/>
      <c r="IMN12" s="163"/>
      <c r="IMO12" s="163"/>
      <c r="IMP12" s="163"/>
      <c r="IMQ12" s="163"/>
      <c r="IMR12" s="163"/>
      <c r="IMS12" s="163"/>
      <c r="IMT12" s="163"/>
      <c r="IMU12" s="163"/>
      <c r="IMV12" s="163"/>
      <c r="IMW12" s="163"/>
      <c r="IMX12" s="163"/>
      <c r="IMY12" s="163"/>
      <c r="IMZ12" s="163"/>
      <c r="INA12" s="163"/>
      <c r="INB12" s="163"/>
      <c r="INC12" s="163"/>
      <c r="IND12" s="163"/>
      <c r="INE12" s="163"/>
      <c r="INF12" s="163"/>
      <c r="ING12" s="163"/>
      <c r="INH12" s="163"/>
      <c r="INI12" s="163"/>
      <c r="INJ12" s="163"/>
      <c r="INK12" s="163"/>
      <c r="INL12" s="163"/>
      <c r="INM12" s="163"/>
      <c r="INN12" s="163"/>
      <c r="INO12" s="163"/>
      <c r="INP12" s="163"/>
      <c r="INQ12" s="163"/>
      <c r="INR12" s="163"/>
      <c r="INS12" s="163"/>
      <c r="INT12" s="163"/>
      <c r="INU12" s="163"/>
      <c r="INV12" s="163"/>
      <c r="INW12" s="163"/>
      <c r="INX12" s="163"/>
      <c r="INY12" s="163"/>
      <c r="INZ12" s="163"/>
      <c r="IOA12" s="163"/>
      <c r="IOB12" s="163"/>
      <c r="IOC12" s="163"/>
      <c r="IOD12" s="163"/>
      <c r="IOE12" s="163"/>
      <c r="IOF12" s="163"/>
      <c r="IOG12" s="163"/>
      <c r="IOH12" s="163"/>
      <c r="IOI12" s="163"/>
      <c r="IOJ12" s="163"/>
      <c r="IOK12" s="163"/>
      <c r="IOL12" s="163"/>
      <c r="IOM12" s="163"/>
      <c r="ION12" s="163"/>
      <c r="IOO12" s="163"/>
      <c r="IOP12" s="163"/>
      <c r="IOQ12" s="163"/>
      <c r="IOR12" s="163"/>
      <c r="IOS12" s="163"/>
      <c r="IOT12" s="163"/>
      <c r="IOU12" s="163"/>
      <c r="IOV12" s="163"/>
      <c r="IOW12" s="163"/>
      <c r="IOX12" s="163"/>
      <c r="IOY12" s="163"/>
      <c r="IOZ12" s="163"/>
      <c r="IPA12" s="163"/>
      <c r="IPB12" s="163"/>
      <c r="IPC12" s="163"/>
      <c r="IPD12" s="163"/>
      <c r="IPE12" s="163"/>
      <c r="IPF12" s="163"/>
      <c r="IPG12" s="163"/>
      <c r="IPH12" s="163"/>
      <c r="IPI12" s="163"/>
      <c r="IPJ12" s="163"/>
      <c r="IPK12" s="163"/>
      <c r="IPL12" s="163"/>
      <c r="IPM12" s="163"/>
      <c r="IPN12" s="163"/>
      <c r="IPO12" s="163"/>
      <c r="IPP12" s="163"/>
      <c r="IPQ12" s="163"/>
      <c r="IPR12" s="163"/>
      <c r="IPS12" s="163"/>
      <c r="IPT12" s="163"/>
      <c r="IPU12" s="163"/>
      <c r="IPV12" s="163"/>
      <c r="IPW12" s="163"/>
      <c r="IPX12" s="163"/>
      <c r="IPY12" s="163"/>
      <c r="IPZ12" s="163"/>
      <c r="IQA12" s="163"/>
      <c r="IQB12" s="163"/>
      <c r="IQC12" s="163"/>
      <c r="IQD12" s="163"/>
      <c r="IQE12" s="163"/>
      <c r="IQF12" s="163"/>
      <c r="IQG12" s="163"/>
      <c r="IQH12" s="163"/>
      <c r="IQI12" s="163"/>
      <c r="IQJ12" s="163"/>
      <c r="IQK12" s="163"/>
      <c r="IQL12" s="163"/>
      <c r="IQM12" s="163"/>
      <c r="IQN12" s="163"/>
      <c r="IQO12" s="163"/>
      <c r="IQP12" s="163"/>
      <c r="IQQ12" s="163"/>
      <c r="IQR12" s="163"/>
      <c r="IQS12" s="163"/>
      <c r="IQT12" s="163"/>
      <c r="IQU12" s="163"/>
      <c r="IQV12" s="163"/>
      <c r="IQW12" s="163"/>
      <c r="IQX12" s="163"/>
      <c r="IQY12" s="163"/>
      <c r="IQZ12" s="163"/>
      <c r="IRA12" s="163"/>
      <c r="IRB12" s="163"/>
      <c r="IRC12" s="163"/>
      <c r="IRD12" s="163"/>
      <c r="IRE12" s="163"/>
      <c r="IRF12" s="163"/>
      <c r="IRG12" s="163"/>
      <c r="IRH12" s="163"/>
      <c r="IRI12" s="163"/>
      <c r="IRJ12" s="163"/>
      <c r="IRK12" s="163"/>
      <c r="IRL12" s="163"/>
      <c r="IRM12" s="163"/>
      <c r="IRN12" s="163"/>
      <c r="IRO12" s="163"/>
      <c r="IRP12" s="163"/>
      <c r="IRQ12" s="163"/>
      <c r="IRR12" s="163"/>
      <c r="IRS12" s="163"/>
      <c r="IRT12" s="163"/>
      <c r="IRU12" s="163"/>
      <c r="IRV12" s="163"/>
      <c r="IRW12" s="163"/>
      <c r="IRX12" s="163"/>
      <c r="IRY12" s="163"/>
      <c r="IRZ12" s="163"/>
      <c r="ISA12" s="163"/>
      <c r="ISB12" s="163"/>
      <c r="ISC12" s="163"/>
      <c r="ISD12" s="163"/>
      <c r="ISE12" s="163"/>
      <c r="ISF12" s="163"/>
      <c r="ISG12" s="163"/>
      <c r="ISH12" s="163"/>
      <c r="ISI12" s="163"/>
      <c r="ISJ12" s="163"/>
      <c r="ISK12" s="163"/>
      <c r="ISL12" s="163"/>
      <c r="ISM12" s="163"/>
      <c r="ISN12" s="163"/>
      <c r="ISO12" s="163"/>
      <c r="ISP12" s="163"/>
      <c r="ISQ12" s="163"/>
      <c r="ISR12" s="163"/>
      <c r="ISS12" s="163"/>
      <c r="IST12" s="163"/>
      <c r="ISU12" s="163"/>
      <c r="ISV12" s="163"/>
      <c r="ISW12" s="163"/>
      <c r="ISX12" s="163"/>
      <c r="ISY12" s="163"/>
      <c r="ISZ12" s="163"/>
      <c r="ITA12" s="163"/>
      <c r="ITB12" s="163"/>
      <c r="ITC12" s="163"/>
      <c r="ITD12" s="163"/>
      <c r="ITE12" s="163"/>
      <c r="ITF12" s="163"/>
      <c r="ITG12" s="163"/>
      <c r="ITH12" s="163"/>
      <c r="ITI12" s="163"/>
      <c r="ITJ12" s="163"/>
      <c r="ITK12" s="163"/>
      <c r="ITL12" s="163"/>
      <c r="ITM12" s="163"/>
      <c r="ITN12" s="163"/>
      <c r="ITO12" s="163"/>
      <c r="ITP12" s="163"/>
      <c r="ITQ12" s="163"/>
      <c r="ITR12" s="163"/>
      <c r="ITS12" s="163"/>
      <c r="ITT12" s="163"/>
      <c r="ITU12" s="163"/>
      <c r="ITV12" s="163"/>
      <c r="ITW12" s="163"/>
      <c r="ITX12" s="163"/>
      <c r="ITY12" s="163"/>
      <c r="ITZ12" s="163"/>
      <c r="IUA12" s="163"/>
      <c r="IUB12" s="163"/>
      <c r="IUC12" s="163"/>
      <c r="IUD12" s="163"/>
      <c r="IUE12" s="163"/>
      <c r="IUF12" s="163"/>
      <c r="IUG12" s="163"/>
      <c r="IUH12" s="163"/>
      <c r="IUI12" s="163"/>
      <c r="IUJ12" s="163"/>
      <c r="IUK12" s="163"/>
      <c r="IUL12" s="163"/>
      <c r="IUM12" s="163"/>
      <c r="IUN12" s="163"/>
      <c r="IUO12" s="163"/>
      <c r="IUP12" s="163"/>
      <c r="IUQ12" s="163"/>
      <c r="IUR12" s="163"/>
      <c r="IUS12" s="163"/>
      <c r="IUT12" s="163"/>
      <c r="IUU12" s="163"/>
      <c r="IUV12" s="163"/>
      <c r="IUW12" s="163"/>
      <c r="IUX12" s="163"/>
      <c r="IUY12" s="163"/>
      <c r="IUZ12" s="163"/>
      <c r="IVA12" s="163"/>
      <c r="IVB12" s="163"/>
      <c r="IVC12" s="163"/>
      <c r="IVD12" s="163"/>
      <c r="IVE12" s="163"/>
      <c r="IVF12" s="163"/>
      <c r="IVG12" s="163"/>
      <c r="IVH12" s="163"/>
      <c r="IVI12" s="163"/>
      <c r="IVJ12" s="163"/>
      <c r="IVK12" s="163"/>
      <c r="IVL12" s="163"/>
      <c r="IVM12" s="163"/>
      <c r="IVN12" s="163"/>
      <c r="IVO12" s="163"/>
      <c r="IVP12" s="163"/>
      <c r="IVQ12" s="163"/>
      <c r="IVR12" s="163"/>
      <c r="IVS12" s="163"/>
      <c r="IVT12" s="163"/>
      <c r="IVU12" s="163"/>
      <c r="IVV12" s="163"/>
      <c r="IVW12" s="163"/>
      <c r="IVX12" s="163"/>
      <c r="IVY12" s="163"/>
      <c r="IVZ12" s="163"/>
      <c r="IWA12" s="163"/>
      <c r="IWB12" s="163"/>
      <c r="IWC12" s="163"/>
      <c r="IWD12" s="163"/>
      <c r="IWE12" s="163"/>
      <c r="IWF12" s="163"/>
      <c r="IWG12" s="163"/>
      <c r="IWH12" s="163"/>
      <c r="IWI12" s="163"/>
      <c r="IWJ12" s="163"/>
      <c r="IWK12" s="163"/>
      <c r="IWL12" s="163"/>
      <c r="IWM12" s="163"/>
      <c r="IWN12" s="163"/>
      <c r="IWO12" s="163"/>
      <c r="IWP12" s="163"/>
      <c r="IWQ12" s="163"/>
      <c r="IWR12" s="163"/>
      <c r="IWS12" s="163"/>
      <c r="IWT12" s="163"/>
      <c r="IWU12" s="163"/>
      <c r="IWV12" s="163"/>
      <c r="IWW12" s="163"/>
      <c r="IWX12" s="163"/>
      <c r="IWY12" s="163"/>
      <c r="IWZ12" s="163"/>
      <c r="IXA12" s="163"/>
      <c r="IXB12" s="163"/>
      <c r="IXC12" s="163"/>
      <c r="IXD12" s="163"/>
      <c r="IXE12" s="163"/>
      <c r="IXF12" s="163"/>
      <c r="IXG12" s="163"/>
      <c r="IXH12" s="163"/>
      <c r="IXI12" s="163"/>
      <c r="IXJ12" s="163"/>
      <c r="IXK12" s="163"/>
      <c r="IXL12" s="163"/>
      <c r="IXM12" s="163"/>
      <c r="IXN12" s="163"/>
      <c r="IXO12" s="163"/>
      <c r="IXP12" s="163"/>
      <c r="IXQ12" s="163"/>
      <c r="IXR12" s="163"/>
      <c r="IXS12" s="163"/>
      <c r="IXT12" s="163"/>
      <c r="IXU12" s="163"/>
      <c r="IXV12" s="163"/>
      <c r="IXW12" s="163"/>
      <c r="IXX12" s="163"/>
      <c r="IXY12" s="163"/>
      <c r="IXZ12" s="163"/>
      <c r="IYA12" s="163"/>
      <c r="IYB12" s="163"/>
      <c r="IYC12" s="163"/>
      <c r="IYD12" s="163"/>
      <c r="IYE12" s="163"/>
      <c r="IYF12" s="163"/>
      <c r="IYG12" s="163"/>
      <c r="IYH12" s="163"/>
      <c r="IYI12" s="163"/>
      <c r="IYJ12" s="163"/>
      <c r="IYK12" s="163"/>
      <c r="IYL12" s="163"/>
      <c r="IYM12" s="163"/>
      <c r="IYN12" s="163"/>
      <c r="IYO12" s="163"/>
      <c r="IYP12" s="163"/>
      <c r="IYQ12" s="163"/>
      <c r="IYR12" s="163"/>
      <c r="IYS12" s="163"/>
      <c r="IYT12" s="163"/>
      <c r="IYU12" s="163"/>
      <c r="IYV12" s="163"/>
      <c r="IYW12" s="163"/>
      <c r="IYX12" s="163"/>
      <c r="IYY12" s="163"/>
      <c r="IYZ12" s="163"/>
      <c r="IZA12" s="163"/>
      <c r="IZB12" s="163"/>
      <c r="IZC12" s="163"/>
      <c r="IZD12" s="163"/>
      <c r="IZE12" s="163"/>
      <c r="IZF12" s="163"/>
      <c r="IZG12" s="163"/>
      <c r="IZH12" s="163"/>
      <c r="IZI12" s="163"/>
      <c r="IZJ12" s="163"/>
      <c r="IZK12" s="163"/>
      <c r="IZL12" s="163"/>
      <c r="IZM12" s="163"/>
      <c r="IZN12" s="163"/>
      <c r="IZO12" s="163"/>
      <c r="IZP12" s="163"/>
      <c r="IZQ12" s="163"/>
      <c r="IZR12" s="163"/>
      <c r="IZS12" s="163"/>
      <c r="IZT12" s="163"/>
      <c r="IZU12" s="163"/>
      <c r="IZV12" s="163"/>
      <c r="IZW12" s="163"/>
      <c r="IZX12" s="163"/>
      <c r="IZY12" s="163"/>
      <c r="IZZ12" s="163"/>
      <c r="JAA12" s="163"/>
      <c r="JAB12" s="163"/>
      <c r="JAC12" s="163"/>
      <c r="JAD12" s="163"/>
      <c r="JAE12" s="163"/>
      <c r="JAF12" s="163"/>
      <c r="JAG12" s="163"/>
      <c r="JAH12" s="163"/>
      <c r="JAI12" s="163"/>
      <c r="JAJ12" s="163"/>
      <c r="JAK12" s="163"/>
      <c r="JAL12" s="163"/>
      <c r="JAM12" s="163"/>
      <c r="JAN12" s="163"/>
      <c r="JAO12" s="163"/>
      <c r="JAP12" s="163"/>
      <c r="JAQ12" s="163"/>
      <c r="JAR12" s="163"/>
      <c r="JAS12" s="163"/>
      <c r="JAT12" s="163"/>
      <c r="JAU12" s="163"/>
      <c r="JAV12" s="163"/>
      <c r="JAW12" s="163"/>
      <c r="JAX12" s="163"/>
      <c r="JAY12" s="163"/>
      <c r="JAZ12" s="163"/>
      <c r="JBA12" s="163"/>
      <c r="JBB12" s="163"/>
      <c r="JBC12" s="163"/>
      <c r="JBD12" s="163"/>
      <c r="JBE12" s="163"/>
      <c r="JBF12" s="163"/>
      <c r="JBG12" s="163"/>
      <c r="JBH12" s="163"/>
      <c r="JBI12" s="163"/>
      <c r="JBJ12" s="163"/>
      <c r="JBK12" s="163"/>
      <c r="JBL12" s="163"/>
      <c r="JBM12" s="163"/>
      <c r="JBN12" s="163"/>
      <c r="JBO12" s="163"/>
      <c r="JBP12" s="163"/>
      <c r="JBQ12" s="163"/>
      <c r="JBR12" s="163"/>
      <c r="JBS12" s="163"/>
      <c r="JBT12" s="163"/>
      <c r="JBU12" s="163"/>
      <c r="JBV12" s="163"/>
      <c r="JBW12" s="163"/>
      <c r="JBX12" s="163"/>
      <c r="JBY12" s="163"/>
      <c r="JBZ12" s="163"/>
      <c r="JCA12" s="163"/>
      <c r="JCB12" s="163"/>
      <c r="JCC12" s="163"/>
      <c r="JCD12" s="163"/>
      <c r="JCE12" s="163"/>
      <c r="JCF12" s="163"/>
      <c r="JCG12" s="163"/>
      <c r="JCH12" s="163"/>
      <c r="JCI12" s="163"/>
      <c r="JCJ12" s="163"/>
      <c r="JCK12" s="163"/>
      <c r="JCL12" s="163"/>
      <c r="JCM12" s="163"/>
      <c r="JCN12" s="163"/>
      <c r="JCO12" s="163"/>
      <c r="JCP12" s="163"/>
      <c r="JCQ12" s="163"/>
      <c r="JCR12" s="163"/>
      <c r="JCS12" s="163"/>
      <c r="JCT12" s="163"/>
      <c r="JCU12" s="163"/>
      <c r="JCV12" s="163"/>
      <c r="JCW12" s="163"/>
      <c r="JCX12" s="163"/>
      <c r="JCY12" s="163"/>
      <c r="JCZ12" s="163"/>
      <c r="JDA12" s="163"/>
      <c r="JDB12" s="163"/>
      <c r="JDC12" s="163"/>
      <c r="JDD12" s="163"/>
      <c r="JDE12" s="163"/>
      <c r="JDF12" s="163"/>
      <c r="JDG12" s="163"/>
      <c r="JDH12" s="163"/>
      <c r="JDI12" s="163"/>
      <c r="JDJ12" s="163"/>
      <c r="JDK12" s="163"/>
      <c r="JDL12" s="163"/>
      <c r="JDM12" s="163"/>
      <c r="JDN12" s="163"/>
      <c r="JDO12" s="163"/>
      <c r="JDP12" s="163"/>
      <c r="JDQ12" s="163"/>
      <c r="JDR12" s="163"/>
      <c r="JDS12" s="163"/>
      <c r="JDT12" s="163"/>
      <c r="JDU12" s="163"/>
      <c r="JDV12" s="163"/>
      <c r="JDW12" s="163"/>
      <c r="JDX12" s="163"/>
      <c r="JDY12" s="163"/>
      <c r="JDZ12" s="163"/>
      <c r="JEA12" s="163"/>
      <c r="JEB12" s="163"/>
      <c r="JEC12" s="163"/>
      <c r="JED12" s="163"/>
      <c r="JEE12" s="163"/>
      <c r="JEF12" s="163"/>
      <c r="JEG12" s="163"/>
      <c r="JEH12" s="163"/>
      <c r="JEI12" s="163"/>
      <c r="JEJ12" s="163"/>
      <c r="JEK12" s="163"/>
      <c r="JEL12" s="163"/>
      <c r="JEM12" s="163"/>
      <c r="JEN12" s="163"/>
      <c r="JEO12" s="163"/>
      <c r="JEP12" s="163"/>
      <c r="JEQ12" s="163"/>
      <c r="JER12" s="163"/>
      <c r="JES12" s="163"/>
      <c r="JET12" s="163"/>
      <c r="JEU12" s="163"/>
      <c r="JEV12" s="163"/>
      <c r="JEW12" s="163"/>
      <c r="JEX12" s="163"/>
      <c r="JEY12" s="163"/>
      <c r="JEZ12" s="163"/>
      <c r="JFA12" s="163"/>
      <c r="JFB12" s="163"/>
      <c r="JFC12" s="163"/>
      <c r="JFD12" s="163"/>
      <c r="JFE12" s="163"/>
      <c r="JFF12" s="163"/>
      <c r="JFG12" s="163"/>
      <c r="JFH12" s="163"/>
      <c r="JFI12" s="163"/>
      <c r="JFJ12" s="163"/>
      <c r="JFK12" s="163"/>
      <c r="JFL12" s="163"/>
      <c r="JFM12" s="163"/>
      <c r="JFN12" s="163"/>
      <c r="JFO12" s="163"/>
      <c r="JFP12" s="163"/>
      <c r="JFQ12" s="163"/>
      <c r="JFR12" s="163"/>
      <c r="JFS12" s="163"/>
      <c r="JFT12" s="163"/>
      <c r="JFU12" s="163"/>
      <c r="JFV12" s="163"/>
      <c r="JFW12" s="163"/>
      <c r="JFX12" s="163"/>
      <c r="JFY12" s="163"/>
      <c r="JFZ12" s="163"/>
      <c r="JGA12" s="163"/>
      <c r="JGB12" s="163"/>
      <c r="JGC12" s="163"/>
      <c r="JGD12" s="163"/>
      <c r="JGE12" s="163"/>
      <c r="JGF12" s="163"/>
      <c r="JGG12" s="163"/>
      <c r="JGH12" s="163"/>
      <c r="JGI12" s="163"/>
      <c r="JGJ12" s="163"/>
      <c r="JGK12" s="163"/>
      <c r="JGL12" s="163"/>
      <c r="JGM12" s="163"/>
      <c r="JGN12" s="163"/>
      <c r="JGO12" s="163"/>
      <c r="JGP12" s="163"/>
      <c r="JGQ12" s="163"/>
      <c r="JGR12" s="163"/>
      <c r="JGS12" s="163"/>
      <c r="JGT12" s="163"/>
      <c r="JGU12" s="163"/>
      <c r="JGV12" s="163"/>
      <c r="JGW12" s="163"/>
      <c r="JGX12" s="163"/>
      <c r="JGY12" s="163"/>
      <c r="JGZ12" s="163"/>
      <c r="JHA12" s="163"/>
      <c r="JHB12" s="163"/>
      <c r="JHC12" s="163"/>
      <c r="JHD12" s="163"/>
      <c r="JHE12" s="163"/>
      <c r="JHF12" s="163"/>
      <c r="JHG12" s="163"/>
      <c r="JHH12" s="163"/>
      <c r="JHI12" s="163"/>
      <c r="JHJ12" s="163"/>
      <c r="JHK12" s="163"/>
      <c r="JHL12" s="163"/>
      <c r="JHM12" s="163"/>
      <c r="JHN12" s="163"/>
      <c r="JHO12" s="163"/>
      <c r="JHP12" s="163"/>
      <c r="JHQ12" s="163"/>
      <c r="JHR12" s="163"/>
      <c r="JHS12" s="163"/>
      <c r="JHT12" s="163"/>
      <c r="JHU12" s="163"/>
      <c r="JHV12" s="163"/>
      <c r="JHW12" s="163"/>
      <c r="JHX12" s="163"/>
      <c r="JHY12" s="163"/>
      <c r="JHZ12" s="163"/>
      <c r="JIA12" s="163"/>
      <c r="JIB12" s="163"/>
      <c r="JIC12" s="163"/>
      <c r="JID12" s="163"/>
      <c r="JIE12" s="163"/>
      <c r="JIF12" s="163"/>
      <c r="JIG12" s="163"/>
      <c r="JIH12" s="163"/>
      <c r="JII12" s="163"/>
      <c r="JIJ12" s="163"/>
      <c r="JIK12" s="163"/>
      <c r="JIL12" s="163"/>
      <c r="JIM12" s="163"/>
      <c r="JIN12" s="163"/>
      <c r="JIO12" s="163"/>
      <c r="JIP12" s="163"/>
      <c r="JIQ12" s="163"/>
      <c r="JIR12" s="163"/>
      <c r="JIS12" s="163"/>
      <c r="JIT12" s="163"/>
      <c r="JIU12" s="163"/>
      <c r="JIV12" s="163"/>
      <c r="JIW12" s="163"/>
      <c r="JIX12" s="163"/>
      <c r="JIY12" s="163"/>
      <c r="JIZ12" s="163"/>
      <c r="JJA12" s="163"/>
      <c r="JJB12" s="163"/>
      <c r="JJC12" s="163"/>
      <c r="JJD12" s="163"/>
      <c r="JJE12" s="163"/>
      <c r="JJF12" s="163"/>
      <c r="JJG12" s="163"/>
      <c r="JJH12" s="163"/>
      <c r="JJI12" s="163"/>
      <c r="JJJ12" s="163"/>
      <c r="JJK12" s="163"/>
      <c r="JJL12" s="163"/>
      <c r="JJM12" s="163"/>
      <c r="JJN12" s="163"/>
      <c r="JJO12" s="163"/>
      <c r="JJP12" s="163"/>
      <c r="JJQ12" s="163"/>
      <c r="JJR12" s="163"/>
      <c r="JJS12" s="163"/>
      <c r="JJT12" s="163"/>
      <c r="JJU12" s="163"/>
      <c r="JJV12" s="163"/>
      <c r="JJW12" s="163"/>
      <c r="JJX12" s="163"/>
      <c r="JJY12" s="163"/>
      <c r="JJZ12" s="163"/>
      <c r="JKA12" s="163"/>
      <c r="JKB12" s="163"/>
      <c r="JKC12" s="163"/>
      <c r="JKD12" s="163"/>
      <c r="JKE12" s="163"/>
      <c r="JKF12" s="163"/>
      <c r="JKG12" s="163"/>
      <c r="JKH12" s="163"/>
      <c r="JKI12" s="163"/>
      <c r="JKJ12" s="163"/>
      <c r="JKK12" s="163"/>
      <c r="JKL12" s="163"/>
      <c r="JKM12" s="163"/>
      <c r="JKN12" s="163"/>
      <c r="JKO12" s="163"/>
      <c r="JKP12" s="163"/>
      <c r="JKQ12" s="163"/>
      <c r="JKR12" s="163"/>
      <c r="JKS12" s="163"/>
      <c r="JKT12" s="163"/>
      <c r="JKU12" s="163"/>
      <c r="JKV12" s="163"/>
      <c r="JKW12" s="163"/>
      <c r="JKX12" s="163"/>
      <c r="JKY12" s="163"/>
      <c r="JKZ12" s="163"/>
      <c r="JLA12" s="163"/>
      <c r="JLB12" s="163"/>
      <c r="JLC12" s="163"/>
      <c r="JLD12" s="163"/>
      <c r="JLE12" s="163"/>
      <c r="JLF12" s="163"/>
      <c r="JLG12" s="163"/>
      <c r="JLH12" s="163"/>
      <c r="JLI12" s="163"/>
      <c r="JLJ12" s="163"/>
      <c r="JLK12" s="163"/>
      <c r="JLL12" s="163"/>
      <c r="JLM12" s="163"/>
      <c r="JLN12" s="163"/>
      <c r="JLO12" s="163"/>
      <c r="JLP12" s="163"/>
      <c r="JLQ12" s="163"/>
      <c r="JLR12" s="163"/>
      <c r="JLS12" s="163"/>
      <c r="JLT12" s="163"/>
      <c r="JLU12" s="163"/>
      <c r="JLV12" s="163"/>
      <c r="JLW12" s="163"/>
      <c r="JLX12" s="163"/>
      <c r="JLY12" s="163"/>
      <c r="JLZ12" s="163"/>
      <c r="JMA12" s="163"/>
      <c r="JMB12" s="163"/>
      <c r="JMC12" s="163"/>
      <c r="JMD12" s="163"/>
      <c r="JME12" s="163"/>
      <c r="JMF12" s="163"/>
      <c r="JMG12" s="163"/>
      <c r="JMH12" s="163"/>
      <c r="JMI12" s="163"/>
      <c r="JMJ12" s="163"/>
      <c r="JMK12" s="163"/>
      <c r="JML12" s="163"/>
      <c r="JMM12" s="163"/>
      <c r="JMN12" s="163"/>
      <c r="JMO12" s="163"/>
      <c r="JMP12" s="163"/>
      <c r="JMQ12" s="163"/>
      <c r="JMR12" s="163"/>
      <c r="JMS12" s="163"/>
      <c r="JMT12" s="163"/>
      <c r="JMU12" s="163"/>
      <c r="JMV12" s="163"/>
      <c r="JMW12" s="163"/>
      <c r="JMX12" s="163"/>
      <c r="JMY12" s="163"/>
      <c r="JMZ12" s="163"/>
      <c r="JNA12" s="163"/>
      <c r="JNB12" s="163"/>
      <c r="JNC12" s="163"/>
      <c r="JND12" s="163"/>
      <c r="JNE12" s="163"/>
      <c r="JNF12" s="163"/>
      <c r="JNG12" s="163"/>
      <c r="JNH12" s="163"/>
      <c r="JNI12" s="163"/>
      <c r="JNJ12" s="163"/>
      <c r="JNK12" s="163"/>
      <c r="JNL12" s="163"/>
      <c r="JNM12" s="163"/>
      <c r="JNN12" s="163"/>
      <c r="JNO12" s="163"/>
      <c r="JNP12" s="163"/>
      <c r="JNQ12" s="163"/>
      <c r="JNR12" s="163"/>
      <c r="JNS12" s="163"/>
      <c r="JNT12" s="163"/>
      <c r="JNU12" s="163"/>
      <c r="JNV12" s="163"/>
      <c r="JNW12" s="163"/>
      <c r="JNX12" s="163"/>
      <c r="JNY12" s="163"/>
      <c r="JNZ12" s="163"/>
      <c r="JOA12" s="163"/>
      <c r="JOB12" s="163"/>
      <c r="JOC12" s="163"/>
      <c r="JOD12" s="163"/>
      <c r="JOE12" s="163"/>
      <c r="JOF12" s="163"/>
      <c r="JOG12" s="163"/>
      <c r="JOH12" s="163"/>
      <c r="JOI12" s="163"/>
      <c r="JOJ12" s="163"/>
      <c r="JOK12" s="163"/>
      <c r="JOL12" s="163"/>
      <c r="JOM12" s="163"/>
      <c r="JON12" s="163"/>
      <c r="JOO12" s="163"/>
      <c r="JOP12" s="163"/>
      <c r="JOQ12" s="163"/>
      <c r="JOR12" s="163"/>
      <c r="JOS12" s="163"/>
      <c r="JOT12" s="163"/>
      <c r="JOU12" s="163"/>
      <c r="JOV12" s="163"/>
      <c r="JOW12" s="163"/>
      <c r="JOX12" s="163"/>
      <c r="JOY12" s="163"/>
      <c r="JOZ12" s="163"/>
      <c r="JPA12" s="163"/>
      <c r="JPB12" s="163"/>
      <c r="JPC12" s="163"/>
      <c r="JPD12" s="163"/>
      <c r="JPE12" s="163"/>
      <c r="JPF12" s="163"/>
      <c r="JPG12" s="163"/>
      <c r="JPH12" s="163"/>
      <c r="JPI12" s="163"/>
      <c r="JPJ12" s="163"/>
      <c r="JPK12" s="163"/>
      <c r="JPL12" s="163"/>
      <c r="JPM12" s="163"/>
      <c r="JPN12" s="163"/>
      <c r="JPO12" s="163"/>
      <c r="JPP12" s="163"/>
      <c r="JPQ12" s="163"/>
      <c r="JPR12" s="163"/>
      <c r="JPS12" s="163"/>
      <c r="JPT12" s="163"/>
      <c r="JPU12" s="163"/>
      <c r="JPV12" s="163"/>
      <c r="JPW12" s="163"/>
      <c r="JPX12" s="163"/>
      <c r="JPY12" s="163"/>
      <c r="JPZ12" s="163"/>
      <c r="JQA12" s="163"/>
      <c r="JQB12" s="163"/>
      <c r="JQC12" s="163"/>
      <c r="JQD12" s="163"/>
      <c r="JQE12" s="163"/>
      <c r="JQF12" s="163"/>
      <c r="JQG12" s="163"/>
      <c r="JQH12" s="163"/>
      <c r="JQI12" s="163"/>
      <c r="JQJ12" s="163"/>
      <c r="JQK12" s="163"/>
      <c r="JQL12" s="163"/>
      <c r="JQM12" s="163"/>
      <c r="JQN12" s="163"/>
      <c r="JQO12" s="163"/>
      <c r="JQP12" s="163"/>
      <c r="JQQ12" s="163"/>
      <c r="JQR12" s="163"/>
      <c r="JQS12" s="163"/>
      <c r="JQT12" s="163"/>
      <c r="JQU12" s="163"/>
      <c r="JQV12" s="163"/>
      <c r="JQW12" s="163"/>
      <c r="JQX12" s="163"/>
      <c r="JQY12" s="163"/>
      <c r="JQZ12" s="163"/>
      <c r="JRA12" s="163"/>
      <c r="JRB12" s="163"/>
      <c r="JRC12" s="163"/>
      <c r="JRD12" s="163"/>
      <c r="JRE12" s="163"/>
      <c r="JRF12" s="163"/>
      <c r="JRG12" s="163"/>
      <c r="JRH12" s="163"/>
      <c r="JRI12" s="163"/>
      <c r="JRJ12" s="163"/>
      <c r="JRK12" s="163"/>
      <c r="JRL12" s="163"/>
      <c r="JRM12" s="163"/>
      <c r="JRN12" s="163"/>
      <c r="JRO12" s="163"/>
      <c r="JRP12" s="163"/>
      <c r="JRQ12" s="163"/>
      <c r="JRR12" s="163"/>
      <c r="JRS12" s="163"/>
      <c r="JRT12" s="163"/>
      <c r="JRU12" s="163"/>
      <c r="JRV12" s="163"/>
      <c r="JRW12" s="163"/>
      <c r="JRX12" s="163"/>
      <c r="JRY12" s="163"/>
      <c r="JRZ12" s="163"/>
      <c r="JSA12" s="163"/>
      <c r="JSB12" s="163"/>
      <c r="JSC12" s="163"/>
      <c r="JSD12" s="163"/>
      <c r="JSE12" s="163"/>
      <c r="JSF12" s="163"/>
      <c r="JSG12" s="163"/>
      <c r="JSH12" s="163"/>
      <c r="JSI12" s="163"/>
      <c r="JSJ12" s="163"/>
      <c r="JSK12" s="163"/>
      <c r="JSL12" s="163"/>
      <c r="JSM12" s="163"/>
      <c r="JSN12" s="163"/>
      <c r="JSO12" s="163"/>
      <c r="JSP12" s="163"/>
      <c r="JSQ12" s="163"/>
      <c r="JSR12" s="163"/>
      <c r="JSS12" s="163"/>
      <c r="JST12" s="163"/>
      <c r="JSU12" s="163"/>
      <c r="JSV12" s="163"/>
      <c r="JSW12" s="163"/>
      <c r="JSX12" s="163"/>
      <c r="JSY12" s="163"/>
      <c r="JSZ12" s="163"/>
      <c r="JTA12" s="163"/>
      <c r="JTB12" s="163"/>
      <c r="JTC12" s="163"/>
      <c r="JTD12" s="163"/>
      <c r="JTE12" s="163"/>
      <c r="JTF12" s="163"/>
      <c r="JTG12" s="163"/>
      <c r="JTH12" s="163"/>
      <c r="JTI12" s="163"/>
      <c r="JTJ12" s="163"/>
      <c r="JTK12" s="163"/>
      <c r="JTL12" s="163"/>
      <c r="JTM12" s="163"/>
      <c r="JTN12" s="163"/>
      <c r="JTO12" s="163"/>
      <c r="JTP12" s="163"/>
      <c r="JTQ12" s="163"/>
      <c r="JTR12" s="163"/>
      <c r="JTS12" s="163"/>
      <c r="JTT12" s="163"/>
      <c r="JTU12" s="163"/>
      <c r="JTV12" s="163"/>
      <c r="JTW12" s="163"/>
      <c r="JTX12" s="163"/>
      <c r="JTY12" s="163"/>
      <c r="JTZ12" s="163"/>
      <c r="JUA12" s="163"/>
      <c r="JUB12" s="163"/>
      <c r="JUC12" s="163"/>
      <c r="JUD12" s="163"/>
      <c r="JUE12" s="163"/>
      <c r="JUF12" s="163"/>
      <c r="JUG12" s="163"/>
      <c r="JUH12" s="163"/>
      <c r="JUI12" s="163"/>
      <c r="JUJ12" s="163"/>
      <c r="JUK12" s="163"/>
      <c r="JUL12" s="163"/>
      <c r="JUM12" s="163"/>
      <c r="JUN12" s="163"/>
      <c r="JUO12" s="163"/>
      <c r="JUP12" s="163"/>
      <c r="JUQ12" s="163"/>
      <c r="JUR12" s="163"/>
      <c r="JUS12" s="163"/>
      <c r="JUT12" s="163"/>
      <c r="JUU12" s="163"/>
      <c r="JUV12" s="163"/>
      <c r="JUW12" s="163"/>
      <c r="JUX12" s="163"/>
      <c r="JUY12" s="163"/>
      <c r="JUZ12" s="163"/>
      <c r="JVA12" s="163"/>
      <c r="JVB12" s="163"/>
      <c r="JVC12" s="163"/>
      <c r="JVD12" s="163"/>
      <c r="JVE12" s="163"/>
      <c r="JVF12" s="163"/>
      <c r="JVG12" s="163"/>
      <c r="JVH12" s="163"/>
      <c r="JVI12" s="163"/>
      <c r="JVJ12" s="163"/>
      <c r="JVK12" s="163"/>
      <c r="JVL12" s="163"/>
      <c r="JVM12" s="163"/>
      <c r="JVN12" s="163"/>
      <c r="JVO12" s="163"/>
      <c r="JVP12" s="163"/>
      <c r="JVQ12" s="163"/>
      <c r="JVR12" s="163"/>
      <c r="JVS12" s="163"/>
      <c r="JVT12" s="163"/>
      <c r="JVU12" s="163"/>
      <c r="JVV12" s="163"/>
      <c r="JVW12" s="163"/>
      <c r="JVX12" s="163"/>
      <c r="JVY12" s="163"/>
      <c r="JVZ12" s="163"/>
      <c r="JWA12" s="163"/>
      <c r="JWB12" s="163"/>
      <c r="JWC12" s="163"/>
      <c r="JWD12" s="163"/>
      <c r="JWE12" s="163"/>
      <c r="JWF12" s="163"/>
      <c r="JWG12" s="163"/>
      <c r="JWH12" s="163"/>
      <c r="JWI12" s="163"/>
      <c r="JWJ12" s="163"/>
      <c r="JWK12" s="163"/>
      <c r="JWL12" s="163"/>
      <c r="JWM12" s="163"/>
      <c r="JWN12" s="163"/>
      <c r="JWO12" s="163"/>
      <c r="JWP12" s="163"/>
      <c r="JWQ12" s="163"/>
      <c r="JWR12" s="163"/>
      <c r="JWS12" s="163"/>
      <c r="JWT12" s="163"/>
      <c r="JWU12" s="163"/>
      <c r="JWV12" s="163"/>
      <c r="JWW12" s="163"/>
      <c r="JWX12" s="163"/>
      <c r="JWY12" s="163"/>
      <c r="JWZ12" s="163"/>
      <c r="JXA12" s="163"/>
      <c r="JXB12" s="163"/>
      <c r="JXC12" s="163"/>
      <c r="JXD12" s="163"/>
      <c r="JXE12" s="163"/>
      <c r="JXF12" s="163"/>
      <c r="JXG12" s="163"/>
      <c r="JXH12" s="163"/>
      <c r="JXI12" s="163"/>
      <c r="JXJ12" s="163"/>
      <c r="JXK12" s="163"/>
      <c r="JXL12" s="163"/>
      <c r="JXM12" s="163"/>
      <c r="JXN12" s="163"/>
      <c r="JXO12" s="163"/>
      <c r="JXP12" s="163"/>
      <c r="JXQ12" s="163"/>
      <c r="JXR12" s="163"/>
      <c r="JXS12" s="163"/>
      <c r="JXT12" s="163"/>
      <c r="JXU12" s="163"/>
      <c r="JXV12" s="163"/>
      <c r="JXW12" s="163"/>
      <c r="JXX12" s="163"/>
      <c r="JXY12" s="163"/>
      <c r="JXZ12" s="163"/>
      <c r="JYA12" s="163"/>
      <c r="JYB12" s="163"/>
      <c r="JYC12" s="163"/>
      <c r="JYD12" s="163"/>
      <c r="JYE12" s="163"/>
      <c r="JYF12" s="163"/>
      <c r="JYG12" s="163"/>
      <c r="JYH12" s="163"/>
      <c r="JYI12" s="163"/>
      <c r="JYJ12" s="163"/>
      <c r="JYK12" s="163"/>
      <c r="JYL12" s="163"/>
      <c r="JYM12" s="163"/>
      <c r="JYN12" s="163"/>
      <c r="JYO12" s="163"/>
      <c r="JYP12" s="163"/>
      <c r="JYQ12" s="163"/>
      <c r="JYR12" s="163"/>
      <c r="JYS12" s="163"/>
      <c r="JYT12" s="163"/>
      <c r="JYU12" s="163"/>
      <c r="JYV12" s="163"/>
      <c r="JYW12" s="163"/>
      <c r="JYX12" s="163"/>
      <c r="JYY12" s="163"/>
      <c r="JYZ12" s="163"/>
      <c r="JZA12" s="163"/>
      <c r="JZB12" s="163"/>
      <c r="JZC12" s="163"/>
      <c r="JZD12" s="163"/>
      <c r="JZE12" s="163"/>
      <c r="JZF12" s="163"/>
      <c r="JZG12" s="163"/>
      <c r="JZH12" s="163"/>
      <c r="JZI12" s="163"/>
      <c r="JZJ12" s="163"/>
      <c r="JZK12" s="163"/>
      <c r="JZL12" s="163"/>
      <c r="JZM12" s="163"/>
      <c r="JZN12" s="163"/>
      <c r="JZO12" s="163"/>
      <c r="JZP12" s="163"/>
      <c r="JZQ12" s="163"/>
      <c r="JZR12" s="163"/>
      <c r="JZS12" s="163"/>
      <c r="JZT12" s="163"/>
      <c r="JZU12" s="163"/>
      <c r="JZV12" s="163"/>
      <c r="JZW12" s="163"/>
      <c r="JZX12" s="163"/>
      <c r="JZY12" s="163"/>
      <c r="JZZ12" s="163"/>
      <c r="KAA12" s="163"/>
      <c r="KAB12" s="163"/>
      <c r="KAC12" s="163"/>
      <c r="KAD12" s="163"/>
      <c r="KAE12" s="163"/>
      <c r="KAF12" s="163"/>
      <c r="KAG12" s="163"/>
      <c r="KAH12" s="163"/>
      <c r="KAI12" s="163"/>
      <c r="KAJ12" s="163"/>
      <c r="KAK12" s="163"/>
      <c r="KAL12" s="163"/>
      <c r="KAM12" s="163"/>
      <c r="KAN12" s="163"/>
      <c r="KAO12" s="163"/>
      <c r="KAP12" s="163"/>
      <c r="KAQ12" s="163"/>
      <c r="KAR12" s="163"/>
      <c r="KAS12" s="163"/>
      <c r="KAT12" s="163"/>
      <c r="KAU12" s="163"/>
      <c r="KAV12" s="163"/>
      <c r="KAW12" s="163"/>
      <c r="KAX12" s="163"/>
      <c r="KAY12" s="163"/>
      <c r="KAZ12" s="163"/>
      <c r="KBA12" s="163"/>
      <c r="KBB12" s="163"/>
      <c r="KBC12" s="163"/>
      <c r="KBD12" s="163"/>
      <c r="KBE12" s="163"/>
      <c r="KBF12" s="163"/>
      <c r="KBG12" s="163"/>
      <c r="KBH12" s="163"/>
      <c r="KBI12" s="163"/>
      <c r="KBJ12" s="163"/>
      <c r="KBK12" s="163"/>
      <c r="KBL12" s="163"/>
      <c r="KBM12" s="163"/>
      <c r="KBN12" s="163"/>
      <c r="KBO12" s="163"/>
      <c r="KBP12" s="163"/>
      <c r="KBQ12" s="163"/>
      <c r="KBR12" s="163"/>
      <c r="KBS12" s="163"/>
      <c r="KBT12" s="163"/>
      <c r="KBU12" s="163"/>
      <c r="KBV12" s="163"/>
      <c r="KBW12" s="163"/>
      <c r="KBX12" s="163"/>
      <c r="KBY12" s="163"/>
      <c r="KBZ12" s="163"/>
      <c r="KCA12" s="163"/>
      <c r="KCB12" s="163"/>
      <c r="KCC12" s="163"/>
      <c r="KCD12" s="163"/>
      <c r="KCE12" s="163"/>
      <c r="KCF12" s="163"/>
      <c r="KCG12" s="163"/>
      <c r="KCH12" s="163"/>
      <c r="KCI12" s="163"/>
      <c r="KCJ12" s="163"/>
      <c r="KCK12" s="163"/>
      <c r="KCL12" s="163"/>
      <c r="KCM12" s="163"/>
      <c r="KCN12" s="163"/>
      <c r="KCO12" s="163"/>
      <c r="KCP12" s="163"/>
      <c r="KCQ12" s="163"/>
      <c r="KCR12" s="163"/>
      <c r="KCS12" s="163"/>
      <c r="KCT12" s="163"/>
      <c r="KCU12" s="163"/>
      <c r="KCV12" s="163"/>
      <c r="KCW12" s="163"/>
      <c r="KCX12" s="163"/>
      <c r="KCY12" s="163"/>
      <c r="KCZ12" s="163"/>
      <c r="KDA12" s="163"/>
      <c r="KDB12" s="163"/>
      <c r="KDC12" s="163"/>
      <c r="KDD12" s="163"/>
      <c r="KDE12" s="163"/>
      <c r="KDF12" s="163"/>
      <c r="KDG12" s="163"/>
      <c r="KDH12" s="163"/>
      <c r="KDI12" s="163"/>
      <c r="KDJ12" s="163"/>
      <c r="KDK12" s="163"/>
      <c r="KDL12" s="163"/>
      <c r="KDM12" s="163"/>
      <c r="KDN12" s="163"/>
      <c r="KDO12" s="163"/>
      <c r="KDP12" s="163"/>
      <c r="KDQ12" s="163"/>
      <c r="KDR12" s="163"/>
      <c r="KDS12" s="163"/>
      <c r="KDT12" s="163"/>
      <c r="KDU12" s="163"/>
      <c r="KDV12" s="163"/>
      <c r="KDW12" s="163"/>
      <c r="KDX12" s="163"/>
      <c r="KDY12" s="163"/>
      <c r="KDZ12" s="163"/>
      <c r="KEA12" s="163"/>
      <c r="KEB12" s="163"/>
      <c r="KEC12" s="163"/>
      <c r="KED12" s="163"/>
      <c r="KEE12" s="163"/>
      <c r="KEF12" s="163"/>
      <c r="KEG12" s="163"/>
      <c r="KEH12" s="163"/>
      <c r="KEI12" s="163"/>
      <c r="KEJ12" s="163"/>
      <c r="KEK12" s="163"/>
      <c r="KEL12" s="163"/>
      <c r="KEM12" s="163"/>
      <c r="KEN12" s="163"/>
      <c r="KEO12" s="163"/>
      <c r="KEP12" s="163"/>
      <c r="KEQ12" s="163"/>
      <c r="KER12" s="163"/>
      <c r="KES12" s="163"/>
      <c r="KET12" s="163"/>
      <c r="KEU12" s="163"/>
      <c r="KEV12" s="163"/>
      <c r="KEW12" s="163"/>
      <c r="KEX12" s="163"/>
      <c r="KEY12" s="163"/>
      <c r="KEZ12" s="163"/>
      <c r="KFA12" s="163"/>
      <c r="KFB12" s="163"/>
      <c r="KFC12" s="163"/>
      <c r="KFD12" s="163"/>
      <c r="KFE12" s="163"/>
      <c r="KFF12" s="163"/>
      <c r="KFG12" s="163"/>
      <c r="KFH12" s="163"/>
      <c r="KFI12" s="163"/>
      <c r="KFJ12" s="163"/>
      <c r="KFK12" s="163"/>
      <c r="KFL12" s="163"/>
      <c r="KFM12" s="163"/>
      <c r="KFN12" s="163"/>
      <c r="KFO12" s="163"/>
      <c r="KFP12" s="163"/>
      <c r="KFQ12" s="163"/>
      <c r="KFR12" s="163"/>
      <c r="KFS12" s="163"/>
      <c r="KFT12" s="163"/>
      <c r="KFU12" s="163"/>
      <c r="KFV12" s="163"/>
      <c r="KFW12" s="163"/>
      <c r="KFX12" s="163"/>
      <c r="KFY12" s="163"/>
      <c r="KFZ12" s="163"/>
      <c r="KGA12" s="163"/>
      <c r="KGB12" s="163"/>
      <c r="KGC12" s="163"/>
      <c r="KGD12" s="163"/>
      <c r="KGE12" s="163"/>
      <c r="KGF12" s="163"/>
      <c r="KGG12" s="163"/>
      <c r="KGH12" s="163"/>
      <c r="KGI12" s="163"/>
      <c r="KGJ12" s="163"/>
      <c r="KGK12" s="163"/>
      <c r="KGL12" s="163"/>
      <c r="KGM12" s="163"/>
      <c r="KGN12" s="163"/>
      <c r="KGO12" s="163"/>
      <c r="KGP12" s="163"/>
      <c r="KGQ12" s="163"/>
      <c r="KGR12" s="163"/>
      <c r="KGS12" s="163"/>
      <c r="KGT12" s="163"/>
      <c r="KGU12" s="163"/>
      <c r="KGV12" s="163"/>
      <c r="KGW12" s="163"/>
      <c r="KGX12" s="163"/>
      <c r="KGY12" s="163"/>
      <c r="KGZ12" s="163"/>
      <c r="KHA12" s="163"/>
      <c r="KHB12" s="163"/>
      <c r="KHC12" s="163"/>
      <c r="KHD12" s="163"/>
      <c r="KHE12" s="163"/>
      <c r="KHF12" s="163"/>
      <c r="KHG12" s="163"/>
      <c r="KHH12" s="163"/>
      <c r="KHI12" s="163"/>
      <c r="KHJ12" s="163"/>
      <c r="KHK12" s="163"/>
      <c r="KHL12" s="163"/>
      <c r="KHM12" s="163"/>
      <c r="KHN12" s="163"/>
      <c r="KHO12" s="163"/>
      <c r="KHP12" s="163"/>
      <c r="KHQ12" s="163"/>
      <c r="KHR12" s="163"/>
      <c r="KHS12" s="163"/>
      <c r="KHT12" s="163"/>
      <c r="KHU12" s="163"/>
      <c r="KHV12" s="163"/>
      <c r="KHW12" s="163"/>
      <c r="KHX12" s="163"/>
      <c r="KHY12" s="163"/>
      <c r="KHZ12" s="163"/>
      <c r="KIA12" s="163"/>
      <c r="KIB12" s="163"/>
      <c r="KIC12" s="163"/>
      <c r="KID12" s="163"/>
      <c r="KIE12" s="163"/>
      <c r="KIF12" s="163"/>
      <c r="KIG12" s="163"/>
      <c r="KIH12" s="163"/>
      <c r="KII12" s="163"/>
      <c r="KIJ12" s="163"/>
      <c r="KIK12" s="163"/>
      <c r="KIL12" s="163"/>
      <c r="KIM12" s="163"/>
      <c r="KIN12" s="163"/>
      <c r="KIO12" s="163"/>
      <c r="KIP12" s="163"/>
      <c r="KIQ12" s="163"/>
      <c r="KIR12" s="163"/>
      <c r="KIS12" s="163"/>
      <c r="KIT12" s="163"/>
      <c r="KIU12" s="163"/>
      <c r="KIV12" s="163"/>
      <c r="KIW12" s="163"/>
      <c r="KIX12" s="163"/>
      <c r="KIY12" s="163"/>
      <c r="KIZ12" s="163"/>
      <c r="KJA12" s="163"/>
      <c r="KJB12" s="163"/>
      <c r="KJC12" s="163"/>
      <c r="KJD12" s="163"/>
      <c r="KJE12" s="163"/>
      <c r="KJF12" s="163"/>
      <c r="KJG12" s="163"/>
      <c r="KJH12" s="163"/>
      <c r="KJI12" s="163"/>
      <c r="KJJ12" s="163"/>
      <c r="KJK12" s="163"/>
      <c r="KJL12" s="163"/>
      <c r="KJM12" s="163"/>
      <c r="KJN12" s="163"/>
      <c r="KJO12" s="163"/>
      <c r="KJP12" s="163"/>
      <c r="KJQ12" s="163"/>
      <c r="KJR12" s="163"/>
      <c r="KJS12" s="163"/>
      <c r="KJT12" s="163"/>
      <c r="KJU12" s="163"/>
      <c r="KJV12" s="163"/>
      <c r="KJW12" s="163"/>
      <c r="KJX12" s="163"/>
      <c r="KJY12" s="163"/>
      <c r="KJZ12" s="163"/>
      <c r="KKA12" s="163"/>
      <c r="KKB12" s="163"/>
      <c r="KKC12" s="163"/>
      <c r="KKD12" s="163"/>
      <c r="KKE12" s="163"/>
      <c r="KKF12" s="163"/>
      <c r="KKG12" s="163"/>
      <c r="KKH12" s="163"/>
      <c r="KKI12" s="163"/>
      <c r="KKJ12" s="163"/>
      <c r="KKK12" s="163"/>
      <c r="KKL12" s="163"/>
      <c r="KKM12" s="163"/>
      <c r="KKN12" s="163"/>
      <c r="KKO12" s="163"/>
      <c r="KKP12" s="163"/>
      <c r="KKQ12" s="163"/>
      <c r="KKR12" s="163"/>
      <c r="KKS12" s="163"/>
      <c r="KKT12" s="163"/>
      <c r="KKU12" s="163"/>
      <c r="KKV12" s="163"/>
      <c r="KKW12" s="163"/>
      <c r="KKX12" s="163"/>
      <c r="KKY12" s="163"/>
      <c r="KKZ12" s="163"/>
      <c r="KLA12" s="163"/>
      <c r="KLB12" s="163"/>
      <c r="KLC12" s="163"/>
      <c r="KLD12" s="163"/>
      <c r="KLE12" s="163"/>
      <c r="KLF12" s="163"/>
      <c r="KLG12" s="163"/>
      <c r="KLH12" s="163"/>
      <c r="KLI12" s="163"/>
      <c r="KLJ12" s="163"/>
      <c r="KLK12" s="163"/>
      <c r="KLL12" s="163"/>
      <c r="KLM12" s="163"/>
      <c r="KLN12" s="163"/>
      <c r="KLO12" s="163"/>
      <c r="KLP12" s="163"/>
      <c r="KLQ12" s="163"/>
      <c r="KLR12" s="163"/>
      <c r="KLS12" s="163"/>
      <c r="KLT12" s="163"/>
      <c r="KLU12" s="163"/>
      <c r="KLV12" s="163"/>
      <c r="KLW12" s="163"/>
      <c r="KLX12" s="163"/>
      <c r="KLY12" s="163"/>
      <c r="KLZ12" s="163"/>
      <c r="KMA12" s="163"/>
      <c r="KMB12" s="163"/>
      <c r="KMC12" s="163"/>
      <c r="KMD12" s="163"/>
      <c r="KME12" s="163"/>
      <c r="KMF12" s="163"/>
      <c r="KMG12" s="163"/>
      <c r="KMH12" s="163"/>
      <c r="KMI12" s="163"/>
      <c r="KMJ12" s="163"/>
      <c r="KMK12" s="163"/>
      <c r="KML12" s="163"/>
      <c r="KMM12" s="163"/>
      <c r="KMN12" s="163"/>
      <c r="KMO12" s="163"/>
      <c r="KMP12" s="163"/>
      <c r="KMQ12" s="163"/>
      <c r="KMR12" s="163"/>
      <c r="KMS12" s="163"/>
      <c r="KMT12" s="163"/>
      <c r="KMU12" s="163"/>
      <c r="KMV12" s="163"/>
      <c r="KMW12" s="163"/>
      <c r="KMX12" s="163"/>
      <c r="KMY12" s="163"/>
      <c r="KMZ12" s="163"/>
      <c r="KNA12" s="163"/>
      <c r="KNB12" s="163"/>
      <c r="KNC12" s="163"/>
      <c r="KND12" s="163"/>
      <c r="KNE12" s="163"/>
      <c r="KNF12" s="163"/>
      <c r="KNG12" s="163"/>
      <c r="KNH12" s="163"/>
      <c r="KNI12" s="163"/>
      <c r="KNJ12" s="163"/>
      <c r="KNK12" s="163"/>
      <c r="KNL12" s="163"/>
      <c r="KNM12" s="163"/>
      <c r="KNN12" s="163"/>
      <c r="KNO12" s="163"/>
      <c r="KNP12" s="163"/>
      <c r="KNQ12" s="163"/>
      <c r="KNR12" s="163"/>
      <c r="KNS12" s="163"/>
      <c r="KNT12" s="163"/>
      <c r="KNU12" s="163"/>
      <c r="KNV12" s="163"/>
      <c r="KNW12" s="163"/>
      <c r="KNX12" s="163"/>
      <c r="KNY12" s="163"/>
      <c r="KNZ12" s="163"/>
      <c r="KOA12" s="163"/>
      <c r="KOB12" s="163"/>
      <c r="KOC12" s="163"/>
      <c r="KOD12" s="163"/>
      <c r="KOE12" s="163"/>
      <c r="KOF12" s="163"/>
      <c r="KOG12" s="163"/>
      <c r="KOH12" s="163"/>
      <c r="KOI12" s="163"/>
      <c r="KOJ12" s="163"/>
      <c r="KOK12" s="163"/>
      <c r="KOL12" s="163"/>
      <c r="KOM12" s="163"/>
      <c r="KON12" s="163"/>
      <c r="KOO12" s="163"/>
      <c r="KOP12" s="163"/>
      <c r="KOQ12" s="163"/>
      <c r="KOR12" s="163"/>
      <c r="KOS12" s="163"/>
      <c r="KOT12" s="163"/>
      <c r="KOU12" s="163"/>
      <c r="KOV12" s="163"/>
      <c r="KOW12" s="163"/>
      <c r="KOX12" s="163"/>
      <c r="KOY12" s="163"/>
      <c r="KOZ12" s="163"/>
      <c r="KPA12" s="163"/>
      <c r="KPB12" s="163"/>
      <c r="KPC12" s="163"/>
      <c r="KPD12" s="163"/>
      <c r="KPE12" s="163"/>
      <c r="KPF12" s="163"/>
      <c r="KPG12" s="163"/>
      <c r="KPH12" s="163"/>
      <c r="KPI12" s="163"/>
      <c r="KPJ12" s="163"/>
      <c r="KPK12" s="163"/>
      <c r="KPL12" s="163"/>
      <c r="KPM12" s="163"/>
      <c r="KPN12" s="163"/>
      <c r="KPO12" s="163"/>
      <c r="KPP12" s="163"/>
      <c r="KPQ12" s="163"/>
      <c r="KPR12" s="163"/>
      <c r="KPS12" s="163"/>
      <c r="KPT12" s="163"/>
      <c r="KPU12" s="163"/>
      <c r="KPV12" s="163"/>
      <c r="KPW12" s="163"/>
      <c r="KPX12" s="163"/>
      <c r="KPY12" s="163"/>
      <c r="KPZ12" s="163"/>
      <c r="KQA12" s="163"/>
      <c r="KQB12" s="163"/>
      <c r="KQC12" s="163"/>
      <c r="KQD12" s="163"/>
      <c r="KQE12" s="163"/>
      <c r="KQF12" s="163"/>
      <c r="KQG12" s="163"/>
      <c r="KQH12" s="163"/>
      <c r="KQI12" s="163"/>
      <c r="KQJ12" s="163"/>
      <c r="KQK12" s="163"/>
      <c r="KQL12" s="163"/>
      <c r="KQM12" s="163"/>
      <c r="KQN12" s="163"/>
      <c r="KQO12" s="163"/>
      <c r="KQP12" s="163"/>
      <c r="KQQ12" s="163"/>
      <c r="KQR12" s="163"/>
      <c r="KQS12" s="163"/>
      <c r="KQT12" s="163"/>
      <c r="KQU12" s="163"/>
      <c r="KQV12" s="163"/>
      <c r="KQW12" s="163"/>
      <c r="KQX12" s="163"/>
      <c r="KQY12" s="163"/>
      <c r="KQZ12" s="163"/>
      <c r="KRA12" s="163"/>
      <c r="KRB12" s="163"/>
      <c r="KRC12" s="163"/>
      <c r="KRD12" s="163"/>
      <c r="KRE12" s="163"/>
      <c r="KRF12" s="163"/>
      <c r="KRG12" s="163"/>
      <c r="KRH12" s="163"/>
      <c r="KRI12" s="163"/>
      <c r="KRJ12" s="163"/>
      <c r="KRK12" s="163"/>
      <c r="KRL12" s="163"/>
      <c r="KRM12" s="163"/>
      <c r="KRN12" s="163"/>
      <c r="KRO12" s="163"/>
      <c r="KRP12" s="163"/>
      <c r="KRQ12" s="163"/>
      <c r="KRR12" s="163"/>
      <c r="KRS12" s="163"/>
      <c r="KRT12" s="163"/>
      <c r="KRU12" s="163"/>
      <c r="KRV12" s="163"/>
      <c r="KRW12" s="163"/>
      <c r="KRX12" s="163"/>
      <c r="KRY12" s="163"/>
      <c r="KRZ12" s="163"/>
      <c r="KSA12" s="163"/>
      <c r="KSB12" s="163"/>
      <c r="KSC12" s="163"/>
      <c r="KSD12" s="163"/>
      <c r="KSE12" s="163"/>
      <c r="KSF12" s="163"/>
      <c r="KSG12" s="163"/>
      <c r="KSH12" s="163"/>
      <c r="KSI12" s="163"/>
      <c r="KSJ12" s="163"/>
      <c r="KSK12" s="163"/>
      <c r="KSL12" s="163"/>
      <c r="KSM12" s="163"/>
      <c r="KSN12" s="163"/>
      <c r="KSO12" s="163"/>
      <c r="KSP12" s="163"/>
      <c r="KSQ12" s="163"/>
      <c r="KSR12" s="163"/>
      <c r="KSS12" s="163"/>
      <c r="KST12" s="163"/>
      <c r="KSU12" s="163"/>
      <c r="KSV12" s="163"/>
      <c r="KSW12" s="163"/>
      <c r="KSX12" s="163"/>
      <c r="KSY12" s="163"/>
      <c r="KSZ12" s="163"/>
      <c r="KTA12" s="163"/>
      <c r="KTB12" s="163"/>
      <c r="KTC12" s="163"/>
      <c r="KTD12" s="163"/>
      <c r="KTE12" s="163"/>
      <c r="KTF12" s="163"/>
      <c r="KTG12" s="163"/>
      <c r="KTH12" s="163"/>
      <c r="KTI12" s="163"/>
      <c r="KTJ12" s="163"/>
      <c r="KTK12" s="163"/>
      <c r="KTL12" s="163"/>
      <c r="KTM12" s="163"/>
      <c r="KTN12" s="163"/>
      <c r="KTO12" s="163"/>
      <c r="KTP12" s="163"/>
      <c r="KTQ12" s="163"/>
      <c r="KTR12" s="163"/>
      <c r="KTS12" s="163"/>
      <c r="KTT12" s="163"/>
      <c r="KTU12" s="163"/>
      <c r="KTV12" s="163"/>
      <c r="KTW12" s="163"/>
      <c r="KTX12" s="163"/>
      <c r="KTY12" s="163"/>
      <c r="KTZ12" s="163"/>
      <c r="KUA12" s="163"/>
      <c r="KUB12" s="163"/>
      <c r="KUC12" s="163"/>
      <c r="KUD12" s="163"/>
      <c r="KUE12" s="163"/>
      <c r="KUF12" s="163"/>
      <c r="KUG12" s="163"/>
      <c r="KUH12" s="163"/>
      <c r="KUI12" s="163"/>
      <c r="KUJ12" s="163"/>
      <c r="KUK12" s="163"/>
      <c r="KUL12" s="163"/>
      <c r="KUM12" s="163"/>
      <c r="KUN12" s="163"/>
      <c r="KUO12" s="163"/>
      <c r="KUP12" s="163"/>
      <c r="KUQ12" s="163"/>
      <c r="KUR12" s="163"/>
      <c r="KUS12" s="163"/>
      <c r="KUT12" s="163"/>
      <c r="KUU12" s="163"/>
      <c r="KUV12" s="163"/>
      <c r="KUW12" s="163"/>
      <c r="KUX12" s="163"/>
      <c r="KUY12" s="163"/>
      <c r="KUZ12" s="163"/>
      <c r="KVA12" s="163"/>
      <c r="KVB12" s="163"/>
      <c r="KVC12" s="163"/>
      <c r="KVD12" s="163"/>
      <c r="KVE12" s="163"/>
      <c r="KVF12" s="163"/>
      <c r="KVG12" s="163"/>
      <c r="KVH12" s="163"/>
      <c r="KVI12" s="163"/>
      <c r="KVJ12" s="163"/>
      <c r="KVK12" s="163"/>
      <c r="KVL12" s="163"/>
      <c r="KVM12" s="163"/>
      <c r="KVN12" s="163"/>
      <c r="KVO12" s="163"/>
      <c r="KVP12" s="163"/>
      <c r="KVQ12" s="163"/>
      <c r="KVR12" s="163"/>
      <c r="KVS12" s="163"/>
      <c r="KVT12" s="163"/>
      <c r="KVU12" s="163"/>
      <c r="KVV12" s="163"/>
      <c r="KVW12" s="163"/>
      <c r="KVX12" s="163"/>
      <c r="KVY12" s="163"/>
      <c r="KVZ12" s="163"/>
      <c r="KWA12" s="163"/>
      <c r="KWB12" s="163"/>
      <c r="KWC12" s="163"/>
      <c r="KWD12" s="163"/>
      <c r="KWE12" s="163"/>
      <c r="KWF12" s="163"/>
      <c r="KWG12" s="163"/>
      <c r="KWH12" s="163"/>
      <c r="KWI12" s="163"/>
      <c r="KWJ12" s="163"/>
      <c r="KWK12" s="163"/>
      <c r="KWL12" s="163"/>
      <c r="KWM12" s="163"/>
      <c r="KWN12" s="163"/>
      <c r="KWO12" s="163"/>
      <c r="KWP12" s="163"/>
      <c r="KWQ12" s="163"/>
      <c r="KWR12" s="163"/>
      <c r="KWS12" s="163"/>
      <c r="KWT12" s="163"/>
      <c r="KWU12" s="163"/>
      <c r="KWV12" s="163"/>
      <c r="KWW12" s="163"/>
      <c r="KWX12" s="163"/>
      <c r="KWY12" s="163"/>
      <c r="KWZ12" s="163"/>
      <c r="KXA12" s="163"/>
      <c r="KXB12" s="163"/>
      <c r="KXC12" s="163"/>
      <c r="KXD12" s="163"/>
      <c r="KXE12" s="163"/>
      <c r="KXF12" s="163"/>
      <c r="KXG12" s="163"/>
      <c r="KXH12" s="163"/>
      <c r="KXI12" s="163"/>
      <c r="KXJ12" s="163"/>
      <c r="KXK12" s="163"/>
      <c r="KXL12" s="163"/>
      <c r="KXM12" s="163"/>
      <c r="KXN12" s="163"/>
      <c r="KXO12" s="163"/>
      <c r="KXP12" s="163"/>
      <c r="KXQ12" s="163"/>
      <c r="KXR12" s="163"/>
      <c r="KXS12" s="163"/>
      <c r="KXT12" s="163"/>
      <c r="KXU12" s="163"/>
      <c r="KXV12" s="163"/>
      <c r="KXW12" s="163"/>
      <c r="KXX12" s="163"/>
      <c r="KXY12" s="163"/>
      <c r="KXZ12" s="163"/>
      <c r="KYA12" s="163"/>
      <c r="KYB12" s="163"/>
      <c r="KYC12" s="163"/>
      <c r="KYD12" s="163"/>
      <c r="KYE12" s="163"/>
      <c r="KYF12" s="163"/>
      <c r="KYG12" s="163"/>
      <c r="KYH12" s="163"/>
      <c r="KYI12" s="163"/>
      <c r="KYJ12" s="163"/>
      <c r="KYK12" s="163"/>
      <c r="KYL12" s="163"/>
      <c r="KYM12" s="163"/>
      <c r="KYN12" s="163"/>
      <c r="KYO12" s="163"/>
      <c r="KYP12" s="163"/>
      <c r="KYQ12" s="163"/>
      <c r="KYR12" s="163"/>
      <c r="KYS12" s="163"/>
      <c r="KYT12" s="163"/>
      <c r="KYU12" s="163"/>
      <c r="KYV12" s="163"/>
      <c r="KYW12" s="163"/>
      <c r="KYX12" s="163"/>
      <c r="KYY12" s="163"/>
      <c r="KYZ12" s="163"/>
      <c r="KZA12" s="163"/>
      <c r="KZB12" s="163"/>
      <c r="KZC12" s="163"/>
      <c r="KZD12" s="163"/>
      <c r="KZE12" s="163"/>
      <c r="KZF12" s="163"/>
      <c r="KZG12" s="163"/>
      <c r="KZH12" s="163"/>
      <c r="KZI12" s="163"/>
      <c r="KZJ12" s="163"/>
      <c r="KZK12" s="163"/>
      <c r="KZL12" s="163"/>
      <c r="KZM12" s="163"/>
      <c r="KZN12" s="163"/>
      <c r="KZO12" s="163"/>
      <c r="KZP12" s="163"/>
      <c r="KZQ12" s="163"/>
      <c r="KZR12" s="163"/>
      <c r="KZS12" s="163"/>
      <c r="KZT12" s="163"/>
      <c r="KZU12" s="163"/>
      <c r="KZV12" s="163"/>
      <c r="KZW12" s="163"/>
      <c r="KZX12" s="163"/>
      <c r="KZY12" s="163"/>
      <c r="KZZ12" s="163"/>
      <c r="LAA12" s="163"/>
      <c r="LAB12" s="163"/>
      <c r="LAC12" s="163"/>
      <c r="LAD12" s="163"/>
      <c r="LAE12" s="163"/>
      <c r="LAF12" s="163"/>
      <c r="LAG12" s="163"/>
      <c r="LAH12" s="163"/>
      <c r="LAI12" s="163"/>
      <c r="LAJ12" s="163"/>
      <c r="LAK12" s="163"/>
      <c r="LAL12" s="163"/>
      <c r="LAM12" s="163"/>
      <c r="LAN12" s="163"/>
      <c r="LAO12" s="163"/>
      <c r="LAP12" s="163"/>
      <c r="LAQ12" s="163"/>
      <c r="LAR12" s="163"/>
      <c r="LAS12" s="163"/>
      <c r="LAT12" s="163"/>
      <c r="LAU12" s="163"/>
      <c r="LAV12" s="163"/>
      <c r="LAW12" s="163"/>
      <c r="LAX12" s="163"/>
      <c r="LAY12" s="163"/>
      <c r="LAZ12" s="163"/>
      <c r="LBA12" s="163"/>
      <c r="LBB12" s="163"/>
      <c r="LBC12" s="163"/>
      <c r="LBD12" s="163"/>
      <c r="LBE12" s="163"/>
      <c r="LBF12" s="163"/>
      <c r="LBG12" s="163"/>
      <c r="LBH12" s="163"/>
      <c r="LBI12" s="163"/>
      <c r="LBJ12" s="163"/>
      <c r="LBK12" s="163"/>
      <c r="LBL12" s="163"/>
      <c r="LBM12" s="163"/>
      <c r="LBN12" s="163"/>
      <c r="LBO12" s="163"/>
      <c r="LBP12" s="163"/>
      <c r="LBQ12" s="163"/>
      <c r="LBR12" s="163"/>
      <c r="LBS12" s="163"/>
      <c r="LBT12" s="163"/>
      <c r="LBU12" s="163"/>
      <c r="LBV12" s="163"/>
      <c r="LBW12" s="163"/>
      <c r="LBX12" s="163"/>
      <c r="LBY12" s="163"/>
      <c r="LBZ12" s="163"/>
      <c r="LCA12" s="163"/>
      <c r="LCB12" s="163"/>
      <c r="LCC12" s="163"/>
      <c r="LCD12" s="163"/>
      <c r="LCE12" s="163"/>
      <c r="LCF12" s="163"/>
      <c r="LCG12" s="163"/>
      <c r="LCH12" s="163"/>
      <c r="LCI12" s="163"/>
      <c r="LCJ12" s="163"/>
      <c r="LCK12" s="163"/>
      <c r="LCL12" s="163"/>
      <c r="LCM12" s="163"/>
      <c r="LCN12" s="163"/>
      <c r="LCO12" s="163"/>
      <c r="LCP12" s="163"/>
      <c r="LCQ12" s="163"/>
      <c r="LCR12" s="163"/>
      <c r="LCS12" s="163"/>
      <c r="LCT12" s="163"/>
      <c r="LCU12" s="163"/>
      <c r="LCV12" s="163"/>
      <c r="LCW12" s="163"/>
      <c r="LCX12" s="163"/>
      <c r="LCY12" s="163"/>
      <c r="LCZ12" s="163"/>
      <c r="LDA12" s="163"/>
      <c r="LDB12" s="163"/>
      <c r="LDC12" s="163"/>
      <c r="LDD12" s="163"/>
      <c r="LDE12" s="163"/>
      <c r="LDF12" s="163"/>
      <c r="LDG12" s="163"/>
      <c r="LDH12" s="163"/>
      <c r="LDI12" s="163"/>
      <c r="LDJ12" s="163"/>
      <c r="LDK12" s="163"/>
      <c r="LDL12" s="163"/>
      <c r="LDM12" s="163"/>
      <c r="LDN12" s="163"/>
      <c r="LDO12" s="163"/>
      <c r="LDP12" s="163"/>
      <c r="LDQ12" s="163"/>
      <c r="LDR12" s="163"/>
      <c r="LDS12" s="163"/>
      <c r="LDT12" s="163"/>
      <c r="LDU12" s="163"/>
      <c r="LDV12" s="163"/>
      <c r="LDW12" s="163"/>
      <c r="LDX12" s="163"/>
      <c r="LDY12" s="163"/>
      <c r="LDZ12" s="163"/>
      <c r="LEA12" s="163"/>
      <c r="LEB12" s="163"/>
      <c r="LEC12" s="163"/>
      <c r="LED12" s="163"/>
      <c r="LEE12" s="163"/>
      <c r="LEF12" s="163"/>
      <c r="LEG12" s="163"/>
      <c r="LEH12" s="163"/>
      <c r="LEI12" s="163"/>
      <c r="LEJ12" s="163"/>
      <c r="LEK12" s="163"/>
      <c r="LEL12" s="163"/>
      <c r="LEM12" s="163"/>
      <c r="LEN12" s="163"/>
      <c r="LEO12" s="163"/>
      <c r="LEP12" s="163"/>
      <c r="LEQ12" s="163"/>
      <c r="LER12" s="163"/>
      <c r="LES12" s="163"/>
      <c r="LET12" s="163"/>
      <c r="LEU12" s="163"/>
      <c r="LEV12" s="163"/>
      <c r="LEW12" s="163"/>
      <c r="LEX12" s="163"/>
      <c r="LEY12" s="163"/>
      <c r="LEZ12" s="163"/>
      <c r="LFA12" s="163"/>
      <c r="LFB12" s="163"/>
      <c r="LFC12" s="163"/>
      <c r="LFD12" s="163"/>
      <c r="LFE12" s="163"/>
      <c r="LFF12" s="163"/>
      <c r="LFG12" s="163"/>
      <c r="LFH12" s="163"/>
      <c r="LFI12" s="163"/>
      <c r="LFJ12" s="163"/>
      <c r="LFK12" s="163"/>
      <c r="LFL12" s="163"/>
      <c r="LFM12" s="163"/>
      <c r="LFN12" s="163"/>
      <c r="LFO12" s="163"/>
      <c r="LFP12" s="163"/>
      <c r="LFQ12" s="163"/>
      <c r="LFR12" s="163"/>
      <c r="LFS12" s="163"/>
      <c r="LFT12" s="163"/>
      <c r="LFU12" s="163"/>
      <c r="LFV12" s="163"/>
      <c r="LFW12" s="163"/>
      <c r="LFX12" s="163"/>
      <c r="LFY12" s="163"/>
      <c r="LFZ12" s="163"/>
      <c r="LGA12" s="163"/>
      <c r="LGB12" s="163"/>
      <c r="LGC12" s="163"/>
      <c r="LGD12" s="163"/>
      <c r="LGE12" s="163"/>
      <c r="LGF12" s="163"/>
      <c r="LGG12" s="163"/>
      <c r="LGH12" s="163"/>
      <c r="LGI12" s="163"/>
      <c r="LGJ12" s="163"/>
      <c r="LGK12" s="163"/>
      <c r="LGL12" s="163"/>
      <c r="LGM12" s="163"/>
      <c r="LGN12" s="163"/>
      <c r="LGO12" s="163"/>
      <c r="LGP12" s="163"/>
      <c r="LGQ12" s="163"/>
      <c r="LGR12" s="163"/>
      <c r="LGS12" s="163"/>
      <c r="LGT12" s="163"/>
      <c r="LGU12" s="163"/>
      <c r="LGV12" s="163"/>
      <c r="LGW12" s="163"/>
      <c r="LGX12" s="163"/>
      <c r="LGY12" s="163"/>
      <c r="LGZ12" s="163"/>
      <c r="LHA12" s="163"/>
      <c r="LHB12" s="163"/>
      <c r="LHC12" s="163"/>
      <c r="LHD12" s="163"/>
      <c r="LHE12" s="163"/>
      <c r="LHF12" s="163"/>
      <c r="LHG12" s="163"/>
      <c r="LHH12" s="163"/>
      <c r="LHI12" s="163"/>
      <c r="LHJ12" s="163"/>
      <c r="LHK12" s="163"/>
      <c r="LHL12" s="163"/>
      <c r="LHM12" s="163"/>
      <c r="LHN12" s="163"/>
      <c r="LHO12" s="163"/>
      <c r="LHP12" s="163"/>
      <c r="LHQ12" s="163"/>
      <c r="LHR12" s="163"/>
      <c r="LHS12" s="163"/>
      <c r="LHT12" s="163"/>
      <c r="LHU12" s="163"/>
      <c r="LHV12" s="163"/>
      <c r="LHW12" s="163"/>
      <c r="LHX12" s="163"/>
      <c r="LHY12" s="163"/>
      <c r="LHZ12" s="163"/>
      <c r="LIA12" s="163"/>
      <c r="LIB12" s="163"/>
      <c r="LIC12" s="163"/>
      <c r="LID12" s="163"/>
      <c r="LIE12" s="163"/>
      <c r="LIF12" s="163"/>
      <c r="LIG12" s="163"/>
      <c r="LIH12" s="163"/>
      <c r="LII12" s="163"/>
      <c r="LIJ12" s="163"/>
      <c r="LIK12" s="163"/>
      <c r="LIL12" s="163"/>
      <c r="LIM12" s="163"/>
      <c r="LIN12" s="163"/>
      <c r="LIO12" s="163"/>
      <c r="LIP12" s="163"/>
      <c r="LIQ12" s="163"/>
      <c r="LIR12" s="163"/>
      <c r="LIS12" s="163"/>
      <c r="LIT12" s="163"/>
      <c r="LIU12" s="163"/>
      <c r="LIV12" s="163"/>
      <c r="LIW12" s="163"/>
      <c r="LIX12" s="163"/>
      <c r="LIY12" s="163"/>
      <c r="LIZ12" s="163"/>
      <c r="LJA12" s="163"/>
      <c r="LJB12" s="163"/>
      <c r="LJC12" s="163"/>
      <c r="LJD12" s="163"/>
      <c r="LJE12" s="163"/>
      <c r="LJF12" s="163"/>
      <c r="LJG12" s="163"/>
      <c r="LJH12" s="163"/>
      <c r="LJI12" s="163"/>
      <c r="LJJ12" s="163"/>
      <c r="LJK12" s="163"/>
      <c r="LJL12" s="163"/>
      <c r="LJM12" s="163"/>
      <c r="LJN12" s="163"/>
      <c r="LJO12" s="163"/>
      <c r="LJP12" s="163"/>
      <c r="LJQ12" s="163"/>
      <c r="LJR12" s="163"/>
      <c r="LJS12" s="163"/>
      <c r="LJT12" s="163"/>
      <c r="LJU12" s="163"/>
      <c r="LJV12" s="163"/>
      <c r="LJW12" s="163"/>
      <c r="LJX12" s="163"/>
      <c r="LJY12" s="163"/>
      <c r="LJZ12" s="163"/>
      <c r="LKA12" s="163"/>
      <c r="LKB12" s="163"/>
      <c r="LKC12" s="163"/>
      <c r="LKD12" s="163"/>
      <c r="LKE12" s="163"/>
      <c r="LKF12" s="163"/>
      <c r="LKG12" s="163"/>
      <c r="LKH12" s="163"/>
      <c r="LKI12" s="163"/>
      <c r="LKJ12" s="163"/>
      <c r="LKK12" s="163"/>
      <c r="LKL12" s="163"/>
      <c r="LKM12" s="163"/>
      <c r="LKN12" s="163"/>
      <c r="LKO12" s="163"/>
      <c r="LKP12" s="163"/>
      <c r="LKQ12" s="163"/>
      <c r="LKR12" s="163"/>
      <c r="LKS12" s="163"/>
      <c r="LKT12" s="163"/>
      <c r="LKU12" s="163"/>
      <c r="LKV12" s="163"/>
      <c r="LKW12" s="163"/>
      <c r="LKX12" s="163"/>
      <c r="LKY12" s="163"/>
      <c r="LKZ12" s="163"/>
      <c r="LLA12" s="163"/>
      <c r="LLB12" s="163"/>
      <c r="LLC12" s="163"/>
      <c r="LLD12" s="163"/>
      <c r="LLE12" s="163"/>
      <c r="LLF12" s="163"/>
      <c r="LLG12" s="163"/>
      <c r="LLH12" s="163"/>
      <c r="LLI12" s="163"/>
      <c r="LLJ12" s="163"/>
      <c r="LLK12" s="163"/>
      <c r="LLL12" s="163"/>
      <c r="LLM12" s="163"/>
      <c r="LLN12" s="163"/>
      <c r="LLO12" s="163"/>
      <c r="LLP12" s="163"/>
      <c r="LLQ12" s="163"/>
      <c r="LLR12" s="163"/>
      <c r="LLS12" s="163"/>
      <c r="LLT12" s="163"/>
      <c r="LLU12" s="163"/>
      <c r="LLV12" s="163"/>
      <c r="LLW12" s="163"/>
      <c r="LLX12" s="163"/>
      <c r="LLY12" s="163"/>
      <c r="LLZ12" s="163"/>
      <c r="LMA12" s="163"/>
      <c r="LMB12" s="163"/>
      <c r="LMC12" s="163"/>
      <c r="LMD12" s="163"/>
      <c r="LME12" s="163"/>
      <c r="LMF12" s="163"/>
      <c r="LMG12" s="163"/>
      <c r="LMH12" s="163"/>
      <c r="LMI12" s="163"/>
      <c r="LMJ12" s="163"/>
      <c r="LMK12" s="163"/>
      <c r="LML12" s="163"/>
      <c r="LMM12" s="163"/>
      <c r="LMN12" s="163"/>
      <c r="LMO12" s="163"/>
      <c r="LMP12" s="163"/>
      <c r="LMQ12" s="163"/>
      <c r="LMR12" s="163"/>
      <c r="LMS12" s="163"/>
      <c r="LMT12" s="163"/>
      <c r="LMU12" s="163"/>
      <c r="LMV12" s="163"/>
      <c r="LMW12" s="163"/>
      <c r="LMX12" s="163"/>
      <c r="LMY12" s="163"/>
      <c r="LMZ12" s="163"/>
      <c r="LNA12" s="163"/>
      <c r="LNB12" s="163"/>
      <c r="LNC12" s="163"/>
      <c r="LND12" s="163"/>
      <c r="LNE12" s="163"/>
      <c r="LNF12" s="163"/>
      <c r="LNG12" s="163"/>
      <c r="LNH12" s="163"/>
      <c r="LNI12" s="163"/>
      <c r="LNJ12" s="163"/>
      <c r="LNK12" s="163"/>
      <c r="LNL12" s="163"/>
      <c r="LNM12" s="163"/>
      <c r="LNN12" s="163"/>
      <c r="LNO12" s="163"/>
      <c r="LNP12" s="163"/>
      <c r="LNQ12" s="163"/>
      <c r="LNR12" s="163"/>
      <c r="LNS12" s="163"/>
      <c r="LNT12" s="163"/>
      <c r="LNU12" s="163"/>
      <c r="LNV12" s="163"/>
      <c r="LNW12" s="163"/>
      <c r="LNX12" s="163"/>
      <c r="LNY12" s="163"/>
      <c r="LNZ12" s="163"/>
      <c r="LOA12" s="163"/>
      <c r="LOB12" s="163"/>
      <c r="LOC12" s="163"/>
      <c r="LOD12" s="163"/>
      <c r="LOE12" s="163"/>
      <c r="LOF12" s="163"/>
      <c r="LOG12" s="163"/>
      <c r="LOH12" s="163"/>
      <c r="LOI12" s="163"/>
      <c r="LOJ12" s="163"/>
      <c r="LOK12" s="163"/>
      <c r="LOL12" s="163"/>
      <c r="LOM12" s="163"/>
      <c r="LON12" s="163"/>
      <c r="LOO12" s="163"/>
      <c r="LOP12" s="163"/>
      <c r="LOQ12" s="163"/>
      <c r="LOR12" s="163"/>
      <c r="LOS12" s="163"/>
      <c r="LOT12" s="163"/>
      <c r="LOU12" s="163"/>
      <c r="LOV12" s="163"/>
      <c r="LOW12" s="163"/>
      <c r="LOX12" s="163"/>
      <c r="LOY12" s="163"/>
      <c r="LOZ12" s="163"/>
      <c r="LPA12" s="163"/>
      <c r="LPB12" s="163"/>
      <c r="LPC12" s="163"/>
      <c r="LPD12" s="163"/>
      <c r="LPE12" s="163"/>
      <c r="LPF12" s="163"/>
      <c r="LPG12" s="163"/>
      <c r="LPH12" s="163"/>
      <c r="LPI12" s="163"/>
      <c r="LPJ12" s="163"/>
      <c r="LPK12" s="163"/>
      <c r="LPL12" s="163"/>
      <c r="LPM12" s="163"/>
      <c r="LPN12" s="163"/>
      <c r="LPO12" s="163"/>
      <c r="LPP12" s="163"/>
      <c r="LPQ12" s="163"/>
      <c r="LPR12" s="163"/>
      <c r="LPS12" s="163"/>
      <c r="LPT12" s="163"/>
      <c r="LPU12" s="163"/>
      <c r="LPV12" s="163"/>
      <c r="LPW12" s="163"/>
      <c r="LPX12" s="163"/>
      <c r="LPY12" s="163"/>
      <c r="LPZ12" s="163"/>
      <c r="LQA12" s="163"/>
      <c r="LQB12" s="163"/>
      <c r="LQC12" s="163"/>
      <c r="LQD12" s="163"/>
      <c r="LQE12" s="163"/>
      <c r="LQF12" s="163"/>
      <c r="LQG12" s="163"/>
      <c r="LQH12" s="163"/>
      <c r="LQI12" s="163"/>
      <c r="LQJ12" s="163"/>
      <c r="LQK12" s="163"/>
      <c r="LQL12" s="163"/>
      <c r="LQM12" s="163"/>
      <c r="LQN12" s="163"/>
      <c r="LQO12" s="163"/>
      <c r="LQP12" s="163"/>
      <c r="LQQ12" s="163"/>
      <c r="LQR12" s="163"/>
      <c r="LQS12" s="163"/>
      <c r="LQT12" s="163"/>
      <c r="LQU12" s="163"/>
      <c r="LQV12" s="163"/>
      <c r="LQW12" s="163"/>
      <c r="LQX12" s="163"/>
      <c r="LQY12" s="163"/>
      <c r="LQZ12" s="163"/>
      <c r="LRA12" s="163"/>
      <c r="LRB12" s="163"/>
      <c r="LRC12" s="163"/>
      <c r="LRD12" s="163"/>
      <c r="LRE12" s="163"/>
      <c r="LRF12" s="163"/>
      <c r="LRG12" s="163"/>
      <c r="LRH12" s="163"/>
      <c r="LRI12" s="163"/>
      <c r="LRJ12" s="163"/>
      <c r="LRK12" s="163"/>
      <c r="LRL12" s="163"/>
      <c r="LRM12" s="163"/>
      <c r="LRN12" s="163"/>
      <c r="LRO12" s="163"/>
      <c r="LRP12" s="163"/>
      <c r="LRQ12" s="163"/>
      <c r="LRR12" s="163"/>
      <c r="LRS12" s="163"/>
      <c r="LRT12" s="163"/>
      <c r="LRU12" s="163"/>
      <c r="LRV12" s="163"/>
      <c r="LRW12" s="163"/>
      <c r="LRX12" s="163"/>
      <c r="LRY12" s="163"/>
      <c r="LRZ12" s="163"/>
      <c r="LSA12" s="163"/>
      <c r="LSB12" s="163"/>
      <c r="LSC12" s="163"/>
      <c r="LSD12" s="163"/>
      <c r="LSE12" s="163"/>
      <c r="LSF12" s="163"/>
      <c r="LSG12" s="163"/>
      <c r="LSH12" s="163"/>
      <c r="LSI12" s="163"/>
      <c r="LSJ12" s="163"/>
      <c r="LSK12" s="163"/>
      <c r="LSL12" s="163"/>
      <c r="LSM12" s="163"/>
      <c r="LSN12" s="163"/>
      <c r="LSO12" s="163"/>
      <c r="LSP12" s="163"/>
      <c r="LSQ12" s="163"/>
      <c r="LSR12" s="163"/>
      <c r="LSS12" s="163"/>
      <c r="LST12" s="163"/>
      <c r="LSU12" s="163"/>
      <c r="LSV12" s="163"/>
      <c r="LSW12" s="163"/>
      <c r="LSX12" s="163"/>
      <c r="LSY12" s="163"/>
      <c r="LSZ12" s="163"/>
      <c r="LTA12" s="163"/>
      <c r="LTB12" s="163"/>
      <c r="LTC12" s="163"/>
      <c r="LTD12" s="163"/>
      <c r="LTE12" s="163"/>
      <c r="LTF12" s="163"/>
      <c r="LTG12" s="163"/>
      <c r="LTH12" s="163"/>
      <c r="LTI12" s="163"/>
      <c r="LTJ12" s="163"/>
      <c r="LTK12" s="163"/>
      <c r="LTL12" s="163"/>
      <c r="LTM12" s="163"/>
      <c r="LTN12" s="163"/>
      <c r="LTO12" s="163"/>
      <c r="LTP12" s="163"/>
      <c r="LTQ12" s="163"/>
      <c r="LTR12" s="163"/>
      <c r="LTS12" s="163"/>
      <c r="LTT12" s="163"/>
      <c r="LTU12" s="163"/>
      <c r="LTV12" s="163"/>
      <c r="LTW12" s="163"/>
      <c r="LTX12" s="163"/>
      <c r="LTY12" s="163"/>
      <c r="LTZ12" s="163"/>
      <c r="LUA12" s="163"/>
      <c r="LUB12" s="163"/>
      <c r="LUC12" s="163"/>
      <c r="LUD12" s="163"/>
      <c r="LUE12" s="163"/>
      <c r="LUF12" s="163"/>
      <c r="LUG12" s="163"/>
      <c r="LUH12" s="163"/>
      <c r="LUI12" s="163"/>
      <c r="LUJ12" s="163"/>
      <c r="LUK12" s="163"/>
      <c r="LUL12" s="163"/>
      <c r="LUM12" s="163"/>
      <c r="LUN12" s="163"/>
      <c r="LUO12" s="163"/>
      <c r="LUP12" s="163"/>
      <c r="LUQ12" s="163"/>
      <c r="LUR12" s="163"/>
      <c r="LUS12" s="163"/>
      <c r="LUT12" s="163"/>
      <c r="LUU12" s="163"/>
      <c r="LUV12" s="163"/>
      <c r="LUW12" s="163"/>
      <c r="LUX12" s="163"/>
      <c r="LUY12" s="163"/>
      <c r="LUZ12" s="163"/>
      <c r="LVA12" s="163"/>
      <c r="LVB12" s="163"/>
      <c r="LVC12" s="163"/>
      <c r="LVD12" s="163"/>
      <c r="LVE12" s="163"/>
      <c r="LVF12" s="163"/>
      <c r="LVG12" s="163"/>
      <c r="LVH12" s="163"/>
      <c r="LVI12" s="163"/>
      <c r="LVJ12" s="163"/>
      <c r="LVK12" s="163"/>
      <c r="LVL12" s="163"/>
      <c r="LVM12" s="163"/>
      <c r="LVN12" s="163"/>
      <c r="LVO12" s="163"/>
      <c r="LVP12" s="163"/>
      <c r="LVQ12" s="163"/>
      <c r="LVR12" s="163"/>
      <c r="LVS12" s="163"/>
      <c r="LVT12" s="163"/>
      <c r="LVU12" s="163"/>
      <c r="LVV12" s="163"/>
      <c r="LVW12" s="163"/>
      <c r="LVX12" s="163"/>
      <c r="LVY12" s="163"/>
      <c r="LVZ12" s="163"/>
      <c r="LWA12" s="163"/>
      <c r="LWB12" s="163"/>
      <c r="LWC12" s="163"/>
      <c r="LWD12" s="163"/>
      <c r="LWE12" s="163"/>
      <c r="LWF12" s="163"/>
      <c r="LWG12" s="163"/>
      <c r="LWH12" s="163"/>
      <c r="LWI12" s="163"/>
      <c r="LWJ12" s="163"/>
      <c r="LWK12" s="163"/>
      <c r="LWL12" s="163"/>
      <c r="LWM12" s="163"/>
      <c r="LWN12" s="163"/>
      <c r="LWO12" s="163"/>
      <c r="LWP12" s="163"/>
      <c r="LWQ12" s="163"/>
      <c r="LWR12" s="163"/>
      <c r="LWS12" s="163"/>
      <c r="LWT12" s="163"/>
      <c r="LWU12" s="163"/>
      <c r="LWV12" s="163"/>
      <c r="LWW12" s="163"/>
      <c r="LWX12" s="163"/>
      <c r="LWY12" s="163"/>
      <c r="LWZ12" s="163"/>
      <c r="LXA12" s="163"/>
      <c r="LXB12" s="163"/>
      <c r="LXC12" s="163"/>
      <c r="LXD12" s="163"/>
      <c r="LXE12" s="163"/>
      <c r="LXF12" s="163"/>
      <c r="LXG12" s="163"/>
      <c r="LXH12" s="163"/>
      <c r="LXI12" s="163"/>
      <c r="LXJ12" s="163"/>
      <c r="LXK12" s="163"/>
      <c r="LXL12" s="163"/>
      <c r="LXM12" s="163"/>
      <c r="LXN12" s="163"/>
      <c r="LXO12" s="163"/>
      <c r="LXP12" s="163"/>
      <c r="LXQ12" s="163"/>
      <c r="LXR12" s="163"/>
      <c r="LXS12" s="163"/>
      <c r="LXT12" s="163"/>
      <c r="LXU12" s="163"/>
      <c r="LXV12" s="163"/>
      <c r="LXW12" s="163"/>
      <c r="LXX12" s="163"/>
      <c r="LXY12" s="163"/>
      <c r="LXZ12" s="163"/>
      <c r="LYA12" s="163"/>
      <c r="LYB12" s="163"/>
      <c r="LYC12" s="163"/>
      <c r="LYD12" s="163"/>
      <c r="LYE12" s="163"/>
      <c r="LYF12" s="163"/>
      <c r="LYG12" s="163"/>
      <c r="LYH12" s="163"/>
      <c r="LYI12" s="163"/>
      <c r="LYJ12" s="163"/>
      <c r="LYK12" s="163"/>
      <c r="LYL12" s="163"/>
      <c r="LYM12" s="163"/>
      <c r="LYN12" s="163"/>
      <c r="LYO12" s="163"/>
      <c r="LYP12" s="163"/>
      <c r="LYQ12" s="163"/>
      <c r="LYR12" s="163"/>
      <c r="LYS12" s="163"/>
      <c r="LYT12" s="163"/>
      <c r="LYU12" s="163"/>
      <c r="LYV12" s="163"/>
      <c r="LYW12" s="163"/>
      <c r="LYX12" s="163"/>
      <c r="LYY12" s="163"/>
      <c r="LYZ12" s="163"/>
      <c r="LZA12" s="163"/>
      <c r="LZB12" s="163"/>
      <c r="LZC12" s="163"/>
      <c r="LZD12" s="163"/>
      <c r="LZE12" s="163"/>
      <c r="LZF12" s="163"/>
      <c r="LZG12" s="163"/>
      <c r="LZH12" s="163"/>
      <c r="LZI12" s="163"/>
      <c r="LZJ12" s="163"/>
      <c r="LZK12" s="163"/>
      <c r="LZL12" s="163"/>
      <c r="LZM12" s="163"/>
      <c r="LZN12" s="163"/>
      <c r="LZO12" s="163"/>
      <c r="LZP12" s="163"/>
      <c r="LZQ12" s="163"/>
      <c r="LZR12" s="163"/>
      <c r="LZS12" s="163"/>
      <c r="LZT12" s="163"/>
      <c r="LZU12" s="163"/>
      <c r="LZV12" s="163"/>
      <c r="LZW12" s="163"/>
      <c r="LZX12" s="163"/>
      <c r="LZY12" s="163"/>
      <c r="LZZ12" s="163"/>
      <c r="MAA12" s="163"/>
      <c r="MAB12" s="163"/>
      <c r="MAC12" s="163"/>
      <c r="MAD12" s="163"/>
      <c r="MAE12" s="163"/>
      <c r="MAF12" s="163"/>
      <c r="MAG12" s="163"/>
      <c r="MAH12" s="163"/>
      <c r="MAI12" s="163"/>
      <c r="MAJ12" s="163"/>
      <c r="MAK12" s="163"/>
      <c r="MAL12" s="163"/>
      <c r="MAM12" s="163"/>
      <c r="MAN12" s="163"/>
      <c r="MAO12" s="163"/>
      <c r="MAP12" s="163"/>
      <c r="MAQ12" s="163"/>
      <c r="MAR12" s="163"/>
      <c r="MAS12" s="163"/>
      <c r="MAT12" s="163"/>
      <c r="MAU12" s="163"/>
      <c r="MAV12" s="163"/>
      <c r="MAW12" s="163"/>
      <c r="MAX12" s="163"/>
      <c r="MAY12" s="163"/>
      <c r="MAZ12" s="163"/>
      <c r="MBA12" s="163"/>
      <c r="MBB12" s="163"/>
      <c r="MBC12" s="163"/>
      <c r="MBD12" s="163"/>
      <c r="MBE12" s="163"/>
      <c r="MBF12" s="163"/>
      <c r="MBG12" s="163"/>
      <c r="MBH12" s="163"/>
      <c r="MBI12" s="163"/>
      <c r="MBJ12" s="163"/>
      <c r="MBK12" s="163"/>
      <c r="MBL12" s="163"/>
      <c r="MBM12" s="163"/>
      <c r="MBN12" s="163"/>
      <c r="MBO12" s="163"/>
      <c r="MBP12" s="163"/>
      <c r="MBQ12" s="163"/>
      <c r="MBR12" s="163"/>
      <c r="MBS12" s="163"/>
      <c r="MBT12" s="163"/>
      <c r="MBU12" s="163"/>
      <c r="MBV12" s="163"/>
      <c r="MBW12" s="163"/>
      <c r="MBX12" s="163"/>
      <c r="MBY12" s="163"/>
      <c r="MBZ12" s="163"/>
      <c r="MCA12" s="163"/>
      <c r="MCB12" s="163"/>
      <c r="MCC12" s="163"/>
      <c r="MCD12" s="163"/>
      <c r="MCE12" s="163"/>
      <c r="MCF12" s="163"/>
      <c r="MCG12" s="163"/>
      <c r="MCH12" s="163"/>
      <c r="MCI12" s="163"/>
      <c r="MCJ12" s="163"/>
      <c r="MCK12" s="163"/>
      <c r="MCL12" s="163"/>
      <c r="MCM12" s="163"/>
      <c r="MCN12" s="163"/>
      <c r="MCO12" s="163"/>
      <c r="MCP12" s="163"/>
      <c r="MCQ12" s="163"/>
      <c r="MCR12" s="163"/>
      <c r="MCS12" s="163"/>
      <c r="MCT12" s="163"/>
      <c r="MCU12" s="163"/>
      <c r="MCV12" s="163"/>
      <c r="MCW12" s="163"/>
      <c r="MCX12" s="163"/>
      <c r="MCY12" s="163"/>
      <c r="MCZ12" s="163"/>
      <c r="MDA12" s="163"/>
      <c r="MDB12" s="163"/>
      <c r="MDC12" s="163"/>
      <c r="MDD12" s="163"/>
      <c r="MDE12" s="163"/>
      <c r="MDF12" s="163"/>
      <c r="MDG12" s="163"/>
      <c r="MDH12" s="163"/>
      <c r="MDI12" s="163"/>
      <c r="MDJ12" s="163"/>
      <c r="MDK12" s="163"/>
      <c r="MDL12" s="163"/>
      <c r="MDM12" s="163"/>
      <c r="MDN12" s="163"/>
      <c r="MDO12" s="163"/>
      <c r="MDP12" s="163"/>
      <c r="MDQ12" s="163"/>
      <c r="MDR12" s="163"/>
      <c r="MDS12" s="163"/>
      <c r="MDT12" s="163"/>
      <c r="MDU12" s="163"/>
      <c r="MDV12" s="163"/>
      <c r="MDW12" s="163"/>
      <c r="MDX12" s="163"/>
      <c r="MDY12" s="163"/>
      <c r="MDZ12" s="163"/>
      <c r="MEA12" s="163"/>
      <c r="MEB12" s="163"/>
      <c r="MEC12" s="163"/>
      <c r="MED12" s="163"/>
      <c r="MEE12" s="163"/>
      <c r="MEF12" s="163"/>
      <c r="MEG12" s="163"/>
      <c r="MEH12" s="163"/>
      <c r="MEI12" s="163"/>
      <c r="MEJ12" s="163"/>
      <c r="MEK12" s="163"/>
      <c r="MEL12" s="163"/>
      <c r="MEM12" s="163"/>
      <c r="MEN12" s="163"/>
      <c r="MEO12" s="163"/>
      <c r="MEP12" s="163"/>
      <c r="MEQ12" s="163"/>
      <c r="MER12" s="163"/>
      <c r="MES12" s="163"/>
      <c r="MET12" s="163"/>
      <c r="MEU12" s="163"/>
      <c r="MEV12" s="163"/>
      <c r="MEW12" s="163"/>
      <c r="MEX12" s="163"/>
      <c r="MEY12" s="163"/>
      <c r="MEZ12" s="163"/>
      <c r="MFA12" s="163"/>
      <c r="MFB12" s="163"/>
      <c r="MFC12" s="163"/>
      <c r="MFD12" s="163"/>
      <c r="MFE12" s="163"/>
      <c r="MFF12" s="163"/>
      <c r="MFG12" s="163"/>
      <c r="MFH12" s="163"/>
      <c r="MFI12" s="163"/>
      <c r="MFJ12" s="163"/>
      <c r="MFK12" s="163"/>
      <c r="MFL12" s="163"/>
      <c r="MFM12" s="163"/>
      <c r="MFN12" s="163"/>
      <c r="MFO12" s="163"/>
      <c r="MFP12" s="163"/>
      <c r="MFQ12" s="163"/>
      <c r="MFR12" s="163"/>
      <c r="MFS12" s="163"/>
      <c r="MFT12" s="163"/>
      <c r="MFU12" s="163"/>
      <c r="MFV12" s="163"/>
      <c r="MFW12" s="163"/>
      <c r="MFX12" s="163"/>
      <c r="MFY12" s="163"/>
      <c r="MFZ12" s="163"/>
      <c r="MGA12" s="163"/>
      <c r="MGB12" s="163"/>
      <c r="MGC12" s="163"/>
      <c r="MGD12" s="163"/>
      <c r="MGE12" s="163"/>
      <c r="MGF12" s="163"/>
      <c r="MGG12" s="163"/>
      <c r="MGH12" s="163"/>
      <c r="MGI12" s="163"/>
      <c r="MGJ12" s="163"/>
      <c r="MGK12" s="163"/>
      <c r="MGL12" s="163"/>
      <c r="MGM12" s="163"/>
      <c r="MGN12" s="163"/>
      <c r="MGO12" s="163"/>
      <c r="MGP12" s="163"/>
      <c r="MGQ12" s="163"/>
      <c r="MGR12" s="163"/>
      <c r="MGS12" s="163"/>
      <c r="MGT12" s="163"/>
      <c r="MGU12" s="163"/>
      <c r="MGV12" s="163"/>
      <c r="MGW12" s="163"/>
      <c r="MGX12" s="163"/>
      <c r="MGY12" s="163"/>
      <c r="MGZ12" s="163"/>
      <c r="MHA12" s="163"/>
      <c r="MHB12" s="163"/>
      <c r="MHC12" s="163"/>
      <c r="MHD12" s="163"/>
      <c r="MHE12" s="163"/>
      <c r="MHF12" s="163"/>
      <c r="MHG12" s="163"/>
      <c r="MHH12" s="163"/>
      <c r="MHI12" s="163"/>
      <c r="MHJ12" s="163"/>
      <c r="MHK12" s="163"/>
      <c r="MHL12" s="163"/>
      <c r="MHM12" s="163"/>
      <c r="MHN12" s="163"/>
      <c r="MHO12" s="163"/>
      <c r="MHP12" s="163"/>
      <c r="MHQ12" s="163"/>
      <c r="MHR12" s="163"/>
      <c r="MHS12" s="163"/>
      <c r="MHT12" s="163"/>
      <c r="MHU12" s="163"/>
      <c r="MHV12" s="163"/>
      <c r="MHW12" s="163"/>
      <c r="MHX12" s="163"/>
      <c r="MHY12" s="163"/>
      <c r="MHZ12" s="163"/>
      <c r="MIA12" s="163"/>
      <c r="MIB12" s="163"/>
      <c r="MIC12" s="163"/>
      <c r="MID12" s="163"/>
      <c r="MIE12" s="163"/>
      <c r="MIF12" s="163"/>
      <c r="MIG12" s="163"/>
      <c r="MIH12" s="163"/>
      <c r="MII12" s="163"/>
      <c r="MIJ12" s="163"/>
      <c r="MIK12" s="163"/>
      <c r="MIL12" s="163"/>
      <c r="MIM12" s="163"/>
      <c r="MIN12" s="163"/>
      <c r="MIO12" s="163"/>
      <c r="MIP12" s="163"/>
      <c r="MIQ12" s="163"/>
      <c r="MIR12" s="163"/>
      <c r="MIS12" s="163"/>
      <c r="MIT12" s="163"/>
      <c r="MIU12" s="163"/>
      <c r="MIV12" s="163"/>
      <c r="MIW12" s="163"/>
      <c r="MIX12" s="163"/>
      <c r="MIY12" s="163"/>
      <c r="MIZ12" s="163"/>
      <c r="MJA12" s="163"/>
      <c r="MJB12" s="163"/>
      <c r="MJC12" s="163"/>
      <c r="MJD12" s="163"/>
      <c r="MJE12" s="163"/>
      <c r="MJF12" s="163"/>
      <c r="MJG12" s="163"/>
      <c r="MJH12" s="163"/>
      <c r="MJI12" s="163"/>
      <c r="MJJ12" s="163"/>
      <c r="MJK12" s="163"/>
      <c r="MJL12" s="163"/>
      <c r="MJM12" s="163"/>
      <c r="MJN12" s="163"/>
      <c r="MJO12" s="163"/>
      <c r="MJP12" s="163"/>
      <c r="MJQ12" s="163"/>
      <c r="MJR12" s="163"/>
      <c r="MJS12" s="163"/>
      <c r="MJT12" s="163"/>
      <c r="MJU12" s="163"/>
      <c r="MJV12" s="163"/>
      <c r="MJW12" s="163"/>
      <c r="MJX12" s="163"/>
      <c r="MJY12" s="163"/>
      <c r="MJZ12" s="163"/>
      <c r="MKA12" s="163"/>
      <c r="MKB12" s="163"/>
      <c r="MKC12" s="163"/>
      <c r="MKD12" s="163"/>
      <c r="MKE12" s="163"/>
      <c r="MKF12" s="163"/>
      <c r="MKG12" s="163"/>
      <c r="MKH12" s="163"/>
      <c r="MKI12" s="163"/>
      <c r="MKJ12" s="163"/>
      <c r="MKK12" s="163"/>
      <c r="MKL12" s="163"/>
      <c r="MKM12" s="163"/>
      <c r="MKN12" s="163"/>
      <c r="MKO12" s="163"/>
      <c r="MKP12" s="163"/>
      <c r="MKQ12" s="163"/>
      <c r="MKR12" s="163"/>
      <c r="MKS12" s="163"/>
      <c r="MKT12" s="163"/>
      <c r="MKU12" s="163"/>
      <c r="MKV12" s="163"/>
      <c r="MKW12" s="163"/>
      <c r="MKX12" s="163"/>
      <c r="MKY12" s="163"/>
      <c r="MKZ12" s="163"/>
      <c r="MLA12" s="163"/>
      <c r="MLB12" s="163"/>
      <c r="MLC12" s="163"/>
      <c r="MLD12" s="163"/>
      <c r="MLE12" s="163"/>
      <c r="MLF12" s="163"/>
      <c r="MLG12" s="163"/>
      <c r="MLH12" s="163"/>
      <c r="MLI12" s="163"/>
      <c r="MLJ12" s="163"/>
      <c r="MLK12" s="163"/>
      <c r="MLL12" s="163"/>
      <c r="MLM12" s="163"/>
      <c r="MLN12" s="163"/>
      <c r="MLO12" s="163"/>
      <c r="MLP12" s="163"/>
      <c r="MLQ12" s="163"/>
      <c r="MLR12" s="163"/>
      <c r="MLS12" s="163"/>
      <c r="MLT12" s="163"/>
      <c r="MLU12" s="163"/>
      <c r="MLV12" s="163"/>
      <c r="MLW12" s="163"/>
      <c r="MLX12" s="163"/>
      <c r="MLY12" s="163"/>
      <c r="MLZ12" s="163"/>
      <c r="MMA12" s="163"/>
      <c r="MMB12" s="163"/>
      <c r="MMC12" s="163"/>
      <c r="MMD12" s="163"/>
      <c r="MME12" s="163"/>
      <c r="MMF12" s="163"/>
      <c r="MMG12" s="163"/>
      <c r="MMH12" s="163"/>
      <c r="MMI12" s="163"/>
      <c r="MMJ12" s="163"/>
      <c r="MMK12" s="163"/>
      <c r="MML12" s="163"/>
      <c r="MMM12" s="163"/>
      <c r="MMN12" s="163"/>
      <c r="MMO12" s="163"/>
      <c r="MMP12" s="163"/>
      <c r="MMQ12" s="163"/>
      <c r="MMR12" s="163"/>
      <c r="MMS12" s="163"/>
      <c r="MMT12" s="163"/>
      <c r="MMU12" s="163"/>
      <c r="MMV12" s="163"/>
      <c r="MMW12" s="163"/>
      <c r="MMX12" s="163"/>
      <c r="MMY12" s="163"/>
      <c r="MMZ12" s="163"/>
      <c r="MNA12" s="163"/>
      <c r="MNB12" s="163"/>
      <c r="MNC12" s="163"/>
      <c r="MND12" s="163"/>
      <c r="MNE12" s="163"/>
      <c r="MNF12" s="163"/>
      <c r="MNG12" s="163"/>
      <c r="MNH12" s="163"/>
      <c r="MNI12" s="163"/>
      <c r="MNJ12" s="163"/>
      <c r="MNK12" s="163"/>
      <c r="MNL12" s="163"/>
      <c r="MNM12" s="163"/>
      <c r="MNN12" s="163"/>
      <c r="MNO12" s="163"/>
      <c r="MNP12" s="163"/>
      <c r="MNQ12" s="163"/>
      <c r="MNR12" s="163"/>
      <c r="MNS12" s="163"/>
      <c r="MNT12" s="163"/>
      <c r="MNU12" s="163"/>
      <c r="MNV12" s="163"/>
      <c r="MNW12" s="163"/>
      <c r="MNX12" s="163"/>
      <c r="MNY12" s="163"/>
      <c r="MNZ12" s="163"/>
      <c r="MOA12" s="163"/>
      <c r="MOB12" s="163"/>
      <c r="MOC12" s="163"/>
      <c r="MOD12" s="163"/>
      <c r="MOE12" s="163"/>
      <c r="MOF12" s="163"/>
      <c r="MOG12" s="163"/>
      <c r="MOH12" s="163"/>
      <c r="MOI12" s="163"/>
      <c r="MOJ12" s="163"/>
      <c r="MOK12" s="163"/>
      <c r="MOL12" s="163"/>
      <c r="MOM12" s="163"/>
      <c r="MON12" s="163"/>
      <c r="MOO12" s="163"/>
      <c r="MOP12" s="163"/>
      <c r="MOQ12" s="163"/>
      <c r="MOR12" s="163"/>
      <c r="MOS12" s="163"/>
      <c r="MOT12" s="163"/>
      <c r="MOU12" s="163"/>
      <c r="MOV12" s="163"/>
      <c r="MOW12" s="163"/>
      <c r="MOX12" s="163"/>
      <c r="MOY12" s="163"/>
      <c r="MOZ12" s="163"/>
      <c r="MPA12" s="163"/>
      <c r="MPB12" s="163"/>
      <c r="MPC12" s="163"/>
      <c r="MPD12" s="163"/>
      <c r="MPE12" s="163"/>
      <c r="MPF12" s="163"/>
      <c r="MPG12" s="163"/>
      <c r="MPH12" s="163"/>
      <c r="MPI12" s="163"/>
      <c r="MPJ12" s="163"/>
      <c r="MPK12" s="163"/>
      <c r="MPL12" s="163"/>
      <c r="MPM12" s="163"/>
      <c r="MPN12" s="163"/>
      <c r="MPO12" s="163"/>
      <c r="MPP12" s="163"/>
      <c r="MPQ12" s="163"/>
      <c r="MPR12" s="163"/>
      <c r="MPS12" s="163"/>
      <c r="MPT12" s="163"/>
      <c r="MPU12" s="163"/>
      <c r="MPV12" s="163"/>
      <c r="MPW12" s="163"/>
      <c r="MPX12" s="163"/>
      <c r="MPY12" s="163"/>
      <c r="MPZ12" s="163"/>
      <c r="MQA12" s="163"/>
      <c r="MQB12" s="163"/>
      <c r="MQC12" s="163"/>
      <c r="MQD12" s="163"/>
      <c r="MQE12" s="163"/>
      <c r="MQF12" s="163"/>
      <c r="MQG12" s="163"/>
      <c r="MQH12" s="163"/>
      <c r="MQI12" s="163"/>
      <c r="MQJ12" s="163"/>
      <c r="MQK12" s="163"/>
      <c r="MQL12" s="163"/>
      <c r="MQM12" s="163"/>
      <c r="MQN12" s="163"/>
      <c r="MQO12" s="163"/>
      <c r="MQP12" s="163"/>
      <c r="MQQ12" s="163"/>
      <c r="MQR12" s="163"/>
      <c r="MQS12" s="163"/>
      <c r="MQT12" s="163"/>
      <c r="MQU12" s="163"/>
      <c r="MQV12" s="163"/>
      <c r="MQW12" s="163"/>
      <c r="MQX12" s="163"/>
      <c r="MQY12" s="163"/>
      <c r="MQZ12" s="163"/>
      <c r="MRA12" s="163"/>
      <c r="MRB12" s="163"/>
      <c r="MRC12" s="163"/>
      <c r="MRD12" s="163"/>
      <c r="MRE12" s="163"/>
      <c r="MRF12" s="163"/>
      <c r="MRG12" s="163"/>
      <c r="MRH12" s="163"/>
      <c r="MRI12" s="163"/>
      <c r="MRJ12" s="163"/>
      <c r="MRK12" s="163"/>
      <c r="MRL12" s="163"/>
      <c r="MRM12" s="163"/>
      <c r="MRN12" s="163"/>
      <c r="MRO12" s="163"/>
      <c r="MRP12" s="163"/>
      <c r="MRQ12" s="163"/>
      <c r="MRR12" s="163"/>
      <c r="MRS12" s="163"/>
      <c r="MRT12" s="163"/>
      <c r="MRU12" s="163"/>
      <c r="MRV12" s="163"/>
      <c r="MRW12" s="163"/>
      <c r="MRX12" s="163"/>
      <c r="MRY12" s="163"/>
      <c r="MRZ12" s="163"/>
      <c r="MSA12" s="163"/>
      <c r="MSB12" s="163"/>
      <c r="MSC12" s="163"/>
      <c r="MSD12" s="163"/>
      <c r="MSE12" s="163"/>
      <c r="MSF12" s="163"/>
      <c r="MSG12" s="163"/>
      <c r="MSH12" s="163"/>
      <c r="MSI12" s="163"/>
      <c r="MSJ12" s="163"/>
      <c r="MSK12" s="163"/>
      <c r="MSL12" s="163"/>
      <c r="MSM12" s="163"/>
      <c r="MSN12" s="163"/>
      <c r="MSO12" s="163"/>
      <c r="MSP12" s="163"/>
      <c r="MSQ12" s="163"/>
      <c r="MSR12" s="163"/>
      <c r="MSS12" s="163"/>
      <c r="MST12" s="163"/>
      <c r="MSU12" s="163"/>
      <c r="MSV12" s="163"/>
      <c r="MSW12" s="163"/>
      <c r="MSX12" s="163"/>
      <c r="MSY12" s="163"/>
      <c r="MSZ12" s="163"/>
      <c r="MTA12" s="163"/>
      <c r="MTB12" s="163"/>
      <c r="MTC12" s="163"/>
      <c r="MTD12" s="163"/>
      <c r="MTE12" s="163"/>
      <c r="MTF12" s="163"/>
      <c r="MTG12" s="163"/>
      <c r="MTH12" s="163"/>
      <c r="MTI12" s="163"/>
      <c r="MTJ12" s="163"/>
      <c r="MTK12" s="163"/>
      <c r="MTL12" s="163"/>
      <c r="MTM12" s="163"/>
      <c r="MTN12" s="163"/>
      <c r="MTO12" s="163"/>
      <c r="MTP12" s="163"/>
      <c r="MTQ12" s="163"/>
      <c r="MTR12" s="163"/>
      <c r="MTS12" s="163"/>
      <c r="MTT12" s="163"/>
      <c r="MTU12" s="163"/>
      <c r="MTV12" s="163"/>
      <c r="MTW12" s="163"/>
      <c r="MTX12" s="163"/>
      <c r="MTY12" s="163"/>
      <c r="MTZ12" s="163"/>
      <c r="MUA12" s="163"/>
      <c r="MUB12" s="163"/>
      <c r="MUC12" s="163"/>
      <c r="MUD12" s="163"/>
      <c r="MUE12" s="163"/>
      <c r="MUF12" s="163"/>
      <c r="MUG12" s="163"/>
      <c r="MUH12" s="163"/>
      <c r="MUI12" s="163"/>
      <c r="MUJ12" s="163"/>
      <c r="MUK12" s="163"/>
      <c r="MUL12" s="163"/>
      <c r="MUM12" s="163"/>
      <c r="MUN12" s="163"/>
      <c r="MUO12" s="163"/>
      <c r="MUP12" s="163"/>
      <c r="MUQ12" s="163"/>
      <c r="MUR12" s="163"/>
      <c r="MUS12" s="163"/>
      <c r="MUT12" s="163"/>
      <c r="MUU12" s="163"/>
      <c r="MUV12" s="163"/>
      <c r="MUW12" s="163"/>
      <c r="MUX12" s="163"/>
      <c r="MUY12" s="163"/>
      <c r="MUZ12" s="163"/>
      <c r="MVA12" s="163"/>
      <c r="MVB12" s="163"/>
      <c r="MVC12" s="163"/>
      <c r="MVD12" s="163"/>
      <c r="MVE12" s="163"/>
      <c r="MVF12" s="163"/>
      <c r="MVG12" s="163"/>
      <c r="MVH12" s="163"/>
      <c r="MVI12" s="163"/>
      <c r="MVJ12" s="163"/>
      <c r="MVK12" s="163"/>
      <c r="MVL12" s="163"/>
      <c r="MVM12" s="163"/>
      <c r="MVN12" s="163"/>
      <c r="MVO12" s="163"/>
      <c r="MVP12" s="163"/>
      <c r="MVQ12" s="163"/>
      <c r="MVR12" s="163"/>
      <c r="MVS12" s="163"/>
      <c r="MVT12" s="163"/>
      <c r="MVU12" s="163"/>
      <c r="MVV12" s="163"/>
      <c r="MVW12" s="163"/>
      <c r="MVX12" s="163"/>
      <c r="MVY12" s="163"/>
      <c r="MVZ12" s="163"/>
      <c r="MWA12" s="163"/>
      <c r="MWB12" s="163"/>
      <c r="MWC12" s="163"/>
      <c r="MWD12" s="163"/>
      <c r="MWE12" s="163"/>
      <c r="MWF12" s="163"/>
      <c r="MWG12" s="163"/>
      <c r="MWH12" s="163"/>
      <c r="MWI12" s="163"/>
      <c r="MWJ12" s="163"/>
      <c r="MWK12" s="163"/>
      <c r="MWL12" s="163"/>
      <c r="MWM12" s="163"/>
      <c r="MWN12" s="163"/>
      <c r="MWO12" s="163"/>
      <c r="MWP12" s="163"/>
      <c r="MWQ12" s="163"/>
      <c r="MWR12" s="163"/>
      <c r="MWS12" s="163"/>
      <c r="MWT12" s="163"/>
      <c r="MWU12" s="163"/>
      <c r="MWV12" s="163"/>
      <c r="MWW12" s="163"/>
      <c r="MWX12" s="163"/>
      <c r="MWY12" s="163"/>
      <c r="MWZ12" s="163"/>
      <c r="MXA12" s="163"/>
      <c r="MXB12" s="163"/>
      <c r="MXC12" s="163"/>
      <c r="MXD12" s="163"/>
      <c r="MXE12" s="163"/>
      <c r="MXF12" s="163"/>
      <c r="MXG12" s="163"/>
      <c r="MXH12" s="163"/>
      <c r="MXI12" s="163"/>
      <c r="MXJ12" s="163"/>
      <c r="MXK12" s="163"/>
      <c r="MXL12" s="163"/>
      <c r="MXM12" s="163"/>
      <c r="MXN12" s="163"/>
      <c r="MXO12" s="163"/>
      <c r="MXP12" s="163"/>
      <c r="MXQ12" s="163"/>
      <c r="MXR12" s="163"/>
      <c r="MXS12" s="163"/>
      <c r="MXT12" s="163"/>
      <c r="MXU12" s="163"/>
      <c r="MXV12" s="163"/>
      <c r="MXW12" s="163"/>
      <c r="MXX12" s="163"/>
      <c r="MXY12" s="163"/>
      <c r="MXZ12" s="163"/>
      <c r="MYA12" s="163"/>
      <c r="MYB12" s="163"/>
      <c r="MYC12" s="163"/>
      <c r="MYD12" s="163"/>
      <c r="MYE12" s="163"/>
      <c r="MYF12" s="163"/>
      <c r="MYG12" s="163"/>
      <c r="MYH12" s="163"/>
      <c r="MYI12" s="163"/>
      <c r="MYJ12" s="163"/>
      <c r="MYK12" s="163"/>
      <c r="MYL12" s="163"/>
      <c r="MYM12" s="163"/>
      <c r="MYN12" s="163"/>
      <c r="MYO12" s="163"/>
      <c r="MYP12" s="163"/>
      <c r="MYQ12" s="163"/>
      <c r="MYR12" s="163"/>
      <c r="MYS12" s="163"/>
      <c r="MYT12" s="163"/>
      <c r="MYU12" s="163"/>
      <c r="MYV12" s="163"/>
      <c r="MYW12" s="163"/>
      <c r="MYX12" s="163"/>
      <c r="MYY12" s="163"/>
      <c r="MYZ12" s="163"/>
      <c r="MZA12" s="163"/>
      <c r="MZB12" s="163"/>
      <c r="MZC12" s="163"/>
      <c r="MZD12" s="163"/>
      <c r="MZE12" s="163"/>
      <c r="MZF12" s="163"/>
      <c r="MZG12" s="163"/>
      <c r="MZH12" s="163"/>
      <c r="MZI12" s="163"/>
      <c r="MZJ12" s="163"/>
      <c r="MZK12" s="163"/>
      <c r="MZL12" s="163"/>
      <c r="MZM12" s="163"/>
      <c r="MZN12" s="163"/>
      <c r="MZO12" s="163"/>
      <c r="MZP12" s="163"/>
      <c r="MZQ12" s="163"/>
      <c r="MZR12" s="163"/>
      <c r="MZS12" s="163"/>
      <c r="MZT12" s="163"/>
      <c r="MZU12" s="163"/>
      <c r="MZV12" s="163"/>
      <c r="MZW12" s="163"/>
      <c r="MZX12" s="163"/>
      <c r="MZY12" s="163"/>
      <c r="MZZ12" s="163"/>
      <c r="NAA12" s="163"/>
      <c r="NAB12" s="163"/>
      <c r="NAC12" s="163"/>
      <c r="NAD12" s="163"/>
      <c r="NAE12" s="163"/>
      <c r="NAF12" s="163"/>
      <c r="NAG12" s="163"/>
      <c r="NAH12" s="163"/>
      <c r="NAI12" s="163"/>
      <c r="NAJ12" s="163"/>
      <c r="NAK12" s="163"/>
      <c r="NAL12" s="163"/>
      <c r="NAM12" s="163"/>
      <c r="NAN12" s="163"/>
      <c r="NAO12" s="163"/>
      <c r="NAP12" s="163"/>
      <c r="NAQ12" s="163"/>
      <c r="NAR12" s="163"/>
      <c r="NAS12" s="163"/>
      <c r="NAT12" s="163"/>
      <c r="NAU12" s="163"/>
      <c r="NAV12" s="163"/>
      <c r="NAW12" s="163"/>
      <c r="NAX12" s="163"/>
      <c r="NAY12" s="163"/>
      <c r="NAZ12" s="163"/>
      <c r="NBA12" s="163"/>
      <c r="NBB12" s="163"/>
      <c r="NBC12" s="163"/>
      <c r="NBD12" s="163"/>
      <c r="NBE12" s="163"/>
      <c r="NBF12" s="163"/>
      <c r="NBG12" s="163"/>
      <c r="NBH12" s="163"/>
      <c r="NBI12" s="163"/>
      <c r="NBJ12" s="163"/>
      <c r="NBK12" s="163"/>
      <c r="NBL12" s="163"/>
      <c r="NBM12" s="163"/>
      <c r="NBN12" s="163"/>
      <c r="NBO12" s="163"/>
      <c r="NBP12" s="163"/>
      <c r="NBQ12" s="163"/>
      <c r="NBR12" s="163"/>
      <c r="NBS12" s="163"/>
      <c r="NBT12" s="163"/>
      <c r="NBU12" s="163"/>
      <c r="NBV12" s="163"/>
      <c r="NBW12" s="163"/>
      <c r="NBX12" s="163"/>
      <c r="NBY12" s="163"/>
      <c r="NBZ12" s="163"/>
      <c r="NCA12" s="163"/>
      <c r="NCB12" s="163"/>
      <c r="NCC12" s="163"/>
      <c r="NCD12" s="163"/>
      <c r="NCE12" s="163"/>
      <c r="NCF12" s="163"/>
      <c r="NCG12" s="163"/>
      <c r="NCH12" s="163"/>
      <c r="NCI12" s="163"/>
      <c r="NCJ12" s="163"/>
      <c r="NCK12" s="163"/>
      <c r="NCL12" s="163"/>
      <c r="NCM12" s="163"/>
      <c r="NCN12" s="163"/>
      <c r="NCO12" s="163"/>
      <c r="NCP12" s="163"/>
      <c r="NCQ12" s="163"/>
      <c r="NCR12" s="163"/>
      <c r="NCS12" s="163"/>
      <c r="NCT12" s="163"/>
      <c r="NCU12" s="163"/>
      <c r="NCV12" s="163"/>
      <c r="NCW12" s="163"/>
      <c r="NCX12" s="163"/>
      <c r="NCY12" s="163"/>
      <c r="NCZ12" s="163"/>
      <c r="NDA12" s="163"/>
      <c r="NDB12" s="163"/>
      <c r="NDC12" s="163"/>
      <c r="NDD12" s="163"/>
      <c r="NDE12" s="163"/>
      <c r="NDF12" s="163"/>
      <c r="NDG12" s="163"/>
      <c r="NDH12" s="163"/>
      <c r="NDI12" s="163"/>
      <c r="NDJ12" s="163"/>
      <c r="NDK12" s="163"/>
      <c r="NDL12" s="163"/>
      <c r="NDM12" s="163"/>
      <c r="NDN12" s="163"/>
      <c r="NDO12" s="163"/>
      <c r="NDP12" s="163"/>
      <c r="NDQ12" s="163"/>
      <c r="NDR12" s="163"/>
      <c r="NDS12" s="163"/>
      <c r="NDT12" s="163"/>
      <c r="NDU12" s="163"/>
      <c r="NDV12" s="163"/>
      <c r="NDW12" s="163"/>
      <c r="NDX12" s="163"/>
      <c r="NDY12" s="163"/>
      <c r="NDZ12" s="163"/>
      <c r="NEA12" s="163"/>
      <c r="NEB12" s="163"/>
      <c r="NEC12" s="163"/>
      <c r="NED12" s="163"/>
      <c r="NEE12" s="163"/>
      <c r="NEF12" s="163"/>
      <c r="NEG12" s="163"/>
      <c r="NEH12" s="163"/>
      <c r="NEI12" s="163"/>
      <c r="NEJ12" s="163"/>
      <c r="NEK12" s="163"/>
      <c r="NEL12" s="163"/>
      <c r="NEM12" s="163"/>
      <c r="NEN12" s="163"/>
      <c r="NEO12" s="163"/>
      <c r="NEP12" s="163"/>
      <c r="NEQ12" s="163"/>
      <c r="NER12" s="163"/>
      <c r="NES12" s="163"/>
      <c r="NET12" s="163"/>
      <c r="NEU12" s="163"/>
      <c r="NEV12" s="163"/>
      <c r="NEW12" s="163"/>
      <c r="NEX12" s="163"/>
      <c r="NEY12" s="163"/>
      <c r="NEZ12" s="163"/>
      <c r="NFA12" s="163"/>
      <c r="NFB12" s="163"/>
      <c r="NFC12" s="163"/>
      <c r="NFD12" s="163"/>
      <c r="NFE12" s="163"/>
      <c r="NFF12" s="163"/>
      <c r="NFG12" s="163"/>
      <c r="NFH12" s="163"/>
      <c r="NFI12" s="163"/>
      <c r="NFJ12" s="163"/>
      <c r="NFK12" s="163"/>
      <c r="NFL12" s="163"/>
      <c r="NFM12" s="163"/>
      <c r="NFN12" s="163"/>
      <c r="NFO12" s="163"/>
      <c r="NFP12" s="163"/>
      <c r="NFQ12" s="163"/>
      <c r="NFR12" s="163"/>
      <c r="NFS12" s="163"/>
      <c r="NFT12" s="163"/>
      <c r="NFU12" s="163"/>
      <c r="NFV12" s="163"/>
      <c r="NFW12" s="163"/>
      <c r="NFX12" s="163"/>
      <c r="NFY12" s="163"/>
      <c r="NFZ12" s="163"/>
      <c r="NGA12" s="163"/>
      <c r="NGB12" s="163"/>
      <c r="NGC12" s="163"/>
      <c r="NGD12" s="163"/>
      <c r="NGE12" s="163"/>
      <c r="NGF12" s="163"/>
      <c r="NGG12" s="163"/>
      <c r="NGH12" s="163"/>
      <c r="NGI12" s="163"/>
      <c r="NGJ12" s="163"/>
      <c r="NGK12" s="163"/>
      <c r="NGL12" s="163"/>
      <c r="NGM12" s="163"/>
      <c r="NGN12" s="163"/>
      <c r="NGO12" s="163"/>
      <c r="NGP12" s="163"/>
      <c r="NGQ12" s="163"/>
      <c r="NGR12" s="163"/>
      <c r="NGS12" s="163"/>
      <c r="NGT12" s="163"/>
      <c r="NGU12" s="163"/>
      <c r="NGV12" s="163"/>
      <c r="NGW12" s="163"/>
      <c r="NGX12" s="163"/>
      <c r="NGY12" s="163"/>
      <c r="NGZ12" s="163"/>
      <c r="NHA12" s="163"/>
      <c r="NHB12" s="163"/>
      <c r="NHC12" s="163"/>
      <c r="NHD12" s="163"/>
      <c r="NHE12" s="163"/>
      <c r="NHF12" s="163"/>
      <c r="NHG12" s="163"/>
      <c r="NHH12" s="163"/>
      <c r="NHI12" s="163"/>
      <c r="NHJ12" s="163"/>
      <c r="NHK12" s="163"/>
      <c r="NHL12" s="163"/>
      <c r="NHM12" s="163"/>
      <c r="NHN12" s="163"/>
      <c r="NHO12" s="163"/>
      <c r="NHP12" s="163"/>
      <c r="NHQ12" s="163"/>
      <c r="NHR12" s="163"/>
      <c r="NHS12" s="163"/>
      <c r="NHT12" s="163"/>
      <c r="NHU12" s="163"/>
      <c r="NHV12" s="163"/>
      <c r="NHW12" s="163"/>
      <c r="NHX12" s="163"/>
      <c r="NHY12" s="163"/>
      <c r="NHZ12" s="163"/>
      <c r="NIA12" s="163"/>
      <c r="NIB12" s="163"/>
      <c r="NIC12" s="163"/>
      <c r="NID12" s="163"/>
      <c r="NIE12" s="163"/>
      <c r="NIF12" s="163"/>
      <c r="NIG12" s="163"/>
      <c r="NIH12" s="163"/>
      <c r="NII12" s="163"/>
      <c r="NIJ12" s="163"/>
      <c r="NIK12" s="163"/>
      <c r="NIL12" s="163"/>
      <c r="NIM12" s="163"/>
      <c r="NIN12" s="163"/>
      <c r="NIO12" s="163"/>
      <c r="NIP12" s="163"/>
      <c r="NIQ12" s="163"/>
      <c r="NIR12" s="163"/>
      <c r="NIS12" s="163"/>
      <c r="NIT12" s="163"/>
      <c r="NIU12" s="163"/>
      <c r="NIV12" s="163"/>
      <c r="NIW12" s="163"/>
      <c r="NIX12" s="163"/>
      <c r="NIY12" s="163"/>
      <c r="NIZ12" s="163"/>
      <c r="NJA12" s="163"/>
      <c r="NJB12" s="163"/>
      <c r="NJC12" s="163"/>
      <c r="NJD12" s="163"/>
      <c r="NJE12" s="163"/>
      <c r="NJF12" s="163"/>
      <c r="NJG12" s="163"/>
      <c r="NJH12" s="163"/>
      <c r="NJI12" s="163"/>
      <c r="NJJ12" s="163"/>
      <c r="NJK12" s="163"/>
      <c r="NJL12" s="163"/>
      <c r="NJM12" s="163"/>
      <c r="NJN12" s="163"/>
      <c r="NJO12" s="163"/>
      <c r="NJP12" s="163"/>
      <c r="NJQ12" s="163"/>
      <c r="NJR12" s="163"/>
      <c r="NJS12" s="163"/>
      <c r="NJT12" s="163"/>
      <c r="NJU12" s="163"/>
      <c r="NJV12" s="163"/>
      <c r="NJW12" s="163"/>
      <c r="NJX12" s="163"/>
      <c r="NJY12" s="163"/>
      <c r="NJZ12" s="163"/>
      <c r="NKA12" s="163"/>
      <c r="NKB12" s="163"/>
      <c r="NKC12" s="163"/>
      <c r="NKD12" s="163"/>
      <c r="NKE12" s="163"/>
      <c r="NKF12" s="163"/>
      <c r="NKG12" s="163"/>
      <c r="NKH12" s="163"/>
      <c r="NKI12" s="163"/>
      <c r="NKJ12" s="163"/>
      <c r="NKK12" s="163"/>
      <c r="NKL12" s="163"/>
      <c r="NKM12" s="163"/>
      <c r="NKN12" s="163"/>
      <c r="NKO12" s="163"/>
      <c r="NKP12" s="163"/>
      <c r="NKQ12" s="163"/>
      <c r="NKR12" s="163"/>
      <c r="NKS12" s="163"/>
      <c r="NKT12" s="163"/>
      <c r="NKU12" s="163"/>
      <c r="NKV12" s="163"/>
      <c r="NKW12" s="163"/>
      <c r="NKX12" s="163"/>
      <c r="NKY12" s="163"/>
      <c r="NKZ12" s="163"/>
      <c r="NLA12" s="163"/>
      <c r="NLB12" s="163"/>
      <c r="NLC12" s="163"/>
      <c r="NLD12" s="163"/>
      <c r="NLE12" s="163"/>
      <c r="NLF12" s="163"/>
      <c r="NLG12" s="163"/>
      <c r="NLH12" s="163"/>
      <c r="NLI12" s="163"/>
      <c r="NLJ12" s="163"/>
      <c r="NLK12" s="163"/>
      <c r="NLL12" s="163"/>
      <c r="NLM12" s="163"/>
      <c r="NLN12" s="163"/>
      <c r="NLO12" s="163"/>
      <c r="NLP12" s="163"/>
      <c r="NLQ12" s="163"/>
      <c r="NLR12" s="163"/>
      <c r="NLS12" s="163"/>
      <c r="NLT12" s="163"/>
      <c r="NLU12" s="163"/>
      <c r="NLV12" s="163"/>
      <c r="NLW12" s="163"/>
      <c r="NLX12" s="163"/>
      <c r="NLY12" s="163"/>
      <c r="NLZ12" s="163"/>
      <c r="NMA12" s="163"/>
      <c r="NMB12" s="163"/>
      <c r="NMC12" s="163"/>
      <c r="NMD12" s="163"/>
      <c r="NME12" s="163"/>
      <c r="NMF12" s="163"/>
      <c r="NMG12" s="163"/>
      <c r="NMH12" s="163"/>
      <c r="NMI12" s="163"/>
      <c r="NMJ12" s="163"/>
      <c r="NMK12" s="163"/>
      <c r="NML12" s="163"/>
      <c r="NMM12" s="163"/>
      <c r="NMN12" s="163"/>
      <c r="NMO12" s="163"/>
      <c r="NMP12" s="163"/>
      <c r="NMQ12" s="163"/>
      <c r="NMR12" s="163"/>
      <c r="NMS12" s="163"/>
      <c r="NMT12" s="163"/>
      <c r="NMU12" s="163"/>
      <c r="NMV12" s="163"/>
      <c r="NMW12" s="163"/>
      <c r="NMX12" s="163"/>
      <c r="NMY12" s="163"/>
      <c r="NMZ12" s="163"/>
      <c r="NNA12" s="163"/>
      <c r="NNB12" s="163"/>
      <c r="NNC12" s="163"/>
      <c r="NND12" s="163"/>
      <c r="NNE12" s="163"/>
      <c r="NNF12" s="163"/>
      <c r="NNG12" s="163"/>
      <c r="NNH12" s="163"/>
      <c r="NNI12" s="163"/>
      <c r="NNJ12" s="163"/>
      <c r="NNK12" s="163"/>
      <c r="NNL12" s="163"/>
      <c r="NNM12" s="163"/>
      <c r="NNN12" s="163"/>
      <c r="NNO12" s="163"/>
      <c r="NNP12" s="163"/>
      <c r="NNQ12" s="163"/>
      <c r="NNR12" s="163"/>
      <c r="NNS12" s="163"/>
      <c r="NNT12" s="163"/>
      <c r="NNU12" s="163"/>
      <c r="NNV12" s="163"/>
      <c r="NNW12" s="163"/>
      <c r="NNX12" s="163"/>
      <c r="NNY12" s="163"/>
      <c r="NNZ12" s="163"/>
      <c r="NOA12" s="163"/>
      <c r="NOB12" s="163"/>
      <c r="NOC12" s="163"/>
      <c r="NOD12" s="163"/>
      <c r="NOE12" s="163"/>
      <c r="NOF12" s="163"/>
      <c r="NOG12" s="163"/>
      <c r="NOH12" s="163"/>
      <c r="NOI12" s="163"/>
      <c r="NOJ12" s="163"/>
      <c r="NOK12" s="163"/>
      <c r="NOL12" s="163"/>
      <c r="NOM12" s="163"/>
      <c r="NON12" s="163"/>
      <c r="NOO12" s="163"/>
      <c r="NOP12" s="163"/>
      <c r="NOQ12" s="163"/>
      <c r="NOR12" s="163"/>
      <c r="NOS12" s="163"/>
      <c r="NOT12" s="163"/>
      <c r="NOU12" s="163"/>
      <c r="NOV12" s="163"/>
      <c r="NOW12" s="163"/>
      <c r="NOX12" s="163"/>
      <c r="NOY12" s="163"/>
      <c r="NOZ12" s="163"/>
      <c r="NPA12" s="163"/>
      <c r="NPB12" s="163"/>
      <c r="NPC12" s="163"/>
      <c r="NPD12" s="163"/>
      <c r="NPE12" s="163"/>
      <c r="NPF12" s="163"/>
      <c r="NPG12" s="163"/>
      <c r="NPH12" s="163"/>
      <c r="NPI12" s="163"/>
      <c r="NPJ12" s="163"/>
      <c r="NPK12" s="163"/>
      <c r="NPL12" s="163"/>
      <c r="NPM12" s="163"/>
      <c r="NPN12" s="163"/>
      <c r="NPO12" s="163"/>
      <c r="NPP12" s="163"/>
      <c r="NPQ12" s="163"/>
      <c r="NPR12" s="163"/>
      <c r="NPS12" s="163"/>
      <c r="NPT12" s="163"/>
      <c r="NPU12" s="163"/>
      <c r="NPV12" s="163"/>
      <c r="NPW12" s="163"/>
      <c r="NPX12" s="163"/>
      <c r="NPY12" s="163"/>
      <c r="NPZ12" s="163"/>
      <c r="NQA12" s="163"/>
      <c r="NQB12" s="163"/>
      <c r="NQC12" s="163"/>
      <c r="NQD12" s="163"/>
      <c r="NQE12" s="163"/>
      <c r="NQF12" s="163"/>
      <c r="NQG12" s="163"/>
      <c r="NQH12" s="163"/>
      <c r="NQI12" s="163"/>
      <c r="NQJ12" s="163"/>
      <c r="NQK12" s="163"/>
      <c r="NQL12" s="163"/>
      <c r="NQM12" s="163"/>
      <c r="NQN12" s="163"/>
      <c r="NQO12" s="163"/>
      <c r="NQP12" s="163"/>
      <c r="NQQ12" s="163"/>
      <c r="NQR12" s="163"/>
      <c r="NQS12" s="163"/>
      <c r="NQT12" s="163"/>
      <c r="NQU12" s="163"/>
      <c r="NQV12" s="163"/>
      <c r="NQW12" s="163"/>
      <c r="NQX12" s="163"/>
      <c r="NQY12" s="163"/>
      <c r="NQZ12" s="163"/>
      <c r="NRA12" s="163"/>
      <c r="NRB12" s="163"/>
      <c r="NRC12" s="163"/>
      <c r="NRD12" s="163"/>
      <c r="NRE12" s="163"/>
      <c r="NRF12" s="163"/>
      <c r="NRG12" s="163"/>
      <c r="NRH12" s="163"/>
      <c r="NRI12" s="163"/>
      <c r="NRJ12" s="163"/>
      <c r="NRK12" s="163"/>
      <c r="NRL12" s="163"/>
      <c r="NRM12" s="163"/>
      <c r="NRN12" s="163"/>
      <c r="NRO12" s="163"/>
      <c r="NRP12" s="163"/>
      <c r="NRQ12" s="163"/>
      <c r="NRR12" s="163"/>
      <c r="NRS12" s="163"/>
      <c r="NRT12" s="163"/>
      <c r="NRU12" s="163"/>
      <c r="NRV12" s="163"/>
      <c r="NRW12" s="163"/>
      <c r="NRX12" s="163"/>
      <c r="NRY12" s="163"/>
      <c r="NRZ12" s="163"/>
      <c r="NSA12" s="163"/>
      <c r="NSB12" s="163"/>
      <c r="NSC12" s="163"/>
      <c r="NSD12" s="163"/>
      <c r="NSE12" s="163"/>
      <c r="NSF12" s="163"/>
      <c r="NSG12" s="163"/>
      <c r="NSH12" s="163"/>
      <c r="NSI12" s="163"/>
      <c r="NSJ12" s="163"/>
      <c r="NSK12" s="163"/>
      <c r="NSL12" s="163"/>
      <c r="NSM12" s="163"/>
      <c r="NSN12" s="163"/>
      <c r="NSO12" s="163"/>
      <c r="NSP12" s="163"/>
      <c r="NSQ12" s="163"/>
      <c r="NSR12" s="163"/>
      <c r="NSS12" s="163"/>
      <c r="NST12" s="163"/>
      <c r="NSU12" s="163"/>
      <c r="NSV12" s="163"/>
      <c r="NSW12" s="163"/>
      <c r="NSX12" s="163"/>
      <c r="NSY12" s="163"/>
      <c r="NSZ12" s="163"/>
      <c r="NTA12" s="163"/>
      <c r="NTB12" s="163"/>
      <c r="NTC12" s="163"/>
      <c r="NTD12" s="163"/>
      <c r="NTE12" s="163"/>
      <c r="NTF12" s="163"/>
      <c r="NTG12" s="163"/>
      <c r="NTH12" s="163"/>
      <c r="NTI12" s="163"/>
      <c r="NTJ12" s="163"/>
      <c r="NTK12" s="163"/>
      <c r="NTL12" s="163"/>
      <c r="NTM12" s="163"/>
      <c r="NTN12" s="163"/>
      <c r="NTO12" s="163"/>
      <c r="NTP12" s="163"/>
      <c r="NTQ12" s="163"/>
      <c r="NTR12" s="163"/>
      <c r="NTS12" s="163"/>
      <c r="NTT12" s="163"/>
      <c r="NTU12" s="163"/>
      <c r="NTV12" s="163"/>
      <c r="NTW12" s="163"/>
      <c r="NTX12" s="163"/>
      <c r="NTY12" s="163"/>
      <c r="NTZ12" s="163"/>
      <c r="NUA12" s="163"/>
      <c r="NUB12" s="163"/>
      <c r="NUC12" s="163"/>
      <c r="NUD12" s="163"/>
      <c r="NUE12" s="163"/>
      <c r="NUF12" s="163"/>
      <c r="NUG12" s="163"/>
      <c r="NUH12" s="163"/>
      <c r="NUI12" s="163"/>
      <c r="NUJ12" s="163"/>
      <c r="NUK12" s="163"/>
      <c r="NUL12" s="163"/>
      <c r="NUM12" s="163"/>
      <c r="NUN12" s="163"/>
      <c r="NUO12" s="163"/>
      <c r="NUP12" s="163"/>
      <c r="NUQ12" s="163"/>
      <c r="NUR12" s="163"/>
      <c r="NUS12" s="163"/>
      <c r="NUT12" s="163"/>
      <c r="NUU12" s="163"/>
      <c r="NUV12" s="163"/>
      <c r="NUW12" s="163"/>
      <c r="NUX12" s="163"/>
      <c r="NUY12" s="163"/>
      <c r="NUZ12" s="163"/>
      <c r="NVA12" s="163"/>
      <c r="NVB12" s="163"/>
      <c r="NVC12" s="163"/>
      <c r="NVD12" s="163"/>
      <c r="NVE12" s="163"/>
      <c r="NVF12" s="163"/>
      <c r="NVG12" s="163"/>
      <c r="NVH12" s="163"/>
      <c r="NVI12" s="163"/>
      <c r="NVJ12" s="163"/>
      <c r="NVK12" s="163"/>
      <c r="NVL12" s="163"/>
      <c r="NVM12" s="163"/>
      <c r="NVN12" s="163"/>
      <c r="NVO12" s="163"/>
      <c r="NVP12" s="163"/>
      <c r="NVQ12" s="163"/>
      <c r="NVR12" s="163"/>
      <c r="NVS12" s="163"/>
      <c r="NVT12" s="163"/>
      <c r="NVU12" s="163"/>
      <c r="NVV12" s="163"/>
      <c r="NVW12" s="163"/>
      <c r="NVX12" s="163"/>
      <c r="NVY12" s="163"/>
      <c r="NVZ12" s="163"/>
      <c r="NWA12" s="163"/>
      <c r="NWB12" s="163"/>
      <c r="NWC12" s="163"/>
      <c r="NWD12" s="163"/>
      <c r="NWE12" s="163"/>
      <c r="NWF12" s="163"/>
      <c r="NWG12" s="163"/>
      <c r="NWH12" s="163"/>
      <c r="NWI12" s="163"/>
      <c r="NWJ12" s="163"/>
      <c r="NWK12" s="163"/>
      <c r="NWL12" s="163"/>
      <c r="NWM12" s="163"/>
      <c r="NWN12" s="163"/>
      <c r="NWO12" s="163"/>
      <c r="NWP12" s="163"/>
      <c r="NWQ12" s="163"/>
      <c r="NWR12" s="163"/>
      <c r="NWS12" s="163"/>
      <c r="NWT12" s="163"/>
      <c r="NWU12" s="163"/>
      <c r="NWV12" s="163"/>
      <c r="NWW12" s="163"/>
      <c r="NWX12" s="163"/>
      <c r="NWY12" s="163"/>
      <c r="NWZ12" s="163"/>
      <c r="NXA12" s="163"/>
      <c r="NXB12" s="163"/>
      <c r="NXC12" s="163"/>
      <c r="NXD12" s="163"/>
      <c r="NXE12" s="163"/>
      <c r="NXF12" s="163"/>
      <c r="NXG12" s="163"/>
      <c r="NXH12" s="163"/>
      <c r="NXI12" s="163"/>
      <c r="NXJ12" s="163"/>
      <c r="NXK12" s="163"/>
      <c r="NXL12" s="163"/>
      <c r="NXM12" s="163"/>
      <c r="NXN12" s="163"/>
      <c r="NXO12" s="163"/>
      <c r="NXP12" s="163"/>
      <c r="NXQ12" s="163"/>
      <c r="NXR12" s="163"/>
      <c r="NXS12" s="163"/>
      <c r="NXT12" s="163"/>
      <c r="NXU12" s="163"/>
      <c r="NXV12" s="163"/>
      <c r="NXW12" s="163"/>
      <c r="NXX12" s="163"/>
      <c r="NXY12" s="163"/>
      <c r="NXZ12" s="163"/>
      <c r="NYA12" s="163"/>
      <c r="NYB12" s="163"/>
      <c r="NYC12" s="163"/>
      <c r="NYD12" s="163"/>
      <c r="NYE12" s="163"/>
      <c r="NYF12" s="163"/>
      <c r="NYG12" s="163"/>
      <c r="NYH12" s="163"/>
      <c r="NYI12" s="163"/>
      <c r="NYJ12" s="163"/>
      <c r="NYK12" s="163"/>
      <c r="NYL12" s="163"/>
      <c r="NYM12" s="163"/>
      <c r="NYN12" s="163"/>
      <c r="NYO12" s="163"/>
      <c r="NYP12" s="163"/>
      <c r="NYQ12" s="163"/>
      <c r="NYR12" s="163"/>
      <c r="NYS12" s="163"/>
      <c r="NYT12" s="163"/>
      <c r="NYU12" s="163"/>
      <c r="NYV12" s="163"/>
      <c r="NYW12" s="163"/>
      <c r="NYX12" s="163"/>
      <c r="NYY12" s="163"/>
      <c r="NYZ12" s="163"/>
      <c r="NZA12" s="163"/>
      <c r="NZB12" s="163"/>
      <c r="NZC12" s="163"/>
      <c r="NZD12" s="163"/>
      <c r="NZE12" s="163"/>
      <c r="NZF12" s="163"/>
      <c r="NZG12" s="163"/>
      <c r="NZH12" s="163"/>
      <c r="NZI12" s="163"/>
      <c r="NZJ12" s="163"/>
      <c r="NZK12" s="163"/>
      <c r="NZL12" s="163"/>
      <c r="NZM12" s="163"/>
      <c r="NZN12" s="163"/>
      <c r="NZO12" s="163"/>
      <c r="NZP12" s="163"/>
      <c r="NZQ12" s="163"/>
      <c r="NZR12" s="163"/>
      <c r="NZS12" s="163"/>
      <c r="NZT12" s="163"/>
      <c r="NZU12" s="163"/>
      <c r="NZV12" s="163"/>
      <c r="NZW12" s="163"/>
      <c r="NZX12" s="163"/>
      <c r="NZY12" s="163"/>
      <c r="NZZ12" s="163"/>
      <c r="OAA12" s="163"/>
      <c r="OAB12" s="163"/>
      <c r="OAC12" s="163"/>
      <c r="OAD12" s="163"/>
      <c r="OAE12" s="163"/>
      <c r="OAF12" s="163"/>
      <c r="OAG12" s="163"/>
      <c r="OAH12" s="163"/>
      <c r="OAI12" s="163"/>
      <c r="OAJ12" s="163"/>
      <c r="OAK12" s="163"/>
      <c r="OAL12" s="163"/>
      <c r="OAM12" s="163"/>
      <c r="OAN12" s="163"/>
      <c r="OAO12" s="163"/>
      <c r="OAP12" s="163"/>
      <c r="OAQ12" s="163"/>
      <c r="OAR12" s="163"/>
      <c r="OAS12" s="163"/>
      <c r="OAT12" s="163"/>
      <c r="OAU12" s="163"/>
      <c r="OAV12" s="163"/>
      <c r="OAW12" s="163"/>
      <c r="OAX12" s="163"/>
      <c r="OAY12" s="163"/>
      <c r="OAZ12" s="163"/>
      <c r="OBA12" s="163"/>
      <c r="OBB12" s="163"/>
      <c r="OBC12" s="163"/>
      <c r="OBD12" s="163"/>
      <c r="OBE12" s="163"/>
      <c r="OBF12" s="163"/>
      <c r="OBG12" s="163"/>
      <c r="OBH12" s="163"/>
      <c r="OBI12" s="163"/>
      <c r="OBJ12" s="163"/>
      <c r="OBK12" s="163"/>
      <c r="OBL12" s="163"/>
      <c r="OBM12" s="163"/>
      <c r="OBN12" s="163"/>
      <c r="OBO12" s="163"/>
      <c r="OBP12" s="163"/>
      <c r="OBQ12" s="163"/>
      <c r="OBR12" s="163"/>
      <c r="OBS12" s="163"/>
      <c r="OBT12" s="163"/>
      <c r="OBU12" s="163"/>
      <c r="OBV12" s="163"/>
      <c r="OBW12" s="163"/>
      <c r="OBX12" s="163"/>
      <c r="OBY12" s="163"/>
      <c r="OBZ12" s="163"/>
      <c r="OCA12" s="163"/>
      <c r="OCB12" s="163"/>
      <c r="OCC12" s="163"/>
      <c r="OCD12" s="163"/>
      <c r="OCE12" s="163"/>
      <c r="OCF12" s="163"/>
      <c r="OCG12" s="163"/>
      <c r="OCH12" s="163"/>
      <c r="OCI12" s="163"/>
      <c r="OCJ12" s="163"/>
      <c r="OCK12" s="163"/>
      <c r="OCL12" s="163"/>
      <c r="OCM12" s="163"/>
      <c r="OCN12" s="163"/>
      <c r="OCO12" s="163"/>
      <c r="OCP12" s="163"/>
      <c r="OCQ12" s="163"/>
      <c r="OCR12" s="163"/>
      <c r="OCS12" s="163"/>
      <c r="OCT12" s="163"/>
      <c r="OCU12" s="163"/>
      <c r="OCV12" s="163"/>
      <c r="OCW12" s="163"/>
      <c r="OCX12" s="163"/>
      <c r="OCY12" s="163"/>
      <c r="OCZ12" s="163"/>
      <c r="ODA12" s="163"/>
      <c r="ODB12" s="163"/>
      <c r="ODC12" s="163"/>
      <c r="ODD12" s="163"/>
      <c r="ODE12" s="163"/>
      <c r="ODF12" s="163"/>
      <c r="ODG12" s="163"/>
      <c r="ODH12" s="163"/>
      <c r="ODI12" s="163"/>
      <c r="ODJ12" s="163"/>
      <c r="ODK12" s="163"/>
      <c r="ODL12" s="163"/>
      <c r="ODM12" s="163"/>
      <c r="ODN12" s="163"/>
      <c r="ODO12" s="163"/>
      <c r="ODP12" s="163"/>
      <c r="ODQ12" s="163"/>
      <c r="ODR12" s="163"/>
      <c r="ODS12" s="163"/>
      <c r="ODT12" s="163"/>
      <c r="ODU12" s="163"/>
      <c r="ODV12" s="163"/>
      <c r="ODW12" s="163"/>
      <c r="ODX12" s="163"/>
      <c r="ODY12" s="163"/>
      <c r="ODZ12" s="163"/>
      <c r="OEA12" s="163"/>
      <c r="OEB12" s="163"/>
      <c r="OEC12" s="163"/>
      <c r="OED12" s="163"/>
      <c r="OEE12" s="163"/>
      <c r="OEF12" s="163"/>
      <c r="OEG12" s="163"/>
      <c r="OEH12" s="163"/>
      <c r="OEI12" s="163"/>
      <c r="OEJ12" s="163"/>
      <c r="OEK12" s="163"/>
      <c r="OEL12" s="163"/>
      <c r="OEM12" s="163"/>
      <c r="OEN12" s="163"/>
      <c r="OEO12" s="163"/>
      <c r="OEP12" s="163"/>
      <c r="OEQ12" s="163"/>
      <c r="OER12" s="163"/>
      <c r="OES12" s="163"/>
      <c r="OET12" s="163"/>
      <c r="OEU12" s="163"/>
      <c r="OEV12" s="163"/>
      <c r="OEW12" s="163"/>
      <c r="OEX12" s="163"/>
      <c r="OEY12" s="163"/>
      <c r="OEZ12" s="163"/>
      <c r="OFA12" s="163"/>
      <c r="OFB12" s="163"/>
      <c r="OFC12" s="163"/>
      <c r="OFD12" s="163"/>
      <c r="OFE12" s="163"/>
      <c r="OFF12" s="163"/>
      <c r="OFG12" s="163"/>
      <c r="OFH12" s="163"/>
      <c r="OFI12" s="163"/>
      <c r="OFJ12" s="163"/>
      <c r="OFK12" s="163"/>
      <c r="OFL12" s="163"/>
      <c r="OFM12" s="163"/>
      <c r="OFN12" s="163"/>
      <c r="OFO12" s="163"/>
      <c r="OFP12" s="163"/>
      <c r="OFQ12" s="163"/>
      <c r="OFR12" s="163"/>
      <c r="OFS12" s="163"/>
      <c r="OFT12" s="163"/>
      <c r="OFU12" s="163"/>
      <c r="OFV12" s="163"/>
      <c r="OFW12" s="163"/>
      <c r="OFX12" s="163"/>
      <c r="OFY12" s="163"/>
      <c r="OFZ12" s="163"/>
      <c r="OGA12" s="163"/>
      <c r="OGB12" s="163"/>
      <c r="OGC12" s="163"/>
      <c r="OGD12" s="163"/>
      <c r="OGE12" s="163"/>
      <c r="OGF12" s="163"/>
      <c r="OGG12" s="163"/>
      <c r="OGH12" s="163"/>
      <c r="OGI12" s="163"/>
      <c r="OGJ12" s="163"/>
      <c r="OGK12" s="163"/>
      <c r="OGL12" s="163"/>
      <c r="OGM12" s="163"/>
      <c r="OGN12" s="163"/>
      <c r="OGO12" s="163"/>
      <c r="OGP12" s="163"/>
      <c r="OGQ12" s="163"/>
      <c r="OGR12" s="163"/>
      <c r="OGS12" s="163"/>
      <c r="OGT12" s="163"/>
      <c r="OGU12" s="163"/>
      <c r="OGV12" s="163"/>
      <c r="OGW12" s="163"/>
      <c r="OGX12" s="163"/>
      <c r="OGY12" s="163"/>
      <c r="OGZ12" s="163"/>
      <c r="OHA12" s="163"/>
      <c r="OHB12" s="163"/>
      <c r="OHC12" s="163"/>
      <c r="OHD12" s="163"/>
      <c r="OHE12" s="163"/>
      <c r="OHF12" s="163"/>
      <c r="OHG12" s="163"/>
      <c r="OHH12" s="163"/>
      <c r="OHI12" s="163"/>
      <c r="OHJ12" s="163"/>
      <c r="OHK12" s="163"/>
      <c r="OHL12" s="163"/>
      <c r="OHM12" s="163"/>
      <c r="OHN12" s="163"/>
      <c r="OHO12" s="163"/>
      <c r="OHP12" s="163"/>
      <c r="OHQ12" s="163"/>
      <c r="OHR12" s="163"/>
      <c r="OHS12" s="163"/>
      <c r="OHT12" s="163"/>
      <c r="OHU12" s="163"/>
      <c r="OHV12" s="163"/>
      <c r="OHW12" s="163"/>
      <c r="OHX12" s="163"/>
      <c r="OHY12" s="163"/>
      <c r="OHZ12" s="163"/>
      <c r="OIA12" s="163"/>
      <c r="OIB12" s="163"/>
      <c r="OIC12" s="163"/>
      <c r="OID12" s="163"/>
      <c r="OIE12" s="163"/>
      <c r="OIF12" s="163"/>
      <c r="OIG12" s="163"/>
      <c r="OIH12" s="163"/>
      <c r="OII12" s="163"/>
      <c r="OIJ12" s="163"/>
      <c r="OIK12" s="163"/>
      <c r="OIL12" s="163"/>
      <c r="OIM12" s="163"/>
      <c r="OIN12" s="163"/>
      <c r="OIO12" s="163"/>
      <c r="OIP12" s="163"/>
      <c r="OIQ12" s="163"/>
      <c r="OIR12" s="163"/>
      <c r="OIS12" s="163"/>
      <c r="OIT12" s="163"/>
      <c r="OIU12" s="163"/>
      <c r="OIV12" s="163"/>
      <c r="OIW12" s="163"/>
      <c r="OIX12" s="163"/>
      <c r="OIY12" s="163"/>
      <c r="OIZ12" s="163"/>
      <c r="OJA12" s="163"/>
      <c r="OJB12" s="163"/>
      <c r="OJC12" s="163"/>
      <c r="OJD12" s="163"/>
      <c r="OJE12" s="163"/>
      <c r="OJF12" s="163"/>
      <c r="OJG12" s="163"/>
      <c r="OJH12" s="163"/>
      <c r="OJI12" s="163"/>
      <c r="OJJ12" s="163"/>
      <c r="OJK12" s="163"/>
      <c r="OJL12" s="163"/>
      <c r="OJM12" s="163"/>
      <c r="OJN12" s="163"/>
      <c r="OJO12" s="163"/>
      <c r="OJP12" s="163"/>
      <c r="OJQ12" s="163"/>
      <c r="OJR12" s="163"/>
      <c r="OJS12" s="163"/>
      <c r="OJT12" s="163"/>
      <c r="OJU12" s="163"/>
      <c r="OJV12" s="163"/>
      <c r="OJW12" s="163"/>
      <c r="OJX12" s="163"/>
      <c r="OJY12" s="163"/>
      <c r="OJZ12" s="163"/>
      <c r="OKA12" s="163"/>
      <c r="OKB12" s="163"/>
      <c r="OKC12" s="163"/>
      <c r="OKD12" s="163"/>
      <c r="OKE12" s="163"/>
      <c r="OKF12" s="163"/>
      <c r="OKG12" s="163"/>
      <c r="OKH12" s="163"/>
      <c r="OKI12" s="163"/>
      <c r="OKJ12" s="163"/>
      <c r="OKK12" s="163"/>
      <c r="OKL12" s="163"/>
      <c r="OKM12" s="163"/>
      <c r="OKN12" s="163"/>
      <c r="OKO12" s="163"/>
      <c r="OKP12" s="163"/>
      <c r="OKQ12" s="163"/>
      <c r="OKR12" s="163"/>
      <c r="OKS12" s="163"/>
      <c r="OKT12" s="163"/>
      <c r="OKU12" s="163"/>
      <c r="OKV12" s="163"/>
      <c r="OKW12" s="163"/>
      <c r="OKX12" s="163"/>
      <c r="OKY12" s="163"/>
      <c r="OKZ12" s="163"/>
      <c r="OLA12" s="163"/>
      <c r="OLB12" s="163"/>
      <c r="OLC12" s="163"/>
      <c r="OLD12" s="163"/>
      <c r="OLE12" s="163"/>
      <c r="OLF12" s="163"/>
      <c r="OLG12" s="163"/>
      <c r="OLH12" s="163"/>
      <c r="OLI12" s="163"/>
      <c r="OLJ12" s="163"/>
      <c r="OLK12" s="163"/>
      <c r="OLL12" s="163"/>
      <c r="OLM12" s="163"/>
      <c r="OLN12" s="163"/>
      <c r="OLO12" s="163"/>
      <c r="OLP12" s="163"/>
      <c r="OLQ12" s="163"/>
      <c r="OLR12" s="163"/>
      <c r="OLS12" s="163"/>
      <c r="OLT12" s="163"/>
      <c r="OLU12" s="163"/>
      <c r="OLV12" s="163"/>
      <c r="OLW12" s="163"/>
      <c r="OLX12" s="163"/>
      <c r="OLY12" s="163"/>
      <c r="OLZ12" s="163"/>
      <c r="OMA12" s="163"/>
      <c r="OMB12" s="163"/>
      <c r="OMC12" s="163"/>
      <c r="OMD12" s="163"/>
      <c r="OME12" s="163"/>
      <c r="OMF12" s="163"/>
      <c r="OMG12" s="163"/>
      <c r="OMH12" s="163"/>
      <c r="OMI12" s="163"/>
      <c r="OMJ12" s="163"/>
      <c r="OMK12" s="163"/>
      <c r="OML12" s="163"/>
      <c r="OMM12" s="163"/>
      <c r="OMN12" s="163"/>
      <c r="OMO12" s="163"/>
      <c r="OMP12" s="163"/>
      <c r="OMQ12" s="163"/>
      <c r="OMR12" s="163"/>
      <c r="OMS12" s="163"/>
      <c r="OMT12" s="163"/>
      <c r="OMU12" s="163"/>
      <c r="OMV12" s="163"/>
      <c r="OMW12" s="163"/>
      <c r="OMX12" s="163"/>
      <c r="OMY12" s="163"/>
      <c r="OMZ12" s="163"/>
      <c r="ONA12" s="163"/>
      <c r="ONB12" s="163"/>
      <c r="ONC12" s="163"/>
      <c r="OND12" s="163"/>
      <c r="ONE12" s="163"/>
      <c r="ONF12" s="163"/>
      <c r="ONG12" s="163"/>
      <c r="ONH12" s="163"/>
      <c r="ONI12" s="163"/>
      <c r="ONJ12" s="163"/>
      <c r="ONK12" s="163"/>
      <c r="ONL12" s="163"/>
      <c r="ONM12" s="163"/>
      <c r="ONN12" s="163"/>
      <c r="ONO12" s="163"/>
      <c r="ONP12" s="163"/>
      <c r="ONQ12" s="163"/>
      <c r="ONR12" s="163"/>
      <c r="ONS12" s="163"/>
      <c r="ONT12" s="163"/>
      <c r="ONU12" s="163"/>
      <c r="ONV12" s="163"/>
      <c r="ONW12" s="163"/>
      <c r="ONX12" s="163"/>
      <c r="ONY12" s="163"/>
      <c r="ONZ12" s="163"/>
      <c r="OOA12" s="163"/>
      <c r="OOB12" s="163"/>
      <c r="OOC12" s="163"/>
      <c r="OOD12" s="163"/>
      <c r="OOE12" s="163"/>
      <c r="OOF12" s="163"/>
      <c r="OOG12" s="163"/>
      <c r="OOH12" s="163"/>
      <c r="OOI12" s="163"/>
      <c r="OOJ12" s="163"/>
      <c r="OOK12" s="163"/>
      <c r="OOL12" s="163"/>
      <c r="OOM12" s="163"/>
      <c r="OON12" s="163"/>
      <c r="OOO12" s="163"/>
      <c r="OOP12" s="163"/>
      <c r="OOQ12" s="163"/>
      <c r="OOR12" s="163"/>
      <c r="OOS12" s="163"/>
      <c r="OOT12" s="163"/>
      <c r="OOU12" s="163"/>
      <c r="OOV12" s="163"/>
      <c r="OOW12" s="163"/>
      <c r="OOX12" s="163"/>
      <c r="OOY12" s="163"/>
      <c r="OOZ12" s="163"/>
      <c r="OPA12" s="163"/>
      <c r="OPB12" s="163"/>
      <c r="OPC12" s="163"/>
      <c r="OPD12" s="163"/>
      <c r="OPE12" s="163"/>
      <c r="OPF12" s="163"/>
      <c r="OPG12" s="163"/>
      <c r="OPH12" s="163"/>
      <c r="OPI12" s="163"/>
      <c r="OPJ12" s="163"/>
      <c r="OPK12" s="163"/>
      <c r="OPL12" s="163"/>
      <c r="OPM12" s="163"/>
      <c r="OPN12" s="163"/>
      <c r="OPO12" s="163"/>
      <c r="OPP12" s="163"/>
      <c r="OPQ12" s="163"/>
      <c r="OPR12" s="163"/>
      <c r="OPS12" s="163"/>
      <c r="OPT12" s="163"/>
      <c r="OPU12" s="163"/>
      <c r="OPV12" s="163"/>
      <c r="OPW12" s="163"/>
      <c r="OPX12" s="163"/>
      <c r="OPY12" s="163"/>
      <c r="OPZ12" s="163"/>
      <c r="OQA12" s="163"/>
      <c r="OQB12" s="163"/>
      <c r="OQC12" s="163"/>
      <c r="OQD12" s="163"/>
      <c r="OQE12" s="163"/>
      <c r="OQF12" s="163"/>
      <c r="OQG12" s="163"/>
      <c r="OQH12" s="163"/>
      <c r="OQI12" s="163"/>
      <c r="OQJ12" s="163"/>
      <c r="OQK12" s="163"/>
      <c r="OQL12" s="163"/>
      <c r="OQM12" s="163"/>
      <c r="OQN12" s="163"/>
      <c r="OQO12" s="163"/>
      <c r="OQP12" s="163"/>
      <c r="OQQ12" s="163"/>
      <c r="OQR12" s="163"/>
      <c r="OQS12" s="163"/>
      <c r="OQT12" s="163"/>
      <c r="OQU12" s="163"/>
      <c r="OQV12" s="163"/>
      <c r="OQW12" s="163"/>
      <c r="OQX12" s="163"/>
      <c r="OQY12" s="163"/>
      <c r="OQZ12" s="163"/>
      <c r="ORA12" s="163"/>
      <c r="ORB12" s="163"/>
      <c r="ORC12" s="163"/>
      <c r="ORD12" s="163"/>
      <c r="ORE12" s="163"/>
      <c r="ORF12" s="163"/>
      <c r="ORG12" s="163"/>
      <c r="ORH12" s="163"/>
      <c r="ORI12" s="163"/>
      <c r="ORJ12" s="163"/>
      <c r="ORK12" s="163"/>
      <c r="ORL12" s="163"/>
      <c r="ORM12" s="163"/>
      <c r="ORN12" s="163"/>
      <c r="ORO12" s="163"/>
      <c r="ORP12" s="163"/>
      <c r="ORQ12" s="163"/>
      <c r="ORR12" s="163"/>
      <c r="ORS12" s="163"/>
      <c r="ORT12" s="163"/>
      <c r="ORU12" s="163"/>
      <c r="ORV12" s="163"/>
      <c r="ORW12" s="163"/>
      <c r="ORX12" s="163"/>
      <c r="ORY12" s="163"/>
      <c r="ORZ12" s="163"/>
      <c r="OSA12" s="163"/>
      <c r="OSB12" s="163"/>
      <c r="OSC12" s="163"/>
      <c r="OSD12" s="163"/>
      <c r="OSE12" s="163"/>
      <c r="OSF12" s="163"/>
      <c r="OSG12" s="163"/>
      <c r="OSH12" s="163"/>
      <c r="OSI12" s="163"/>
      <c r="OSJ12" s="163"/>
      <c r="OSK12" s="163"/>
      <c r="OSL12" s="163"/>
      <c r="OSM12" s="163"/>
      <c r="OSN12" s="163"/>
      <c r="OSO12" s="163"/>
      <c r="OSP12" s="163"/>
      <c r="OSQ12" s="163"/>
      <c r="OSR12" s="163"/>
      <c r="OSS12" s="163"/>
      <c r="OST12" s="163"/>
      <c r="OSU12" s="163"/>
      <c r="OSV12" s="163"/>
      <c r="OSW12" s="163"/>
      <c r="OSX12" s="163"/>
      <c r="OSY12" s="163"/>
      <c r="OSZ12" s="163"/>
      <c r="OTA12" s="163"/>
      <c r="OTB12" s="163"/>
      <c r="OTC12" s="163"/>
      <c r="OTD12" s="163"/>
      <c r="OTE12" s="163"/>
      <c r="OTF12" s="163"/>
      <c r="OTG12" s="163"/>
      <c r="OTH12" s="163"/>
      <c r="OTI12" s="163"/>
      <c r="OTJ12" s="163"/>
      <c r="OTK12" s="163"/>
      <c r="OTL12" s="163"/>
      <c r="OTM12" s="163"/>
      <c r="OTN12" s="163"/>
      <c r="OTO12" s="163"/>
      <c r="OTP12" s="163"/>
      <c r="OTQ12" s="163"/>
      <c r="OTR12" s="163"/>
      <c r="OTS12" s="163"/>
      <c r="OTT12" s="163"/>
      <c r="OTU12" s="163"/>
      <c r="OTV12" s="163"/>
      <c r="OTW12" s="163"/>
      <c r="OTX12" s="163"/>
      <c r="OTY12" s="163"/>
      <c r="OTZ12" s="163"/>
      <c r="OUA12" s="163"/>
      <c r="OUB12" s="163"/>
      <c r="OUC12" s="163"/>
      <c r="OUD12" s="163"/>
      <c r="OUE12" s="163"/>
      <c r="OUF12" s="163"/>
      <c r="OUG12" s="163"/>
      <c r="OUH12" s="163"/>
      <c r="OUI12" s="163"/>
      <c r="OUJ12" s="163"/>
      <c r="OUK12" s="163"/>
      <c r="OUL12" s="163"/>
      <c r="OUM12" s="163"/>
      <c r="OUN12" s="163"/>
      <c r="OUO12" s="163"/>
      <c r="OUP12" s="163"/>
      <c r="OUQ12" s="163"/>
      <c r="OUR12" s="163"/>
      <c r="OUS12" s="163"/>
      <c r="OUT12" s="163"/>
      <c r="OUU12" s="163"/>
      <c r="OUV12" s="163"/>
      <c r="OUW12" s="163"/>
      <c r="OUX12" s="163"/>
      <c r="OUY12" s="163"/>
      <c r="OUZ12" s="163"/>
      <c r="OVA12" s="163"/>
      <c r="OVB12" s="163"/>
      <c r="OVC12" s="163"/>
      <c r="OVD12" s="163"/>
      <c r="OVE12" s="163"/>
      <c r="OVF12" s="163"/>
      <c r="OVG12" s="163"/>
      <c r="OVH12" s="163"/>
      <c r="OVI12" s="163"/>
      <c r="OVJ12" s="163"/>
      <c r="OVK12" s="163"/>
      <c r="OVL12" s="163"/>
      <c r="OVM12" s="163"/>
      <c r="OVN12" s="163"/>
      <c r="OVO12" s="163"/>
      <c r="OVP12" s="163"/>
      <c r="OVQ12" s="163"/>
      <c r="OVR12" s="163"/>
      <c r="OVS12" s="163"/>
      <c r="OVT12" s="163"/>
      <c r="OVU12" s="163"/>
      <c r="OVV12" s="163"/>
      <c r="OVW12" s="163"/>
      <c r="OVX12" s="163"/>
      <c r="OVY12" s="163"/>
      <c r="OVZ12" s="163"/>
      <c r="OWA12" s="163"/>
      <c r="OWB12" s="163"/>
      <c r="OWC12" s="163"/>
      <c r="OWD12" s="163"/>
      <c r="OWE12" s="163"/>
      <c r="OWF12" s="163"/>
      <c r="OWG12" s="163"/>
      <c r="OWH12" s="163"/>
      <c r="OWI12" s="163"/>
      <c r="OWJ12" s="163"/>
      <c r="OWK12" s="163"/>
      <c r="OWL12" s="163"/>
      <c r="OWM12" s="163"/>
      <c r="OWN12" s="163"/>
      <c r="OWO12" s="163"/>
      <c r="OWP12" s="163"/>
      <c r="OWQ12" s="163"/>
      <c r="OWR12" s="163"/>
      <c r="OWS12" s="163"/>
      <c r="OWT12" s="163"/>
      <c r="OWU12" s="163"/>
      <c r="OWV12" s="163"/>
      <c r="OWW12" s="163"/>
      <c r="OWX12" s="163"/>
      <c r="OWY12" s="163"/>
      <c r="OWZ12" s="163"/>
      <c r="OXA12" s="163"/>
      <c r="OXB12" s="163"/>
      <c r="OXC12" s="163"/>
      <c r="OXD12" s="163"/>
      <c r="OXE12" s="163"/>
      <c r="OXF12" s="163"/>
      <c r="OXG12" s="163"/>
      <c r="OXH12" s="163"/>
      <c r="OXI12" s="163"/>
      <c r="OXJ12" s="163"/>
      <c r="OXK12" s="163"/>
      <c r="OXL12" s="163"/>
      <c r="OXM12" s="163"/>
      <c r="OXN12" s="163"/>
      <c r="OXO12" s="163"/>
      <c r="OXP12" s="163"/>
      <c r="OXQ12" s="163"/>
      <c r="OXR12" s="163"/>
      <c r="OXS12" s="163"/>
      <c r="OXT12" s="163"/>
      <c r="OXU12" s="163"/>
      <c r="OXV12" s="163"/>
      <c r="OXW12" s="163"/>
      <c r="OXX12" s="163"/>
      <c r="OXY12" s="163"/>
      <c r="OXZ12" s="163"/>
      <c r="OYA12" s="163"/>
      <c r="OYB12" s="163"/>
      <c r="OYC12" s="163"/>
      <c r="OYD12" s="163"/>
      <c r="OYE12" s="163"/>
      <c r="OYF12" s="163"/>
      <c r="OYG12" s="163"/>
      <c r="OYH12" s="163"/>
      <c r="OYI12" s="163"/>
      <c r="OYJ12" s="163"/>
      <c r="OYK12" s="163"/>
      <c r="OYL12" s="163"/>
      <c r="OYM12" s="163"/>
      <c r="OYN12" s="163"/>
      <c r="OYO12" s="163"/>
      <c r="OYP12" s="163"/>
      <c r="OYQ12" s="163"/>
      <c r="OYR12" s="163"/>
      <c r="OYS12" s="163"/>
      <c r="OYT12" s="163"/>
      <c r="OYU12" s="163"/>
      <c r="OYV12" s="163"/>
      <c r="OYW12" s="163"/>
      <c r="OYX12" s="163"/>
      <c r="OYY12" s="163"/>
      <c r="OYZ12" s="163"/>
      <c r="OZA12" s="163"/>
      <c r="OZB12" s="163"/>
      <c r="OZC12" s="163"/>
      <c r="OZD12" s="163"/>
      <c r="OZE12" s="163"/>
      <c r="OZF12" s="163"/>
      <c r="OZG12" s="163"/>
      <c r="OZH12" s="163"/>
      <c r="OZI12" s="163"/>
      <c r="OZJ12" s="163"/>
      <c r="OZK12" s="163"/>
      <c r="OZL12" s="163"/>
      <c r="OZM12" s="163"/>
      <c r="OZN12" s="163"/>
      <c r="OZO12" s="163"/>
      <c r="OZP12" s="163"/>
      <c r="OZQ12" s="163"/>
      <c r="OZR12" s="163"/>
      <c r="OZS12" s="163"/>
      <c r="OZT12" s="163"/>
      <c r="OZU12" s="163"/>
      <c r="OZV12" s="163"/>
      <c r="OZW12" s="163"/>
      <c r="OZX12" s="163"/>
      <c r="OZY12" s="163"/>
      <c r="OZZ12" s="163"/>
      <c r="PAA12" s="163"/>
      <c r="PAB12" s="163"/>
      <c r="PAC12" s="163"/>
      <c r="PAD12" s="163"/>
      <c r="PAE12" s="163"/>
      <c r="PAF12" s="163"/>
      <c r="PAG12" s="163"/>
      <c r="PAH12" s="163"/>
      <c r="PAI12" s="163"/>
      <c r="PAJ12" s="163"/>
      <c r="PAK12" s="163"/>
      <c r="PAL12" s="163"/>
      <c r="PAM12" s="163"/>
      <c r="PAN12" s="163"/>
      <c r="PAO12" s="163"/>
      <c r="PAP12" s="163"/>
      <c r="PAQ12" s="163"/>
      <c r="PAR12" s="163"/>
      <c r="PAS12" s="163"/>
      <c r="PAT12" s="163"/>
      <c r="PAU12" s="163"/>
      <c r="PAV12" s="163"/>
      <c r="PAW12" s="163"/>
      <c r="PAX12" s="163"/>
      <c r="PAY12" s="163"/>
      <c r="PAZ12" s="163"/>
      <c r="PBA12" s="163"/>
      <c r="PBB12" s="163"/>
      <c r="PBC12" s="163"/>
      <c r="PBD12" s="163"/>
      <c r="PBE12" s="163"/>
      <c r="PBF12" s="163"/>
      <c r="PBG12" s="163"/>
      <c r="PBH12" s="163"/>
      <c r="PBI12" s="163"/>
      <c r="PBJ12" s="163"/>
      <c r="PBK12" s="163"/>
      <c r="PBL12" s="163"/>
      <c r="PBM12" s="163"/>
      <c r="PBN12" s="163"/>
      <c r="PBO12" s="163"/>
      <c r="PBP12" s="163"/>
      <c r="PBQ12" s="163"/>
      <c r="PBR12" s="163"/>
      <c r="PBS12" s="163"/>
      <c r="PBT12" s="163"/>
      <c r="PBU12" s="163"/>
      <c r="PBV12" s="163"/>
      <c r="PBW12" s="163"/>
      <c r="PBX12" s="163"/>
      <c r="PBY12" s="163"/>
      <c r="PBZ12" s="163"/>
      <c r="PCA12" s="163"/>
      <c r="PCB12" s="163"/>
      <c r="PCC12" s="163"/>
      <c r="PCD12" s="163"/>
      <c r="PCE12" s="163"/>
      <c r="PCF12" s="163"/>
      <c r="PCG12" s="163"/>
      <c r="PCH12" s="163"/>
      <c r="PCI12" s="163"/>
      <c r="PCJ12" s="163"/>
      <c r="PCK12" s="163"/>
      <c r="PCL12" s="163"/>
      <c r="PCM12" s="163"/>
      <c r="PCN12" s="163"/>
      <c r="PCO12" s="163"/>
      <c r="PCP12" s="163"/>
      <c r="PCQ12" s="163"/>
      <c r="PCR12" s="163"/>
      <c r="PCS12" s="163"/>
      <c r="PCT12" s="163"/>
      <c r="PCU12" s="163"/>
      <c r="PCV12" s="163"/>
      <c r="PCW12" s="163"/>
      <c r="PCX12" s="163"/>
      <c r="PCY12" s="163"/>
      <c r="PCZ12" s="163"/>
      <c r="PDA12" s="163"/>
      <c r="PDB12" s="163"/>
      <c r="PDC12" s="163"/>
      <c r="PDD12" s="163"/>
      <c r="PDE12" s="163"/>
      <c r="PDF12" s="163"/>
      <c r="PDG12" s="163"/>
      <c r="PDH12" s="163"/>
      <c r="PDI12" s="163"/>
      <c r="PDJ12" s="163"/>
      <c r="PDK12" s="163"/>
      <c r="PDL12" s="163"/>
      <c r="PDM12" s="163"/>
      <c r="PDN12" s="163"/>
      <c r="PDO12" s="163"/>
      <c r="PDP12" s="163"/>
      <c r="PDQ12" s="163"/>
      <c r="PDR12" s="163"/>
      <c r="PDS12" s="163"/>
      <c r="PDT12" s="163"/>
      <c r="PDU12" s="163"/>
      <c r="PDV12" s="163"/>
      <c r="PDW12" s="163"/>
      <c r="PDX12" s="163"/>
      <c r="PDY12" s="163"/>
      <c r="PDZ12" s="163"/>
      <c r="PEA12" s="163"/>
      <c r="PEB12" s="163"/>
      <c r="PEC12" s="163"/>
      <c r="PED12" s="163"/>
      <c r="PEE12" s="163"/>
      <c r="PEF12" s="163"/>
      <c r="PEG12" s="163"/>
      <c r="PEH12" s="163"/>
      <c r="PEI12" s="163"/>
      <c r="PEJ12" s="163"/>
      <c r="PEK12" s="163"/>
      <c r="PEL12" s="163"/>
      <c r="PEM12" s="163"/>
      <c r="PEN12" s="163"/>
      <c r="PEO12" s="163"/>
      <c r="PEP12" s="163"/>
      <c r="PEQ12" s="163"/>
      <c r="PER12" s="163"/>
      <c r="PES12" s="163"/>
      <c r="PET12" s="163"/>
      <c r="PEU12" s="163"/>
      <c r="PEV12" s="163"/>
      <c r="PEW12" s="163"/>
      <c r="PEX12" s="163"/>
      <c r="PEY12" s="163"/>
      <c r="PEZ12" s="163"/>
      <c r="PFA12" s="163"/>
      <c r="PFB12" s="163"/>
      <c r="PFC12" s="163"/>
      <c r="PFD12" s="163"/>
      <c r="PFE12" s="163"/>
      <c r="PFF12" s="163"/>
      <c r="PFG12" s="163"/>
      <c r="PFH12" s="163"/>
      <c r="PFI12" s="163"/>
      <c r="PFJ12" s="163"/>
      <c r="PFK12" s="163"/>
      <c r="PFL12" s="163"/>
      <c r="PFM12" s="163"/>
      <c r="PFN12" s="163"/>
      <c r="PFO12" s="163"/>
      <c r="PFP12" s="163"/>
      <c r="PFQ12" s="163"/>
      <c r="PFR12" s="163"/>
      <c r="PFS12" s="163"/>
      <c r="PFT12" s="163"/>
      <c r="PFU12" s="163"/>
      <c r="PFV12" s="163"/>
      <c r="PFW12" s="163"/>
      <c r="PFX12" s="163"/>
      <c r="PFY12" s="163"/>
      <c r="PFZ12" s="163"/>
      <c r="PGA12" s="163"/>
      <c r="PGB12" s="163"/>
      <c r="PGC12" s="163"/>
      <c r="PGD12" s="163"/>
      <c r="PGE12" s="163"/>
      <c r="PGF12" s="163"/>
      <c r="PGG12" s="163"/>
      <c r="PGH12" s="163"/>
      <c r="PGI12" s="163"/>
      <c r="PGJ12" s="163"/>
      <c r="PGK12" s="163"/>
      <c r="PGL12" s="163"/>
      <c r="PGM12" s="163"/>
      <c r="PGN12" s="163"/>
      <c r="PGO12" s="163"/>
      <c r="PGP12" s="163"/>
      <c r="PGQ12" s="163"/>
      <c r="PGR12" s="163"/>
      <c r="PGS12" s="163"/>
      <c r="PGT12" s="163"/>
      <c r="PGU12" s="163"/>
      <c r="PGV12" s="163"/>
      <c r="PGW12" s="163"/>
      <c r="PGX12" s="163"/>
      <c r="PGY12" s="163"/>
      <c r="PGZ12" s="163"/>
      <c r="PHA12" s="163"/>
      <c r="PHB12" s="163"/>
      <c r="PHC12" s="163"/>
      <c r="PHD12" s="163"/>
      <c r="PHE12" s="163"/>
      <c r="PHF12" s="163"/>
      <c r="PHG12" s="163"/>
      <c r="PHH12" s="163"/>
      <c r="PHI12" s="163"/>
      <c r="PHJ12" s="163"/>
      <c r="PHK12" s="163"/>
      <c r="PHL12" s="163"/>
      <c r="PHM12" s="163"/>
      <c r="PHN12" s="163"/>
      <c r="PHO12" s="163"/>
      <c r="PHP12" s="163"/>
      <c r="PHQ12" s="163"/>
      <c r="PHR12" s="163"/>
      <c r="PHS12" s="163"/>
      <c r="PHT12" s="163"/>
      <c r="PHU12" s="163"/>
      <c r="PHV12" s="163"/>
      <c r="PHW12" s="163"/>
      <c r="PHX12" s="163"/>
      <c r="PHY12" s="163"/>
      <c r="PHZ12" s="163"/>
      <c r="PIA12" s="163"/>
      <c r="PIB12" s="163"/>
      <c r="PIC12" s="163"/>
      <c r="PID12" s="163"/>
      <c r="PIE12" s="163"/>
      <c r="PIF12" s="163"/>
      <c r="PIG12" s="163"/>
      <c r="PIH12" s="163"/>
      <c r="PII12" s="163"/>
      <c r="PIJ12" s="163"/>
      <c r="PIK12" s="163"/>
      <c r="PIL12" s="163"/>
      <c r="PIM12" s="163"/>
      <c r="PIN12" s="163"/>
      <c r="PIO12" s="163"/>
      <c r="PIP12" s="163"/>
      <c r="PIQ12" s="163"/>
      <c r="PIR12" s="163"/>
      <c r="PIS12" s="163"/>
      <c r="PIT12" s="163"/>
      <c r="PIU12" s="163"/>
      <c r="PIV12" s="163"/>
      <c r="PIW12" s="163"/>
      <c r="PIX12" s="163"/>
      <c r="PIY12" s="163"/>
      <c r="PIZ12" s="163"/>
      <c r="PJA12" s="163"/>
      <c r="PJB12" s="163"/>
      <c r="PJC12" s="163"/>
      <c r="PJD12" s="163"/>
      <c r="PJE12" s="163"/>
      <c r="PJF12" s="163"/>
      <c r="PJG12" s="163"/>
      <c r="PJH12" s="163"/>
      <c r="PJI12" s="163"/>
      <c r="PJJ12" s="163"/>
      <c r="PJK12" s="163"/>
      <c r="PJL12" s="163"/>
      <c r="PJM12" s="163"/>
      <c r="PJN12" s="163"/>
      <c r="PJO12" s="163"/>
      <c r="PJP12" s="163"/>
      <c r="PJQ12" s="163"/>
      <c r="PJR12" s="163"/>
      <c r="PJS12" s="163"/>
      <c r="PJT12" s="163"/>
      <c r="PJU12" s="163"/>
      <c r="PJV12" s="163"/>
      <c r="PJW12" s="163"/>
      <c r="PJX12" s="163"/>
      <c r="PJY12" s="163"/>
      <c r="PJZ12" s="163"/>
      <c r="PKA12" s="163"/>
      <c r="PKB12" s="163"/>
      <c r="PKC12" s="163"/>
      <c r="PKD12" s="163"/>
      <c r="PKE12" s="163"/>
      <c r="PKF12" s="163"/>
      <c r="PKG12" s="163"/>
      <c r="PKH12" s="163"/>
      <c r="PKI12" s="163"/>
      <c r="PKJ12" s="163"/>
      <c r="PKK12" s="163"/>
      <c r="PKL12" s="163"/>
      <c r="PKM12" s="163"/>
      <c r="PKN12" s="163"/>
      <c r="PKO12" s="163"/>
      <c r="PKP12" s="163"/>
      <c r="PKQ12" s="163"/>
      <c r="PKR12" s="163"/>
      <c r="PKS12" s="163"/>
      <c r="PKT12" s="163"/>
      <c r="PKU12" s="163"/>
      <c r="PKV12" s="163"/>
      <c r="PKW12" s="163"/>
      <c r="PKX12" s="163"/>
      <c r="PKY12" s="163"/>
      <c r="PKZ12" s="163"/>
      <c r="PLA12" s="163"/>
      <c r="PLB12" s="163"/>
      <c r="PLC12" s="163"/>
      <c r="PLD12" s="163"/>
      <c r="PLE12" s="163"/>
      <c r="PLF12" s="163"/>
      <c r="PLG12" s="163"/>
      <c r="PLH12" s="163"/>
      <c r="PLI12" s="163"/>
      <c r="PLJ12" s="163"/>
      <c r="PLK12" s="163"/>
      <c r="PLL12" s="163"/>
      <c r="PLM12" s="163"/>
      <c r="PLN12" s="163"/>
      <c r="PLO12" s="163"/>
      <c r="PLP12" s="163"/>
      <c r="PLQ12" s="163"/>
      <c r="PLR12" s="163"/>
      <c r="PLS12" s="163"/>
      <c r="PLT12" s="163"/>
      <c r="PLU12" s="163"/>
      <c r="PLV12" s="163"/>
      <c r="PLW12" s="163"/>
      <c r="PLX12" s="163"/>
      <c r="PLY12" s="163"/>
      <c r="PLZ12" s="163"/>
      <c r="PMA12" s="163"/>
      <c r="PMB12" s="163"/>
      <c r="PMC12" s="163"/>
      <c r="PMD12" s="163"/>
      <c r="PME12" s="163"/>
      <c r="PMF12" s="163"/>
      <c r="PMG12" s="163"/>
      <c r="PMH12" s="163"/>
      <c r="PMI12" s="163"/>
      <c r="PMJ12" s="163"/>
      <c r="PMK12" s="163"/>
      <c r="PML12" s="163"/>
      <c r="PMM12" s="163"/>
      <c r="PMN12" s="163"/>
      <c r="PMO12" s="163"/>
      <c r="PMP12" s="163"/>
      <c r="PMQ12" s="163"/>
      <c r="PMR12" s="163"/>
      <c r="PMS12" s="163"/>
      <c r="PMT12" s="163"/>
      <c r="PMU12" s="163"/>
      <c r="PMV12" s="163"/>
      <c r="PMW12" s="163"/>
      <c r="PMX12" s="163"/>
      <c r="PMY12" s="163"/>
      <c r="PMZ12" s="163"/>
      <c r="PNA12" s="163"/>
      <c r="PNB12" s="163"/>
      <c r="PNC12" s="163"/>
      <c r="PND12" s="163"/>
      <c r="PNE12" s="163"/>
      <c r="PNF12" s="163"/>
      <c r="PNG12" s="163"/>
      <c r="PNH12" s="163"/>
      <c r="PNI12" s="163"/>
      <c r="PNJ12" s="163"/>
      <c r="PNK12" s="163"/>
      <c r="PNL12" s="163"/>
      <c r="PNM12" s="163"/>
      <c r="PNN12" s="163"/>
      <c r="PNO12" s="163"/>
      <c r="PNP12" s="163"/>
      <c r="PNQ12" s="163"/>
      <c r="PNR12" s="163"/>
      <c r="PNS12" s="163"/>
      <c r="PNT12" s="163"/>
      <c r="PNU12" s="163"/>
      <c r="PNV12" s="163"/>
      <c r="PNW12" s="163"/>
      <c r="PNX12" s="163"/>
      <c r="PNY12" s="163"/>
      <c r="PNZ12" s="163"/>
      <c r="POA12" s="163"/>
      <c r="POB12" s="163"/>
      <c r="POC12" s="163"/>
      <c r="POD12" s="163"/>
      <c r="POE12" s="163"/>
      <c r="POF12" s="163"/>
      <c r="POG12" s="163"/>
      <c r="POH12" s="163"/>
      <c r="POI12" s="163"/>
      <c r="POJ12" s="163"/>
      <c r="POK12" s="163"/>
      <c r="POL12" s="163"/>
      <c r="POM12" s="163"/>
      <c r="PON12" s="163"/>
      <c r="POO12" s="163"/>
      <c r="POP12" s="163"/>
      <c r="POQ12" s="163"/>
      <c r="POR12" s="163"/>
      <c r="POS12" s="163"/>
      <c r="POT12" s="163"/>
      <c r="POU12" s="163"/>
      <c r="POV12" s="163"/>
      <c r="POW12" s="163"/>
      <c r="POX12" s="163"/>
      <c r="POY12" s="163"/>
      <c r="POZ12" s="163"/>
      <c r="PPA12" s="163"/>
      <c r="PPB12" s="163"/>
      <c r="PPC12" s="163"/>
      <c r="PPD12" s="163"/>
      <c r="PPE12" s="163"/>
      <c r="PPF12" s="163"/>
      <c r="PPG12" s="163"/>
      <c r="PPH12" s="163"/>
      <c r="PPI12" s="163"/>
      <c r="PPJ12" s="163"/>
      <c r="PPK12" s="163"/>
      <c r="PPL12" s="163"/>
      <c r="PPM12" s="163"/>
      <c r="PPN12" s="163"/>
      <c r="PPO12" s="163"/>
      <c r="PPP12" s="163"/>
      <c r="PPQ12" s="163"/>
      <c r="PPR12" s="163"/>
      <c r="PPS12" s="163"/>
      <c r="PPT12" s="163"/>
      <c r="PPU12" s="163"/>
      <c r="PPV12" s="163"/>
      <c r="PPW12" s="163"/>
      <c r="PPX12" s="163"/>
      <c r="PPY12" s="163"/>
      <c r="PPZ12" s="163"/>
      <c r="PQA12" s="163"/>
      <c r="PQB12" s="163"/>
      <c r="PQC12" s="163"/>
      <c r="PQD12" s="163"/>
      <c r="PQE12" s="163"/>
      <c r="PQF12" s="163"/>
      <c r="PQG12" s="163"/>
      <c r="PQH12" s="163"/>
      <c r="PQI12" s="163"/>
      <c r="PQJ12" s="163"/>
      <c r="PQK12" s="163"/>
      <c r="PQL12" s="163"/>
      <c r="PQM12" s="163"/>
      <c r="PQN12" s="163"/>
      <c r="PQO12" s="163"/>
      <c r="PQP12" s="163"/>
      <c r="PQQ12" s="163"/>
      <c r="PQR12" s="163"/>
      <c r="PQS12" s="163"/>
      <c r="PQT12" s="163"/>
      <c r="PQU12" s="163"/>
      <c r="PQV12" s="163"/>
      <c r="PQW12" s="163"/>
      <c r="PQX12" s="163"/>
      <c r="PQY12" s="163"/>
      <c r="PQZ12" s="163"/>
      <c r="PRA12" s="163"/>
      <c r="PRB12" s="163"/>
      <c r="PRC12" s="163"/>
      <c r="PRD12" s="163"/>
      <c r="PRE12" s="163"/>
      <c r="PRF12" s="163"/>
      <c r="PRG12" s="163"/>
      <c r="PRH12" s="163"/>
      <c r="PRI12" s="163"/>
      <c r="PRJ12" s="163"/>
      <c r="PRK12" s="163"/>
      <c r="PRL12" s="163"/>
      <c r="PRM12" s="163"/>
      <c r="PRN12" s="163"/>
      <c r="PRO12" s="163"/>
      <c r="PRP12" s="163"/>
      <c r="PRQ12" s="163"/>
      <c r="PRR12" s="163"/>
      <c r="PRS12" s="163"/>
      <c r="PRT12" s="163"/>
      <c r="PRU12" s="163"/>
      <c r="PRV12" s="163"/>
      <c r="PRW12" s="163"/>
      <c r="PRX12" s="163"/>
      <c r="PRY12" s="163"/>
      <c r="PRZ12" s="163"/>
      <c r="PSA12" s="163"/>
      <c r="PSB12" s="163"/>
      <c r="PSC12" s="163"/>
      <c r="PSD12" s="163"/>
      <c r="PSE12" s="163"/>
      <c r="PSF12" s="163"/>
      <c r="PSG12" s="163"/>
      <c r="PSH12" s="163"/>
      <c r="PSI12" s="163"/>
      <c r="PSJ12" s="163"/>
      <c r="PSK12" s="163"/>
      <c r="PSL12" s="163"/>
      <c r="PSM12" s="163"/>
      <c r="PSN12" s="163"/>
      <c r="PSO12" s="163"/>
      <c r="PSP12" s="163"/>
      <c r="PSQ12" s="163"/>
      <c r="PSR12" s="163"/>
      <c r="PSS12" s="163"/>
      <c r="PST12" s="163"/>
      <c r="PSU12" s="163"/>
      <c r="PSV12" s="163"/>
      <c r="PSW12" s="163"/>
      <c r="PSX12" s="163"/>
      <c r="PSY12" s="163"/>
      <c r="PSZ12" s="163"/>
      <c r="PTA12" s="163"/>
      <c r="PTB12" s="163"/>
      <c r="PTC12" s="163"/>
      <c r="PTD12" s="163"/>
      <c r="PTE12" s="163"/>
      <c r="PTF12" s="163"/>
      <c r="PTG12" s="163"/>
      <c r="PTH12" s="163"/>
      <c r="PTI12" s="163"/>
      <c r="PTJ12" s="163"/>
      <c r="PTK12" s="163"/>
      <c r="PTL12" s="163"/>
      <c r="PTM12" s="163"/>
      <c r="PTN12" s="163"/>
      <c r="PTO12" s="163"/>
      <c r="PTP12" s="163"/>
      <c r="PTQ12" s="163"/>
      <c r="PTR12" s="163"/>
      <c r="PTS12" s="163"/>
      <c r="PTT12" s="163"/>
      <c r="PTU12" s="163"/>
      <c r="PTV12" s="163"/>
      <c r="PTW12" s="163"/>
      <c r="PTX12" s="163"/>
      <c r="PTY12" s="163"/>
      <c r="PTZ12" s="163"/>
      <c r="PUA12" s="163"/>
      <c r="PUB12" s="163"/>
      <c r="PUC12" s="163"/>
      <c r="PUD12" s="163"/>
      <c r="PUE12" s="163"/>
      <c r="PUF12" s="163"/>
      <c r="PUG12" s="163"/>
      <c r="PUH12" s="163"/>
      <c r="PUI12" s="163"/>
      <c r="PUJ12" s="163"/>
      <c r="PUK12" s="163"/>
      <c r="PUL12" s="163"/>
      <c r="PUM12" s="163"/>
      <c r="PUN12" s="163"/>
      <c r="PUO12" s="163"/>
      <c r="PUP12" s="163"/>
      <c r="PUQ12" s="163"/>
      <c r="PUR12" s="163"/>
      <c r="PUS12" s="163"/>
      <c r="PUT12" s="163"/>
      <c r="PUU12" s="163"/>
      <c r="PUV12" s="163"/>
      <c r="PUW12" s="163"/>
      <c r="PUX12" s="163"/>
      <c r="PUY12" s="163"/>
      <c r="PUZ12" s="163"/>
      <c r="PVA12" s="163"/>
      <c r="PVB12" s="163"/>
      <c r="PVC12" s="163"/>
      <c r="PVD12" s="163"/>
      <c r="PVE12" s="163"/>
      <c r="PVF12" s="163"/>
      <c r="PVG12" s="163"/>
      <c r="PVH12" s="163"/>
      <c r="PVI12" s="163"/>
      <c r="PVJ12" s="163"/>
      <c r="PVK12" s="163"/>
      <c r="PVL12" s="163"/>
      <c r="PVM12" s="163"/>
      <c r="PVN12" s="163"/>
      <c r="PVO12" s="163"/>
      <c r="PVP12" s="163"/>
      <c r="PVQ12" s="163"/>
      <c r="PVR12" s="163"/>
      <c r="PVS12" s="163"/>
      <c r="PVT12" s="163"/>
      <c r="PVU12" s="163"/>
      <c r="PVV12" s="163"/>
      <c r="PVW12" s="163"/>
      <c r="PVX12" s="163"/>
      <c r="PVY12" s="163"/>
      <c r="PVZ12" s="163"/>
      <c r="PWA12" s="163"/>
      <c r="PWB12" s="163"/>
      <c r="PWC12" s="163"/>
      <c r="PWD12" s="163"/>
      <c r="PWE12" s="163"/>
      <c r="PWF12" s="163"/>
      <c r="PWG12" s="163"/>
      <c r="PWH12" s="163"/>
      <c r="PWI12" s="163"/>
      <c r="PWJ12" s="163"/>
      <c r="PWK12" s="163"/>
      <c r="PWL12" s="163"/>
      <c r="PWM12" s="163"/>
      <c r="PWN12" s="163"/>
      <c r="PWO12" s="163"/>
      <c r="PWP12" s="163"/>
      <c r="PWQ12" s="163"/>
      <c r="PWR12" s="163"/>
      <c r="PWS12" s="163"/>
      <c r="PWT12" s="163"/>
      <c r="PWU12" s="163"/>
      <c r="PWV12" s="163"/>
      <c r="PWW12" s="163"/>
      <c r="PWX12" s="163"/>
      <c r="PWY12" s="163"/>
      <c r="PWZ12" s="163"/>
      <c r="PXA12" s="163"/>
      <c r="PXB12" s="163"/>
      <c r="PXC12" s="163"/>
      <c r="PXD12" s="163"/>
      <c r="PXE12" s="163"/>
      <c r="PXF12" s="163"/>
      <c r="PXG12" s="163"/>
      <c r="PXH12" s="163"/>
      <c r="PXI12" s="163"/>
      <c r="PXJ12" s="163"/>
      <c r="PXK12" s="163"/>
      <c r="PXL12" s="163"/>
      <c r="PXM12" s="163"/>
      <c r="PXN12" s="163"/>
      <c r="PXO12" s="163"/>
      <c r="PXP12" s="163"/>
      <c r="PXQ12" s="163"/>
      <c r="PXR12" s="163"/>
      <c r="PXS12" s="163"/>
      <c r="PXT12" s="163"/>
      <c r="PXU12" s="163"/>
      <c r="PXV12" s="163"/>
      <c r="PXW12" s="163"/>
      <c r="PXX12" s="163"/>
      <c r="PXY12" s="163"/>
      <c r="PXZ12" s="163"/>
      <c r="PYA12" s="163"/>
      <c r="PYB12" s="163"/>
      <c r="PYC12" s="163"/>
      <c r="PYD12" s="163"/>
      <c r="PYE12" s="163"/>
      <c r="PYF12" s="163"/>
      <c r="PYG12" s="163"/>
      <c r="PYH12" s="163"/>
      <c r="PYI12" s="163"/>
      <c r="PYJ12" s="163"/>
      <c r="PYK12" s="163"/>
      <c r="PYL12" s="163"/>
      <c r="PYM12" s="163"/>
      <c r="PYN12" s="163"/>
      <c r="PYO12" s="163"/>
      <c r="PYP12" s="163"/>
      <c r="PYQ12" s="163"/>
      <c r="PYR12" s="163"/>
      <c r="PYS12" s="163"/>
      <c r="PYT12" s="163"/>
      <c r="PYU12" s="163"/>
      <c r="PYV12" s="163"/>
      <c r="PYW12" s="163"/>
      <c r="PYX12" s="163"/>
      <c r="PYY12" s="163"/>
      <c r="PYZ12" s="163"/>
      <c r="PZA12" s="163"/>
      <c r="PZB12" s="163"/>
      <c r="PZC12" s="163"/>
      <c r="PZD12" s="163"/>
      <c r="PZE12" s="163"/>
      <c r="PZF12" s="163"/>
      <c r="PZG12" s="163"/>
      <c r="PZH12" s="163"/>
      <c r="PZI12" s="163"/>
      <c r="PZJ12" s="163"/>
      <c r="PZK12" s="163"/>
      <c r="PZL12" s="163"/>
      <c r="PZM12" s="163"/>
      <c r="PZN12" s="163"/>
      <c r="PZO12" s="163"/>
      <c r="PZP12" s="163"/>
      <c r="PZQ12" s="163"/>
      <c r="PZR12" s="163"/>
      <c r="PZS12" s="163"/>
      <c r="PZT12" s="163"/>
      <c r="PZU12" s="163"/>
      <c r="PZV12" s="163"/>
      <c r="PZW12" s="163"/>
      <c r="PZX12" s="163"/>
      <c r="PZY12" s="163"/>
      <c r="PZZ12" s="163"/>
      <c r="QAA12" s="163"/>
      <c r="QAB12" s="163"/>
      <c r="QAC12" s="163"/>
      <c r="QAD12" s="163"/>
      <c r="QAE12" s="163"/>
      <c r="QAF12" s="163"/>
      <c r="QAG12" s="163"/>
      <c r="QAH12" s="163"/>
      <c r="QAI12" s="163"/>
      <c r="QAJ12" s="163"/>
      <c r="QAK12" s="163"/>
      <c r="QAL12" s="163"/>
      <c r="QAM12" s="163"/>
      <c r="QAN12" s="163"/>
      <c r="QAO12" s="163"/>
      <c r="QAP12" s="163"/>
      <c r="QAQ12" s="163"/>
      <c r="QAR12" s="163"/>
      <c r="QAS12" s="163"/>
      <c r="QAT12" s="163"/>
      <c r="QAU12" s="163"/>
      <c r="QAV12" s="163"/>
      <c r="QAW12" s="163"/>
      <c r="QAX12" s="163"/>
      <c r="QAY12" s="163"/>
      <c r="QAZ12" s="163"/>
      <c r="QBA12" s="163"/>
      <c r="QBB12" s="163"/>
      <c r="QBC12" s="163"/>
      <c r="QBD12" s="163"/>
      <c r="QBE12" s="163"/>
      <c r="QBF12" s="163"/>
      <c r="QBG12" s="163"/>
      <c r="QBH12" s="163"/>
      <c r="QBI12" s="163"/>
      <c r="QBJ12" s="163"/>
      <c r="QBK12" s="163"/>
      <c r="QBL12" s="163"/>
      <c r="QBM12" s="163"/>
      <c r="QBN12" s="163"/>
      <c r="QBO12" s="163"/>
      <c r="QBP12" s="163"/>
      <c r="QBQ12" s="163"/>
      <c r="QBR12" s="163"/>
      <c r="QBS12" s="163"/>
      <c r="QBT12" s="163"/>
      <c r="QBU12" s="163"/>
      <c r="QBV12" s="163"/>
      <c r="QBW12" s="163"/>
      <c r="QBX12" s="163"/>
      <c r="QBY12" s="163"/>
      <c r="QBZ12" s="163"/>
      <c r="QCA12" s="163"/>
      <c r="QCB12" s="163"/>
      <c r="QCC12" s="163"/>
      <c r="QCD12" s="163"/>
      <c r="QCE12" s="163"/>
      <c r="QCF12" s="163"/>
      <c r="QCG12" s="163"/>
      <c r="QCH12" s="163"/>
      <c r="QCI12" s="163"/>
      <c r="QCJ12" s="163"/>
      <c r="QCK12" s="163"/>
      <c r="QCL12" s="163"/>
      <c r="QCM12" s="163"/>
      <c r="QCN12" s="163"/>
      <c r="QCO12" s="163"/>
      <c r="QCP12" s="163"/>
      <c r="QCQ12" s="163"/>
      <c r="QCR12" s="163"/>
      <c r="QCS12" s="163"/>
      <c r="QCT12" s="163"/>
      <c r="QCU12" s="163"/>
      <c r="QCV12" s="163"/>
      <c r="QCW12" s="163"/>
      <c r="QCX12" s="163"/>
      <c r="QCY12" s="163"/>
      <c r="QCZ12" s="163"/>
      <c r="QDA12" s="163"/>
      <c r="QDB12" s="163"/>
      <c r="QDC12" s="163"/>
      <c r="QDD12" s="163"/>
      <c r="QDE12" s="163"/>
      <c r="QDF12" s="163"/>
      <c r="QDG12" s="163"/>
      <c r="QDH12" s="163"/>
      <c r="QDI12" s="163"/>
      <c r="QDJ12" s="163"/>
      <c r="QDK12" s="163"/>
      <c r="QDL12" s="163"/>
      <c r="QDM12" s="163"/>
      <c r="QDN12" s="163"/>
      <c r="QDO12" s="163"/>
      <c r="QDP12" s="163"/>
      <c r="QDQ12" s="163"/>
      <c r="QDR12" s="163"/>
      <c r="QDS12" s="163"/>
      <c r="QDT12" s="163"/>
      <c r="QDU12" s="163"/>
      <c r="QDV12" s="163"/>
      <c r="QDW12" s="163"/>
      <c r="QDX12" s="163"/>
      <c r="QDY12" s="163"/>
      <c r="QDZ12" s="163"/>
      <c r="QEA12" s="163"/>
      <c r="QEB12" s="163"/>
      <c r="QEC12" s="163"/>
      <c r="QED12" s="163"/>
      <c r="QEE12" s="163"/>
      <c r="QEF12" s="163"/>
      <c r="QEG12" s="163"/>
      <c r="QEH12" s="163"/>
      <c r="QEI12" s="163"/>
      <c r="QEJ12" s="163"/>
      <c r="QEK12" s="163"/>
      <c r="QEL12" s="163"/>
      <c r="QEM12" s="163"/>
      <c r="QEN12" s="163"/>
      <c r="QEO12" s="163"/>
      <c r="QEP12" s="163"/>
      <c r="QEQ12" s="163"/>
      <c r="QER12" s="163"/>
      <c r="QES12" s="163"/>
      <c r="QET12" s="163"/>
      <c r="QEU12" s="163"/>
      <c r="QEV12" s="163"/>
      <c r="QEW12" s="163"/>
      <c r="QEX12" s="163"/>
      <c r="QEY12" s="163"/>
      <c r="QEZ12" s="163"/>
      <c r="QFA12" s="163"/>
      <c r="QFB12" s="163"/>
      <c r="QFC12" s="163"/>
      <c r="QFD12" s="163"/>
      <c r="QFE12" s="163"/>
      <c r="QFF12" s="163"/>
      <c r="QFG12" s="163"/>
      <c r="QFH12" s="163"/>
      <c r="QFI12" s="163"/>
      <c r="QFJ12" s="163"/>
      <c r="QFK12" s="163"/>
      <c r="QFL12" s="163"/>
      <c r="QFM12" s="163"/>
      <c r="QFN12" s="163"/>
      <c r="QFO12" s="163"/>
      <c r="QFP12" s="163"/>
      <c r="QFQ12" s="163"/>
      <c r="QFR12" s="163"/>
      <c r="QFS12" s="163"/>
      <c r="QFT12" s="163"/>
      <c r="QFU12" s="163"/>
      <c r="QFV12" s="163"/>
      <c r="QFW12" s="163"/>
      <c r="QFX12" s="163"/>
      <c r="QFY12" s="163"/>
      <c r="QFZ12" s="163"/>
      <c r="QGA12" s="163"/>
      <c r="QGB12" s="163"/>
      <c r="QGC12" s="163"/>
      <c r="QGD12" s="163"/>
      <c r="QGE12" s="163"/>
      <c r="QGF12" s="163"/>
      <c r="QGG12" s="163"/>
      <c r="QGH12" s="163"/>
      <c r="QGI12" s="163"/>
      <c r="QGJ12" s="163"/>
      <c r="QGK12" s="163"/>
      <c r="QGL12" s="163"/>
      <c r="QGM12" s="163"/>
      <c r="QGN12" s="163"/>
      <c r="QGO12" s="163"/>
      <c r="QGP12" s="163"/>
      <c r="QGQ12" s="163"/>
      <c r="QGR12" s="163"/>
      <c r="QGS12" s="163"/>
      <c r="QGT12" s="163"/>
      <c r="QGU12" s="163"/>
      <c r="QGV12" s="163"/>
      <c r="QGW12" s="163"/>
      <c r="QGX12" s="163"/>
      <c r="QGY12" s="163"/>
      <c r="QGZ12" s="163"/>
      <c r="QHA12" s="163"/>
      <c r="QHB12" s="163"/>
      <c r="QHC12" s="163"/>
      <c r="QHD12" s="163"/>
      <c r="QHE12" s="163"/>
      <c r="QHF12" s="163"/>
      <c r="QHG12" s="163"/>
      <c r="QHH12" s="163"/>
      <c r="QHI12" s="163"/>
      <c r="QHJ12" s="163"/>
      <c r="QHK12" s="163"/>
      <c r="QHL12" s="163"/>
      <c r="QHM12" s="163"/>
      <c r="QHN12" s="163"/>
      <c r="QHO12" s="163"/>
      <c r="QHP12" s="163"/>
      <c r="QHQ12" s="163"/>
      <c r="QHR12" s="163"/>
      <c r="QHS12" s="163"/>
      <c r="QHT12" s="163"/>
      <c r="QHU12" s="163"/>
      <c r="QHV12" s="163"/>
      <c r="QHW12" s="163"/>
      <c r="QHX12" s="163"/>
      <c r="QHY12" s="163"/>
      <c r="QHZ12" s="163"/>
      <c r="QIA12" s="163"/>
      <c r="QIB12" s="163"/>
      <c r="QIC12" s="163"/>
      <c r="QID12" s="163"/>
      <c r="QIE12" s="163"/>
      <c r="QIF12" s="163"/>
      <c r="QIG12" s="163"/>
      <c r="QIH12" s="163"/>
      <c r="QII12" s="163"/>
      <c r="QIJ12" s="163"/>
      <c r="QIK12" s="163"/>
      <c r="QIL12" s="163"/>
      <c r="QIM12" s="163"/>
      <c r="QIN12" s="163"/>
      <c r="QIO12" s="163"/>
      <c r="QIP12" s="163"/>
      <c r="QIQ12" s="163"/>
      <c r="QIR12" s="163"/>
      <c r="QIS12" s="163"/>
      <c r="QIT12" s="163"/>
      <c r="QIU12" s="163"/>
      <c r="QIV12" s="163"/>
      <c r="QIW12" s="163"/>
      <c r="QIX12" s="163"/>
      <c r="QIY12" s="163"/>
      <c r="QIZ12" s="163"/>
      <c r="QJA12" s="163"/>
      <c r="QJB12" s="163"/>
      <c r="QJC12" s="163"/>
      <c r="QJD12" s="163"/>
      <c r="QJE12" s="163"/>
      <c r="QJF12" s="163"/>
      <c r="QJG12" s="163"/>
      <c r="QJH12" s="163"/>
      <c r="QJI12" s="163"/>
      <c r="QJJ12" s="163"/>
      <c r="QJK12" s="163"/>
      <c r="QJL12" s="163"/>
      <c r="QJM12" s="163"/>
      <c r="QJN12" s="163"/>
      <c r="QJO12" s="163"/>
      <c r="QJP12" s="163"/>
      <c r="QJQ12" s="163"/>
      <c r="QJR12" s="163"/>
      <c r="QJS12" s="163"/>
      <c r="QJT12" s="163"/>
      <c r="QJU12" s="163"/>
      <c r="QJV12" s="163"/>
      <c r="QJW12" s="163"/>
      <c r="QJX12" s="163"/>
      <c r="QJY12" s="163"/>
      <c r="QJZ12" s="163"/>
      <c r="QKA12" s="163"/>
      <c r="QKB12" s="163"/>
      <c r="QKC12" s="163"/>
      <c r="QKD12" s="163"/>
      <c r="QKE12" s="163"/>
      <c r="QKF12" s="163"/>
      <c r="QKG12" s="163"/>
      <c r="QKH12" s="163"/>
      <c r="QKI12" s="163"/>
      <c r="QKJ12" s="163"/>
      <c r="QKK12" s="163"/>
      <c r="QKL12" s="163"/>
      <c r="QKM12" s="163"/>
      <c r="QKN12" s="163"/>
      <c r="QKO12" s="163"/>
      <c r="QKP12" s="163"/>
      <c r="QKQ12" s="163"/>
      <c r="QKR12" s="163"/>
      <c r="QKS12" s="163"/>
      <c r="QKT12" s="163"/>
      <c r="QKU12" s="163"/>
      <c r="QKV12" s="163"/>
      <c r="QKW12" s="163"/>
      <c r="QKX12" s="163"/>
      <c r="QKY12" s="163"/>
      <c r="QKZ12" s="163"/>
      <c r="QLA12" s="163"/>
      <c r="QLB12" s="163"/>
      <c r="QLC12" s="163"/>
      <c r="QLD12" s="163"/>
      <c r="QLE12" s="163"/>
      <c r="QLF12" s="163"/>
      <c r="QLG12" s="163"/>
      <c r="QLH12" s="163"/>
      <c r="QLI12" s="163"/>
      <c r="QLJ12" s="163"/>
      <c r="QLK12" s="163"/>
      <c r="QLL12" s="163"/>
      <c r="QLM12" s="163"/>
      <c r="QLN12" s="163"/>
      <c r="QLO12" s="163"/>
      <c r="QLP12" s="163"/>
      <c r="QLQ12" s="163"/>
      <c r="QLR12" s="163"/>
      <c r="QLS12" s="163"/>
      <c r="QLT12" s="163"/>
      <c r="QLU12" s="163"/>
      <c r="QLV12" s="163"/>
      <c r="QLW12" s="163"/>
      <c r="QLX12" s="163"/>
      <c r="QLY12" s="163"/>
      <c r="QLZ12" s="163"/>
      <c r="QMA12" s="163"/>
      <c r="QMB12" s="163"/>
      <c r="QMC12" s="163"/>
      <c r="QMD12" s="163"/>
      <c r="QME12" s="163"/>
      <c r="QMF12" s="163"/>
      <c r="QMG12" s="163"/>
      <c r="QMH12" s="163"/>
      <c r="QMI12" s="163"/>
      <c r="QMJ12" s="163"/>
      <c r="QMK12" s="163"/>
      <c r="QML12" s="163"/>
      <c r="QMM12" s="163"/>
      <c r="QMN12" s="163"/>
      <c r="QMO12" s="163"/>
      <c r="QMP12" s="163"/>
      <c r="QMQ12" s="163"/>
      <c r="QMR12" s="163"/>
      <c r="QMS12" s="163"/>
      <c r="QMT12" s="163"/>
      <c r="QMU12" s="163"/>
      <c r="QMV12" s="163"/>
      <c r="QMW12" s="163"/>
      <c r="QMX12" s="163"/>
      <c r="QMY12" s="163"/>
      <c r="QMZ12" s="163"/>
      <c r="QNA12" s="163"/>
      <c r="QNB12" s="163"/>
      <c r="QNC12" s="163"/>
      <c r="QND12" s="163"/>
      <c r="QNE12" s="163"/>
      <c r="QNF12" s="163"/>
      <c r="QNG12" s="163"/>
      <c r="QNH12" s="163"/>
      <c r="QNI12" s="163"/>
      <c r="QNJ12" s="163"/>
      <c r="QNK12" s="163"/>
      <c r="QNL12" s="163"/>
      <c r="QNM12" s="163"/>
      <c r="QNN12" s="163"/>
      <c r="QNO12" s="163"/>
      <c r="QNP12" s="163"/>
      <c r="QNQ12" s="163"/>
      <c r="QNR12" s="163"/>
      <c r="QNS12" s="163"/>
      <c r="QNT12" s="163"/>
      <c r="QNU12" s="163"/>
      <c r="QNV12" s="163"/>
      <c r="QNW12" s="163"/>
      <c r="QNX12" s="163"/>
      <c r="QNY12" s="163"/>
      <c r="QNZ12" s="163"/>
      <c r="QOA12" s="163"/>
      <c r="QOB12" s="163"/>
      <c r="QOC12" s="163"/>
      <c r="QOD12" s="163"/>
      <c r="QOE12" s="163"/>
      <c r="QOF12" s="163"/>
      <c r="QOG12" s="163"/>
      <c r="QOH12" s="163"/>
      <c r="QOI12" s="163"/>
      <c r="QOJ12" s="163"/>
      <c r="QOK12" s="163"/>
      <c r="QOL12" s="163"/>
      <c r="QOM12" s="163"/>
      <c r="QON12" s="163"/>
      <c r="QOO12" s="163"/>
      <c r="QOP12" s="163"/>
      <c r="QOQ12" s="163"/>
      <c r="QOR12" s="163"/>
      <c r="QOS12" s="163"/>
      <c r="QOT12" s="163"/>
      <c r="QOU12" s="163"/>
      <c r="QOV12" s="163"/>
      <c r="QOW12" s="163"/>
      <c r="QOX12" s="163"/>
      <c r="QOY12" s="163"/>
      <c r="QOZ12" s="163"/>
      <c r="QPA12" s="163"/>
      <c r="QPB12" s="163"/>
      <c r="QPC12" s="163"/>
      <c r="QPD12" s="163"/>
      <c r="QPE12" s="163"/>
      <c r="QPF12" s="163"/>
      <c r="QPG12" s="163"/>
      <c r="QPH12" s="163"/>
      <c r="QPI12" s="163"/>
      <c r="QPJ12" s="163"/>
      <c r="QPK12" s="163"/>
      <c r="QPL12" s="163"/>
      <c r="QPM12" s="163"/>
      <c r="QPN12" s="163"/>
      <c r="QPO12" s="163"/>
      <c r="QPP12" s="163"/>
      <c r="QPQ12" s="163"/>
      <c r="QPR12" s="163"/>
      <c r="QPS12" s="163"/>
      <c r="QPT12" s="163"/>
      <c r="QPU12" s="163"/>
      <c r="QPV12" s="163"/>
      <c r="QPW12" s="163"/>
      <c r="QPX12" s="163"/>
      <c r="QPY12" s="163"/>
      <c r="QPZ12" s="163"/>
      <c r="QQA12" s="163"/>
      <c r="QQB12" s="163"/>
      <c r="QQC12" s="163"/>
      <c r="QQD12" s="163"/>
      <c r="QQE12" s="163"/>
      <c r="QQF12" s="163"/>
      <c r="QQG12" s="163"/>
      <c r="QQH12" s="163"/>
      <c r="QQI12" s="163"/>
      <c r="QQJ12" s="163"/>
      <c r="QQK12" s="163"/>
      <c r="QQL12" s="163"/>
      <c r="QQM12" s="163"/>
      <c r="QQN12" s="163"/>
      <c r="QQO12" s="163"/>
      <c r="QQP12" s="163"/>
      <c r="QQQ12" s="163"/>
      <c r="QQR12" s="163"/>
      <c r="QQS12" s="163"/>
      <c r="QQT12" s="163"/>
      <c r="QQU12" s="163"/>
      <c r="QQV12" s="163"/>
      <c r="QQW12" s="163"/>
      <c r="QQX12" s="163"/>
      <c r="QQY12" s="163"/>
      <c r="QQZ12" s="163"/>
      <c r="QRA12" s="163"/>
      <c r="QRB12" s="163"/>
      <c r="QRC12" s="163"/>
      <c r="QRD12" s="163"/>
      <c r="QRE12" s="163"/>
      <c r="QRF12" s="163"/>
      <c r="QRG12" s="163"/>
      <c r="QRH12" s="163"/>
      <c r="QRI12" s="163"/>
      <c r="QRJ12" s="163"/>
      <c r="QRK12" s="163"/>
      <c r="QRL12" s="163"/>
      <c r="QRM12" s="163"/>
      <c r="QRN12" s="163"/>
      <c r="QRO12" s="163"/>
      <c r="QRP12" s="163"/>
      <c r="QRQ12" s="163"/>
      <c r="QRR12" s="163"/>
      <c r="QRS12" s="163"/>
      <c r="QRT12" s="163"/>
      <c r="QRU12" s="163"/>
      <c r="QRV12" s="163"/>
      <c r="QRW12" s="163"/>
      <c r="QRX12" s="163"/>
      <c r="QRY12" s="163"/>
      <c r="QRZ12" s="163"/>
      <c r="QSA12" s="163"/>
      <c r="QSB12" s="163"/>
      <c r="QSC12" s="163"/>
      <c r="QSD12" s="163"/>
      <c r="QSE12" s="163"/>
      <c r="QSF12" s="163"/>
      <c r="QSG12" s="163"/>
      <c r="QSH12" s="163"/>
      <c r="QSI12" s="163"/>
      <c r="QSJ12" s="163"/>
      <c r="QSK12" s="163"/>
      <c r="QSL12" s="163"/>
      <c r="QSM12" s="163"/>
      <c r="QSN12" s="163"/>
      <c r="QSO12" s="163"/>
      <c r="QSP12" s="163"/>
      <c r="QSQ12" s="163"/>
      <c r="QSR12" s="163"/>
      <c r="QSS12" s="163"/>
      <c r="QST12" s="163"/>
      <c r="QSU12" s="163"/>
      <c r="QSV12" s="163"/>
      <c r="QSW12" s="163"/>
      <c r="QSX12" s="163"/>
      <c r="QSY12" s="163"/>
      <c r="QSZ12" s="163"/>
      <c r="QTA12" s="163"/>
      <c r="QTB12" s="163"/>
      <c r="QTC12" s="163"/>
      <c r="QTD12" s="163"/>
      <c r="QTE12" s="163"/>
      <c r="QTF12" s="163"/>
      <c r="QTG12" s="163"/>
      <c r="QTH12" s="163"/>
      <c r="QTI12" s="163"/>
      <c r="QTJ12" s="163"/>
      <c r="QTK12" s="163"/>
      <c r="QTL12" s="163"/>
      <c r="QTM12" s="163"/>
      <c r="QTN12" s="163"/>
      <c r="QTO12" s="163"/>
      <c r="QTP12" s="163"/>
      <c r="QTQ12" s="163"/>
      <c r="QTR12" s="163"/>
      <c r="QTS12" s="163"/>
      <c r="QTT12" s="163"/>
      <c r="QTU12" s="163"/>
      <c r="QTV12" s="163"/>
      <c r="QTW12" s="163"/>
      <c r="QTX12" s="163"/>
      <c r="QTY12" s="163"/>
      <c r="QTZ12" s="163"/>
      <c r="QUA12" s="163"/>
      <c r="QUB12" s="163"/>
      <c r="QUC12" s="163"/>
      <c r="QUD12" s="163"/>
      <c r="QUE12" s="163"/>
      <c r="QUF12" s="163"/>
      <c r="QUG12" s="163"/>
      <c r="QUH12" s="163"/>
      <c r="QUI12" s="163"/>
      <c r="QUJ12" s="163"/>
      <c r="QUK12" s="163"/>
      <c r="QUL12" s="163"/>
      <c r="QUM12" s="163"/>
      <c r="QUN12" s="163"/>
      <c r="QUO12" s="163"/>
      <c r="QUP12" s="163"/>
      <c r="QUQ12" s="163"/>
      <c r="QUR12" s="163"/>
      <c r="QUS12" s="163"/>
      <c r="QUT12" s="163"/>
      <c r="QUU12" s="163"/>
      <c r="QUV12" s="163"/>
      <c r="QUW12" s="163"/>
      <c r="QUX12" s="163"/>
      <c r="QUY12" s="163"/>
      <c r="QUZ12" s="163"/>
      <c r="QVA12" s="163"/>
      <c r="QVB12" s="163"/>
      <c r="QVC12" s="163"/>
      <c r="QVD12" s="163"/>
      <c r="QVE12" s="163"/>
      <c r="QVF12" s="163"/>
      <c r="QVG12" s="163"/>
      <c r="QVH12" s="163"/>
      <c r="QVI12" s="163"/>
      <c r="QVJ12" s="163"/>
      <c r="QVK12" s="163"/>
      <c r="QVL12" s="163"/>
      <c r="QVM12" s="163"/>
      <c r="QVN12" s="163"/>
      <c r="QVO12" s="163"/>
      <c r="QVP12" s="163"/>
      <c r="QVQ12" s="163"/>
      <c r="QVR12" s="163"/>
      <c r="QVS12" s="163"/>
      <c r="QVT12" s="163"/>
      <c r="QVU12" s="163"/>
      <c r="QVV12" s="163"/>
      <c r="QVW12" s="163"/>
      <c r="QVX12" s="163"/>
      <c r="QVY12" s="163"/>
      <c r="QVZ12" s="163"/>
      <c r="QWA12" s="163"/>
      <c r="QWB12" s="163"/>
      <c r="QWC12" s="163"/>
      <c r="QWD12" s="163"/>
      <c r="QWE12" s="163"/>
      <c r="QWF12" s="163"/>
      <c r="QWG12" s="163"/>
      <c r="QWH12" s="163"/>
      <c r="QWI12" s="163"/>
      <c r="QWJ12" s="163"/>
      <c r="QWK12" s="163"/>
      <c r="QWL12" s="163"/>
      <c r="QWM12" s="163"/>
      <c r="QWN12" s="163"/>
      <c r="QWO12" s="163"/>
      <c r="QWP12" s="163"/>
      <c r="QWQ12" s="163"/>
      <c r="QWR12" s="163"/>
      <c r="QWS12" s="163"/>
      <c r="QWT12" s="163"/>
      <c r="QWU12" s="163"/>
      <c r="QWV12" s="163"/>
      <c r="QWW12" s="163"/>
      <c r="QWX12" s="163"/>
      <c r="QWY12" s="163"/>
      <c r="QWZ12" s="163"/>
      <c r="QXA12" s="163"/>
      <c r="QXB12" s="163"/>
      <c r="QXC12" s="163"/>
      <c r="QXD12" s="163"/>
      <c r="QXE12" s="163"/>
      <c r="QXF12" s="163"/>
      <c r="QXG12" s="163"/>
      <c r="QXH12" s="163"/>
      <c r="QXI12" s="163"/>
      <c r="QXJ12" s="163"/>
      <c r="QXK12" s="163"/>
      <c r="QXL12" s="163"/>
      <c r="QXM12" s="163"/>
      <c r="QXN12" s="163"/>
      <c r="QXO12" s="163"/>
      <c r="QXP12" s="163"/>
      <c r="QXQ12" s="163"/>
      <c r="QXR12" s="163"/>
      <c r="QXS12" s="163"/>
      <c r="QXT12" s="163"/>
      <c r="QXU12" s="163"/>
      <c r="QXV12" s="163"/>
      <c r="QXW12" s="163"/>
      <c r="QXX12" s="163"/>
      <c r="QXY12" s="163"/>
      <c r="QXZ12" s="163"/>
      <c r="QYA12" s="163"/>
      <c r="QYB12" s="163"/>
      <c r="QYC12" s="163"/>
      <c r="QYD12" s="163"/>
      <c r="QYE12" s="163"/>
      <c r="QYF12" s="163"/>
      <c r="QYG12" s="163"/>
      <c r="QYH12" s="163"/>
      <c r="QYI12" s="163"/>
      <c r="QYJ12" s="163"/>
      <c r="QYK12" s="163"/>
      <c r="QYL12" s="163"/>
      <c r="QYM12" s="163"/>
      <c r="QYN12" s="163"/>
      <c r="QYO12" s="163"/>
      <c r="QYP12" s="163"/>
      <c r="QYQ12" s="163"/>
      <c r="QYR12" s="163"/>
      <c r="QYS12" s="163"/>
      <c r="QYT12" s="163"/>
      <c r="QYU12" s="163"/>
      <c r="QYV12" s="163"/>
      <c r="QYW12" s="163"/>
      <c r="QYX12" s="163"/>
      <c r="QYY12" s="163"/>
      <c r="QYZ12" s="163"/>
      <c r="QZA12" s="163"/>
      <c r="QZB12" s="163"/>
      <c r="QZC12" s="163"/>
      <c r="QZD12" s="163"/>
      <c r="QZE12" s="163"/>
      <c r="QZF12" s="163"/>
      <c r="QZG12" s="163"/>
      <c r="QZH12" s="163"/>
      <c r="QZI12" s="163"/>
      <c r="QZJ12" s="163"/>
      <c r="QZK12" s="163"/>
      <c r="QZL12" s="163"/>
      <c r="QZM12" s="163"/>
      <c r="QZN12" s="163"/>
      <c r="QZO12" s="163"/>
      <c r="QZP12" s="163"/>
      <c r="QZQ12" s="163"/>
      <c r="QZR12" s="163"/>
      <c r="QZS12" s="163"/>
      <c r="QZT12" s="163"/>
      <c r="QZU12" s="163"/>
      <c r="QZV12" s="163"/>
      <c r="QZW12" s="163"/>
      <c r="QZX12" s="163"/>
      <c r="QZY12" s="163"/>
      <c r="QZZ12" s="163"/>
      <c r="RAA12" s="163"/>
      <c r="RAB12" s="163"/>
      <c r="RAC12" s="163"/>
      <c r="RAD12" s="163"/>
      <c r="RAE12" s="163"/>
      <c r="RAF12" s="163"/>
      <c r="RAG12" s="163"/>
      <c r="RAH12" s="163"/>
      <c r="RAI12" s="163"/>
      <c r="RAJ12" s="163"/>
      <c r="RAK12" s="163"/>
      <c r="RAL12" s="163"/>
      <c r="RAM12" s="163"/>
      <c r="RAN12" s="163"/>
      <c r="RAO12" s="163"/>
      <c r="RAP12" s="163"/>
      <c r="RAQ12" s="163"/>
      <c r="RAR12" s="163"/>
      <c r="RAS12" s="163"/>
      <c r="RAT12" s="163"/>
      <c r="RAU12" s="163"/>
      <c r="RAV12" s="163"/>
      <c r="RAW12" s="163"/>
      <c r="RAX12" s="163"/>
      <c r="RAY12" s="163"/>
      <c r="RAZ12" s="163"/>
      <c r="RBA12" s="163"/>
      <c r="RBB12" s="163"/>
      <c r="RBC12" s="163"/>
      <c r="RBD12" s="163"/>
      <c r="RBE12" s="163"/>
      <c r="RBF12" s="163"/>
      <c r="RBG12" s="163"/>
      <c r="RBH12" s="163"/>
      <c r="RBI12" s="163"/>
      <c r="RBJ12" s="163"/>
      <c r="RBK12" s="163"/>
      <c r="RBL12" s="163"/>
      <c r="RBM12" s="163"/>
      <c r="RBN12" s="163"/>
      <c r="RBO12" s="163"/>
      <c r="RBP12" s="163"/>
      <c r="RBQ12" s="163"/>
      <c r="RBR12" s="163"/>
      <c r="RBS12" s="163"/>
      <c r="RBT12" s="163"/>
      <c r="RBU12" s="163"/>
      <c r="RBV12" s="163"/>
      <c r="RBW12" s="163"/>
      <c r="RBX12" s="163"/>
      <c r="RBY12" s="163"/>
      <c r="RBZ12" s="163"/>
      <c r="RCA12" s="163"/>
      <c r="RCB12" s="163"/>
      <c r="RCC12" s="163"/>
      <c r="RCD12" s="163"/>
      <c r="RCE12" s="163"/>
      <c r="RCF12" s="163"/>
      <c r="RCG12" s="163"/>
      <c r="RCH12" s="163"/>
      <c r="RCI12" s="163"/>
      <c r="RCJ12" s="163"/>
      <c r="RCK12" s="163"/>
      <c r="RCL12" s="163"/>
      <c r="RCM12" s="163"/>
      <c r="RCN12" s="163"/>
      <c r="RCO12" s="163"/>
      <c r="RCP12" s="163"/>
      <c r="RCQ12" s="163"/>
      <c r="RCR12" s="163"/>
      <c r="RCS12" s="163"/>
      <c r="RCT12" s="163"/>
      <c r="RCU12" s="163"/>
      <c r="RCV12" s="163"/>
      <c r="RCW12" s="163"/>
      <c r="RCX12" s="163"/>
      <c r="RCY12" s="163"/>
      <c r="RCZ12" s="163"/>
      <c r="RDA12" s="163"/>
      <c r="RDB12" s="163"/>
      <c r="RDC12" s="163"/>
      <c r="RDD12" s="163"/>
      <c r="RDE12" s="163"/>
      <c r="RDF12" s="163"/>
      <c r="RDG12" s="163"/>
      <c r="RDH12" s="163"/>
      <c r="RDI12" s="163"/>
      <c r="RDJ12" s="163"/>
      <c r="RDK12" s="163"/>
      <c r="RDL12" s="163"/>
      <c r="RDM12" s="163"/>
      <c r="RDN12" s="163"/>
      <c r="RDO12" s="163"/>
      <c r="RDP12" s="163"/>
      <c r="RDQ12" s="163"/>
      <c r="RDR12" s="163"/>
      <c r="RDS12" s="163"/>
      <c r="RDT12" s="163"/>
      <c r="RDU12" s="163"/>
      <c r="RDV12" s="163"/>
      <c r="RDW12" s="163"/>
      <c r="RDX12" s="163"/>
      <c r="RDY12" s="163"/>
      <c r="RDZ12" s="163"/>
      <c r="REA12" s="163"/>
      <c r="REB12" s="163"/>
      <c r="REC12" s="163"/>
      <c r="RED12" s="163"/>
      <c r="REE12" s="163"/>
      <c r="REF12" s="163"/>
      <c r="REG12" s="163"/>
      <c r="REH12" s="163"/>
      <c r="REI12" s="163"/>
      <c r="REJ12" s="163"/>
      <c r="REK12" s="163"/>
      <c r="REL12" s="163"/>
      <c r="REM12" s="163"/>
      <c r="REN12" s="163"/>
      <c r="REO12" s="163"/>
      <c r="REP12" s="163"/>
      <c r="REQ12" s="163"/>
      <c r="RER12" s="163"/>
      <c r="RES12" s="163"/>
      <c r="RET12" s="163"/>
      <c r="REU12" s="163"/>
      <c r="REV12" s="163"/>
      <c r="REW12" s="163"/>
      <c r="REX12" s="163"/>
      <c r="REY12" s="163"/>
      <c r="REZ12" s="163"/>
      <c r="RFA12" s="163"/>
      <c r="RFB12" s="163"/>
      <c r="RFC12" s="163"/>
      <c r="RFD12" s="163"/>
      <c r="RFE12" s="163"/>
      <c r="RFF12" s="163"/>
      <c r="RFG12" s="163"/>
      <c r="RFH12" s="163"/>
      <c r="RFI12" s="163"/>
      <c r="RFJ12" s="163"/>
      <c r="RFK12" s="163"/>
      <c r="RFL12" s="163"/>
      <c r="RFM12" s="163"/>
      <c r="RFN12" s="163"/>
      <c r="RFO12" s="163"/>
      <c r="RFP12" s="163"/>
      <c r="RFQ12" s="163"/>
      <c r="RFR12" s="163"/>
      <c r="RFS12" s="163"/>
      <c r="RFT12" s="163"/>
      <c r="RFU12" s="163"/>
      <c r="RFV12" s="163"/>
      <c r="RFW12" s="163"/>
      <c r="RFX12" s="163"/>
      <c r="RFY12" s="163"/>
      <c r="RFZ12" s="163"/>
      <c r="RGA12" s="163"/>
      <c r="RGB12" s="163"/>
      <c r="RGC12" s="163"/>
      <c r="RGD12" s="163"/>
      <c r="RGE12" s="163"/>
      <c r="RGF12" s="163"/>
      <c r="RGG12" s="163"/>
      <c r="RGH12" s="163"/>
      <c r="RGI12" s="163"/>
      <c r="RGJ12" s="163"/>
      <c r="RGK12" s="163"/>
      <c r="RGL12" s="163"/>
      <c r="RGM12" s="163"/>
      <c r="RGN12" s="163"/>
      <c r="RGO12" s="163"/>
      <c r="RGP12" s="163"/>
      <c r="RGQ12" s="163"/>
      <c r="RGR12" s="163"/>
      <c r="RGS12" s="163"/>
      <c r="RGT12" s="163"/>
      <c r="RGU12" s="163"/>
      <c r="RGV12" s="163"/>
      <c r="RGW12" s="163"/>
      <c r="RGX12" s="163"/>
      <c r="RGY12" s="163"/>
      <c r="RGZ12" s="163"/>
      <c r="RHA12" s="163"/>
      <c r="RHB12" s="163"/>
      <c r="RHC12" s="163"/>
      <c r="RHD12" s="163"/>
      <c r="RHE12" s="163"/>
      <c r="RHF12" s="163"/>
      <c r="RHG12" s="163"/>
      <c r="RHH12" s="163"/>
      <c r="RHI12" s="163"/>
      <c r="RHJ12" s="163"/>
      <c r="RHK12" s="163"/>
      <c r="RHL12" s="163"/>
      <c r="RHM12" s="163"/>
      <c r="RHN12" s="163"/>
      <c r="RHO12" s="163"/>
      <c r="RHP12" s="163"/>
      <c r="RHQ12" s="163"/>
      <c r="RHR12" s="163"/>
      <c r="RHS12" s="163"/>
      <c r="RHT12" s="163"/>
      <c r="RHU12" s="163"/>
      <c r="RHV12" s="163"/>
      <c r="RHW12" s="163"/>
      <c r="RHX12" s="163"/>
      <c r="RHY12" s="163"/>
      <c r="RHZ12" s="163"/>
      <c r="RIA12" s="163"/>
      <c r="RIB12" s="163"/>
      <c r="RIC12" s="163"/>
      <c r="RID12" s="163"/>
      <c r="RIE12" s="163"/>
      <c r="RIF12" s="163"/>
      <c r="RIG12" s="163"/>
      <c r="RIH12" s="163"/>
      <c r="RII12" s="163"/>
      <c r="RIJ12" s="163"/>
      <c r="RIK12" s="163"/>
      <c r="RIL12" s="163"/>
      <c r="RIM12" s="163"/>
      <c r="RIN12" s="163"/>
      <c r="RIO12" s="163"/>
      <c r="RIP12" s="163"/>
      <c r="RIQ12" s="163"/>
      <c r="RIR12" s="163"/>
      <c r="RIS12" s="163"/>
      <c r="RIT12" s="163"/>
      <c r="RIU12" s="163"/>
      <c r="RIV12" s="163"/>
      <c r="RIW12" s="163"/>
      <c r="RIX12" s="163"/>
      <c r="RIY12" s="163"/>
      <c r="RIZ12" s="163"/>
      <c r="RJA12" s="163"/>
      <c r="RJB12" s="163"/>
      <c r="RJC12" s="163"/>
      <c r="RJD12" s="163"/>
      <c r="RJE12" s="163"/>
      <c r="RJF12" s="163"/>
      <c r="RJG12" s="163"/>
      <c r="RJH12" s="163"/>
      <c r="RJI12" s="163"/>
      <c r="RJJ12" s="163"/>
      <c r="RJK12" s="163"/>
      <c r="RJL12" s="163"/>
      <c r="RJM12" s="163"/>
      <c r="RJN12" s="163"/>
      <c r="RJO12" s="163"/>
      <c r="RJP12" s="163"/>
      <c r="RJQ12" s="163"/>
      <c r="RJR12" s="163"/>
      <c r="RJS12" s="163"/>
      <c r="RJT12" s="163"/>
      <c r="RJU12" s="163"/>
      <c r="RJV12" s="163"/>
      <c r="RJW12" s="163"/>
      <c r="RJX12" s="163"/>
      <c r="RJY12" s="163"/>
      <c r="RJZ12" s="163"/>
      <c r="RKA12" s="163"/>
      <c r="RKB12" s="163"/>
      <c r="RKC12" s="163"/>
      <c r="RKD12" s="163"/>
      <c r="RKE12" s="163"/>
      <c r="RKF12" s="163"/>
      <c r="RKG12" s="163"/>
      <c r="RKH12" s="163"/>
      <c r="RKI12" s="163"/>
      <c r="RKJ12" s="163"/>
      <c r="RKK12" s="163"/>
      <c r="RKL12" s="163"/>
      <c r="RKM12" s="163"/>
      <c r="RKN12" s="163"/>
      <c r="RKO12" s="163"/>
      <c r="RKP12" s="163"/>
      <c r="RKQ12" s="163"/>
      <c r="RKR12" s="163"/>
      <c r="RKS12" s="163"/>
      <c r="RKT12" s="163"/>
      <c r="RKU12" s="163"/>
      <c r="RKV12" s="163"/>
      <c r="RKW12" s="163"/>
      <c r="RKX12" s="163"/>
      <c r="RKY12" s="163"/>
      <c r="RKZ12" s="163"/>
      <c r="RLA12" s="163"/>
      <c r="RLB12" s="163"/>
      <c r="RLC12" s="163"/>
      <c r="RLD12" s="163"/>
      <c r="RLE12" s="163"/>
      <c r="RLF12" s="163"/>
      <c r="RLG12" s="163"/>
      <c r="RLH12" s="163"/>
      <c r="RLI12" s="163"/>
      <c r="RLJ12" s="163"/>
      <c r="RLK12" s="163"/>
      <c r="RLL12" s="163"/>
      <c r="RLM12" s="163"/>
      <c r="RLN12" s="163"/>
      <c r="RLO12" s="163"/>
      <c r="RLP12" s="163"/>
      <c r="RLQ12" s="163"/>
      <c r="RLR12" s="163"/>
      <c r="RLS12" s="163"/>
      <c r="RLT12" s="163"/>
      <c r="RLU12" s="163"/>
      <c r="RLV12" s="163"/>
      <c r="RLW12" s="163"/>
      <c r="RLX12" s="163"/>
      <c r="RLY12" s="163"/>
      <c r="RLZ12" s="163"/>
      <c r="RMA12" s="163"/>
      <c r="RMB12" s="163"/>
      <c r="RMC12" s="163"/>
      <c r="RMD12" s="163"/>
      <c r="RME12" s="163"/>
      <c r="RMF12" s="163"/>
      <c r="RMG12" s="163"/>
      <c r="RMH12" s="163"/>
      <c r="RMI12" s="163"/>
      <c r="RMJ12" s="163"/>
      <c r="RMK12" s="163"/>
      <c r="RML12" s="163"/>
      <c r="RMM12" s="163"/>
      <c r="RMN12" s="163"/>
      <c r="RMO12" s="163"/>
      <c r="RMP12" s="163"/>
      <c r="RMQ12" s="163"/>
      <c r="RMR12" s="163"/>
      <c r="RMS12" s="163"/>
      <c r="RMT12" s="163"/>
      <c r="RMU12" s="163"/>
      <c r="RMV12" s="163"/>
      <c r="RMW12" s="163"/>
      <c r="RMX12" s="163"/>
      <c r="RMY12" s="163"/>
      <c r="RMZ12" s="163"/>
      <c r="RNA12" s="163"/>
      <c r="RNB12" s="163"/>
      <c r="RNC12" s="163"/>
      <c r="RND12" s="163"/>
      <c r="RNE12" s="163"/>
      <c r="RNF12" s="163"/>
      <c r="RNG12" s="163"/>
      <c r="RNH12" s="163"/>
      <c r="RNI12" s="163"/>
      <c r="RNJ12" s="163"/>
      <c r="RNK12" s="163"/>
      <c r="RNL12" s="163"/>
      <c r="RNM12" s="163"/>
      <c r="RNN12" s="163"/>
      <c r="RNO12" s="163"/>
      <c r="RNP12" s="163"/>
      <c r="RNQ12" s="163"/>
      <c r="RNR12" s="163"/>
      <c r="RNS12" s="163"/>
      <c r="RNT12" s="163"/>
      <c r="RNU12" s="163"/>
      <c r="RNV12" s="163"/>
      <c r="RNW12" s="163"/>
      <c r="RNX12" s="163"/>
      <c r="RNY12" s="163"/>
      <c r="RNZ12" s="163"/>
      <c r="ROA12" s="163"/>
      <c r="ROB12" s="163"/>
      <c r="ROC12" s="163"/>
      <c r="ROD12" s="163"/>
      <c r="ROE12" s="163"/>
      <c r="ROF12" s="163"/>
      <c r="ROG12" s="163"/>
      <c r="ROH12" s="163"/>
      <c r="ROI12" s="163"/>
      <c r="ROJ12" s="163"/>
      <c r="ROK12" s="163"/>
      <c r="ROL12" s="163"/>
      <c r="ROM12" s="163"/>
      <c r="RON12" s="163"/>
      <c r="ROO12" s="163"/>
      <c r="ROP12" s="163"/>
      <c r="ROQ12" s="163"/>
      <c r="ROR12" s="163"/>
      <c r="ROS12" s="163"/>
      <c r="ROT12" s="163"/>
      <c r="ROU12" s="163"/>
      <c r="ROV12" s="163"/>
      <c r="ROW12" s="163"/>
      <c r="ROX12" s="163"/>
      <c r="ROY12" s="163"/>
      <c r="ROZ12" s="163"/>
      <c r="RPA12" s="163"/>
      <c r="RPB12" s="163"/>
      <c r="RPC12" s="163"/>
      <c r="RPD12" s="163"/>
      <c r="RPE12" s="163"/>
      <c r="RPF12" s="163"/>
      <c r="RPG12" s="163"/>
      <c r="RPH12" s="163"/>
      <c r="RPI12" s="163"/>
      <c r="RPJ12" s="163"/>
      <c r="RPK12" s="163"/>
      <c r="RPL12" s="163"/>
      <c r="RPM12" s="163"/>
      <c r="RPN12" s="163"/>
      <c r="RPO12" s="163"/>
      <c r="RPP12" s="163"/>
      <c r="RPQ12" s="163"/>
      <c r="RPR12" s="163"/>
      <c r="RPS12" s="163"/>
      <c r="RPT12" s="163"/>
      <c r="RPU12" s="163"/>
      <c r="RPV12" s="163"/>
      <c r="RPW12" s="163"/>
      <c r="RPX12" s="163"/>
      <c r="RPY12" s="163"/>
      <c r="RPZ12" s="163"/>
      <c r="RQA12" s="163"/>
      <c r="RQB12" s="163"/>
      <c r="RQC12" s="163"/>
      <c r="RQD12" s="163"/>
      <c r="RQE12" s="163"/>
      <c r="RQF12" s="163"/>
      <c r="RQG12" s="163"/>
      <c r="RQH12" s="163"/>
      <c r="RQI12" s="163"/>
      <c r="RQJ12" s="163"/>
      <c r="RQK12" s="163"/>
      <c r="RQL12" s="163"/>
      <c r="RQM12" s="163"/>
      <c r="RQN12" s="163"/>
      <c r="RQO12" s="163"/>
      <c r="RQP12" s="163"/>
      <c r="RQQ12" s="163"/>
      <c r="RQR12" s="163"/>
      <c r="RQS12" s="163"/>
      <c r="RQT12" s="163"/>
      <c r="RQU12" s="163"/>
      <c r="RQV12" s="163"/>
      <c r="RQW12" s="163"/>
      <c r="RQX12" s="163"/>
      <c r="RQY12" s="163"/>
      <c r="RQZ12" s="163"/>
      <c r="RRA12" s="163"/>
      <c r="RRB12" s="163"/>
      <c r="RRC12" s="163"/>
      <c r="RRD12" s="163"/>
      <c r="RRE12" s="163"/>
      <c r="RRF12" s="163"/>
      <c r="RRG12" s="163"/>
      <c r="RRH12" s="163"/>
      <c r="RRI12" s="163"/>
      <c r="RRJ12" s="163"/>
      <c r="RRK12" s="163"/>
      <c r="RRL12" s="163"/>
      <c r="RRM12" s="163"/>
      <c r="RRN12" s="163"/>
      <c r="RRO12" s="163"/>
      <c r="RRP12" s="163"/>
      <c r="RRQ12" s="163"/>
      <c r="RRR12" s="163"/>
      <c r="RRS12" s="163"/>
      <c r="RRT12" s="163"/>
      <c r="RRU12" s="163"/>
      <c r="RRV12" s="163"/>
      <c r="RRW12" s="163"/>
      <c r="RRX12" s="163"/>
      <c r="RRY12" s="163"/>
      <c r="RRZ12" s="163"/>
      <c r="RSA12" s="163"/>
      <c r="RSB12" s="163"/>
      <c r="RSC12" s="163"/>
      <c r="RSD12" s="163"/>
      <c r="RSE12" s="163"/>
      <c r="RSF12" s="163"/>
      <c r="RSG12" s="163"/>
      <c r="RSH12" s="163"/>
      <c r="RSI12" s="163"/>
      <c r="RSJ12" s="163"/>
      <c r="RSK12" s="163"/>
      <c r="RSL12" s="163"/>
      <c r="RSM12" s="163"/>
      <c r="RSN12" s="163"/>
      <c r="RSO12" s="163"/>
      <c r="RSP12" s="163"/>
      <c r="RSQ12" s="163"/>
      <c r="RSR12" s="163"/>
      <c r="RSS12" s="163"/>
      <c r="RST12" s="163"/>
      <c r="RSU12" s="163"/>
      <c r="RSV12" s="163"/>
      <c r="RSW12" s="163"/>
      <c r="RSX12" s="163"/>
      <c r="RSY12" s="163"/>
      <c r="RSZ12" s="163"/>
      <c r="RTA12" s="163"/>
      <c r="RTB12" s="163"/>
      <c r="RTC12" s="163"/>
      <c r="RTD12" s="163"/>
      <c r="RTE12" s="163"/>
      <c r="RTF12" s="163"/>
      <c r="RTG12" s="163"/>
      <c r="RTH12" s="163"/>
      <c r="RTI12" s="163"/>
      <c r="RTJ12" s="163"/>
      <c r="RTK12" s="163"/>
      <c r="RTL12" s="163"/>
      <c r="RTM12" s="163"/>
      <c r="RTN12" s="163"/>
      <c r="RTO12" s="163"/>
      <c r="RTP12" s="163"/>
      <c r="RTQ12" s="163"/>
      <c r="RTR12" s="163"/>
      <c r="RTS12" s="163"/>
      <c r="RTT12" s="163"/>
      <c r="RTU12" s="163"/>
      <c r="RTV12" s="163"/>
      <c r="RTW12" s="163"/>
      <c r="RTX12" s="163"/>
      <c r="RTY12" s="163"/>
      <c r="RTZ12" s="163"/>
      <c r="RUA12" s="163"/>
      <c r="RUB12" s="163"/>
      <c r="RUC12" s="163"/>
      <c r="RUD12" s="163"/>
      <c r="RUE12" s="163"/>
      <c r="RUF12" s="163"/>
      <c r="RUG12" s="163"/>
      <c r="RUH12" s="163"/>
      <c r="RUI12" s="163"/>
      <c r="RUJ12" s="163"/>
      <c r="RUK12" s="163"/>
      <c r="RUL12" s="163"/>
      <c r="RUM12" s="163"/>
      <c r="RUN12" s="163"/>
      <c r="RUO12" s="163"/>
      <c r="RUP12" s="163"/>
      <c r="RUQ12" s="163"/>
      <c r="RUR12" s="163"/>
      <c r="RUS12" s="163"/>
      <c r="RUT12" s="163"/>
      <c r="RUU12" s="163"/>
      <c r="RUV12" s="163"/>
      <c r="RUW12" s="163"/>
      <c r="RUX12" s="163"/>
      <c r="RUY12" s="163"/>
      <c r="RUZ12" s="163"/>
      <c r="RVA12" s="163"/>
      <c r="RVB12" s="163"/>
      <c r="RVC12" s="163"/>
      <c r="RVD12" s="163"/>
      <c r="RVE12" s="163"/>
      <c r="RVF12" s="163"/>
      <c r="RVG12" s="163"/>
      <c r="RVH12" s="163"/>
      <c r="RVI12" s="163"/>
      <c r="RVJ12" s="163"/>
      <c r="RVK12" s="163"/>
      <c r="RVL12" s="163"/>
      <c r="RVM12" s="163"/>
      <c r="RVN12" s="163"/>
      <c r="RVO12" s="163"/>
      <c r="RVP12" s="163"/>
      <c r="RVQ12" s="163"/>
      <c r="RVR12" s="163"/>
      <c r="RVS12" s="163"/>
      <c r="RVT12" s="163"/>
      <c r="RVU12" s="163"/>
      <c r="RVV12" s="163"/>
      <c r="RVW12" s="163"/>
      <c r="RVX12" s="163"/>
      <c r="RVY12" s="163"/>
      <c r="RVZ12" s="163"/>
      <c r="RWA12" s="163"/>
      <c r="RWB12" s="163"/>
      <c r="RWC12" s="163"/>
      <c r="RWD12" s="163"/>
      <c r="RWE12" s="163"/>
      <c r="RWF12" s="163"/>
      <c r="RWG12" s="163"/>
      <c r="RWH12" s="163"/>
      <c r="RWI12" s="163"/>
      <c r="RWJ12" s="163"/>
      <c r="RWK12" s="163"/>
      <c r="RWL12" s="163"/>
      <c r="RWM12" s="163"/>
      <c r="RWN12" s="163"/>
      <c r="RWO12" s="163"/>
      <c r="RWP12" s="163"/>
      <c r="RWQ12" s="163"/>
      <c r="RWR12" s="163"/>
      <c r="RWS12" s="163"/>
      <c r="RWT12" s="163"/>
      <c r="RWU12" s="163"/>
      <c r="RWV12" s="163"/>
      <c r="RWW12" s="163"/>
      <c r="RWX12" s="163"/>
      <c r="RWY12" s="163"/>
      <c r="RWZ12" s="163"/>
      <c r="RXA12" s="163"/>
      <c r="RXB12" s="163"/>
      <c r="RXC12" s="163"/>
      <c r="RXD12" s="163"/>
      <c r="RXE12" s="163"/>
      <c r="RXF12" s="163"/>
      <c r="RXG12" s="163"/>
      <c r="RXH12" s="163"/>
      <c r="RXI12" s="163"/>
      <c r="RXJ12" s="163"/>
      <c r="RXK12" s="163"/>
      <c r="RXL12" s="163"/>
      <c r="RXM12" s="163"/>
      <c r="RXN12" s="163"/>
      <c r="RXO12" s="163"/>
      <c r="RXP12" s="163"/>
      <c r="RXQ12" s="163"/>
      <c r="RXR12" s="163"/>
      <c r="RXS12" s="163"/>
      <c r="RXT12" s="163"/>
      <c r="RXU12" s="163"/>
      <c r="RXV12" s="163"/>
      <c r="RXW12" s="163"/>
      <c r="RXX12" s="163"/>
      <c r="RXY12" s="163"/>
      <c r="RXZ12" s="163"/>
      <c r="RYA12" s="163"/>
      <c r="RYB12" s="163"/>
      <c r="RYC12" s="163"/>
      <c r="RYD12" s="163"/>
      <c r="RYE12" s="163"/>
      <c r="RYF12" s="163"/>
      <c r="RYG12" s="163"/>
      <c r="RYH12" s="163"/>
      <c r="RYI12" s="163"/>
      <c r="RYJ12" s="163"/>
      <c r="RYK12" s="163"/>
      <c r="RYL12" s="163"/>
      <c r="RYM12" s="163"/>
      <c r="RYN12" s="163"/>
      <c r="RYO12" s="163"/>
      <c r="RYP12" s="163"/>
      <c r="RYQ12" s="163"/>
      <c r="RYR12" s="163"/>
      <c r="RYS12" s="163"/>
      <c r="RYT12" s="163"/>
      <c r="RYU12" s="163"/>
      <c r="RYV12" s="163"/>
      <c r="RYW12" s="163"/>
      <c r="RYX12" s="163"/>
      <c r="RYY12" s="163"/>
      <c r="RYZ12" s="163"/>
      <c r="RZA12" s="163"/>
      <c r="RZB12" s="163"/>
      <c r="RZC12" s="163"/>
      <c r="RZD12" s="163"/>
      <c r="RZE12" s="163"/>
      <c r="RZF12" s="163"/>
      <c r="RZG12" s="163"/>
      <c r="RZH12" s="163"/>
      <c r="RZI12" s="163"/>
      <c r="RZJ12" s="163"/>
      <c r="RZK12" s="163"/>
      <c r="RZL12" s="163"/>
      <c r="RZM12" s="163"/>
      <c r="RZN12" s="163"/>
      <c r="RZO12" s="163"/>
      <c r="RZP12" s="163"/>
      <c r="RZQ12" s="163"/>
      <c r="RZR12" s="163"/>
      <c r="RZS12" s="163"/>
      <c r="RZT12" s="163"/>
      <c r="RZU12" s="163"/>
      <c r="RZV12" s="163"/>
      <c r="RZW12" s="163"/>
      <c r="RZX12" s="163"/>
      <c r="RZY12" s="163"/>
      <c r="RZZ12" s="163"/>
      <c r="SAA12" s="163"/>
      <c r="SAB12" s="163"/>
      <c r="SAC12" s="163"/>
      <c r="SAD12" s="163"/>
      <c r="SAE12" s="163"/>
      <c r="SAF12" s="163"/>
      <c r="SAG12" s="163"/>
      <c r="SAH12" s="163"/>
      <c r="SAI12" s="163"/>
      <c r="SAJ12" s="163"/>
      <c r="SAK12" s="163"/>
      <c r="SAL12" s="163"/>
      <c r="SAM12" s="163"/>
      <c r="SAN12" s="163"/>
      <c r="SAO12" s="163"/>
      <c r="SAP12" s="163"/>
      <c r="SAQ12" s="163"/>
      <c r="SAR12" s="163"/>
      <c r="SAS12" s="163"/>
      <c r="SAT12" s="163"/>
      <c r="SAU12" s="163"/>
      <c r="SAV12" s="163"/>
      <c r="SAW12" s="163"/>
      <c r="SAX12" s="163"/>
      <c r="SAY12" s="163"/>
      <c r="SAZ12" s="163"/>
      <c r="SBA12" s="163"/>
      <c r="SBB12" s="163"/>
      <c r="SBC12" s="163"/>
      <c r="SBD12" s="163"/>
      <c r="SBE12" s="163"/>
      <c r="SBF12" s="163"/>
      <c r="SBG12" s="163"/>
      <c r="SBH12" s="163"/>
      <c r="SBI12" s="163"/>
      <c r="SBJ12" s="163"/>
      <c r="SBK12" s="163"/>
      <c r="SBL12" s="163"/>
      <c r="SBM12" s="163"/>
      <c r="SBN12" s="163"/>
      <c r="SBO12" s="163"/>
      <c r="SBP12" s="163"/>
      <c r="SBQ12" s="163"/>
      <c r="SBR12" s="163"/>
      <c r="SBS12" s="163"/>
      <c r="SBT12" s="163"/>
      <c r="SBU12" s="163"/>
      <c r="SBV12" s="163"/>
      <c r="SBW12" s="163"/>
      <c r="SBX12" s="163"/>
      <c r="SBY12" s="163"/>
      <c r="SBZ12" s="163"/>
      <c r="SCA12" s="163"/>
      <c r="SCB12" s="163"/>
      <c r="SCC12" s="163"/>
      <c r="SCD12" s="163"/>
      <c r="SCE12" s="163"/>
      <c r="SCF12" s="163"/>
      <c r="SCG12" s="163"/>
      <c r="SCH12" s="163"/>
      <c r="SCI12" s="163"/>
      <c r="SCJ12" s="163"/>
      <c r="SCK12" s="163"/>
      <c r="SCL12" s="163"/>
      <c r="SCM12" s="163"/>
      <c r="SCN12" s="163"/>
      <c r="SCO12" s="163"/>
      <c r="SCP12" s="163"/>
      <c r="SCQ12" s="163"/>
      <c r="SCR12" s="163"/>
      <c r="SCS12" s="163"/>
      <c r="SCT12" s="163"/>
      <c r="SCU12" s="163"/>
      <c r="SCV12" s="163"/>
      <c r="SCW12" s="163"/>
      <c r="SCX12" s="163"/>
      <c r="SCY12" s="163"/>
      <c r="SCZ12" s="163"/>
      <c r="SDA12" s="163"/>
      <c r="SDB12" s="163"/>
      <c r="SDC12" s="163"/>
      <c r="SDD12" s="163"/>
      <c r="SDE12" s="163"/>
      <c r="SDF12" s="163"/>
      <c r="SDG12" s="163"/>
      <c r="SDH12" s="163"/>
      <c r="SDI12" s="163"/>
      <c r="SDJ12" s="163"/>
      <c r="SDK12" s="163"/>
      <c r="SDL12" s="163"/>
      <c r="SDM12" s="163"/>
      <c r="SDN12" s="163"/>
      <c r="SDO12" s="163"/>
      <c r="SDP12" s="163"/>
      <c r="SDQ12" s="163"/>
      <c r="SDR12" s="163"/>
      <c r="SDS12" s="163"/>
      <c r="SDT12" s="163"/>
      <c r="SDU12" s="163"/>
      <c r="SDV12" s="163"/>
      <c r="SDW12" s="163"/>
      <c r="SDX12" s="163"/>
      <c r="SDY12" s="163"/>
      <c r="SDZ12" s="163"/>
      <c r="SEA12" s="163"/>
      <c r="SEB12" s="163"/>
      <c r="SEC12" s="163"/>
      <c r="SED12" s="163"/>
      <c r="SEE12" s="163"/>
      <c r="SEF12" s="163"/>
      <c r="SEG12" s="163"/>
      <c r="SEH12" s="163"/>
      <c r="SEI12" s="163"/>
      <c r="SEJ12" s="163"/>
      <c r="SEK12" s="163"/>
      <c r="SEL12" s="163"/>
      <c r="SEM12" s="163"/>
      <c r="SEN12" s="163"/>
      <c r="SEO12" s="163"/>
      <c r="SEP12" s="163"/>
      <c r="SEQ12" s="163"/>
      <c r="SER12" s="163"/>
      <c r="SES12" s="163"/>
      <c r="SET12" s="163"/>
      <c r="SEU12" s="163"/>
      <c r="SEV12" s="163"/>
      <c r="SEW12" s="163"/>
      <c r="SEX12" s="163"/>
      <c r="SEY12" s="163"/>
      <c r="SEZ12" s="163"/>
      <c r="SFA12" s="163"/>
      <c r="SFB12" s="163"/>
      <c r="SFC12" s="163"/>
      <c r="SFD12" s="163"/>
      <c r="SFE12" s="163"/>
      <c r="SFF12" s="163"/>
      <c r="SFG12" s="163"/>
      <c r="SFH12" s="163"/>
      <c r="SFI12" s="163"/>
      <c r="SFJ12" s="163"/>
      <c r="SFK12" s="163"/>
      <c r="SFL12" s="163"/>
      <c r="SFM12" s="163"/>
      <c r="SFN12" s="163"/>
      <c r="SFO12" s="163"/>
      <c r="SFP12" s="163"/>
      <c r="SFQ12" s="163"/>
      <c r="SFR12" s="163"/>
      <c r="SFS12" s="163"/>
      <c r="SFT12" s="163"/>
      <c r="SFU12" s="163"/>
      <c r="SFV12" s="163"/>
      <c r="SFW12" s="163"/>
      <c r="SFX12" s="163"/>
      <c r="SFY12" s="163"/>
      <c r="SFZ12" s="163"/>
      <c r="SGA12" s="163"/>
      <c r="SGB12" s="163"/>
      <c r="SGC12" s="163"/>
      <c r="SGD12" s="163"/>
      <c r="SGE12" s="163"/>
      <c r="SGF12" s="163"/>
      <c r="SGG12" s="163"/>
      <c r="SGH12" s="163"/>
      <c r="SGI12" s="163"/>
      <c r="SGJ12" s="163"/>
      <c r="SGK12" s="163"/>
      <c r="SGL12" s="163"/>
      <c r="SGM12" s="163"/>
      <c r="SGN12" s="163"/>
      <c r="SGO12" s="163"/>
      <c r="SGP12" s="163"/>
      <c r="SGQ12" s="163"/>
      <c r="SGR12" s="163"/>
      <c r="SGS12" s="163"/>
      <c r="SGT12" s="163"/>
      <c r="SGU12" s="163"/>
      <c r="SGV12" s="163"/>
      <c r="SGW12" s="163"/>
      <c r="SGX12" s="163"/>
      <c r="SGY12" s="163"/>
      <c r="SGZ12" s="163"/>
      <c r="SHA12" s="163"/>
      <c r="SHB12" s="163"/>
      <c r="SHC12" s="163"/>
      <c r="SHD12" s="163"/>
      <c r="SHE12" s="163"/>
      <c r="SHF12" s="163"/>
      <c r="SHG12" s="163"/>
      <c r="SHH12" s="163"/>
      <c r="SHI12" s="163"/>
      <c r="SHJ12" s="163"/>
      <c r="SHK12" s="163"/>
      <c r="SHL12" s="163"/>
      <c r="SHM12" s="163"/>
      <c r="SHN12" s="163"/>
      <c r="SHO12" s="163"/>
      <c r="SHP12" s="163"/>
      <c r="SHQ12" s="163"/>
      <c r="SHR12" s="163"/>
      <c r="SHS12" s="163"/>
      <c r="SHT12" s="163"/>
      <c r="SHU12" s="163"/>
      <c r="SHV12" s="163"/>
      <c r="SHW12" s="163"/>
      <c r="SHX12" s="163"/>
      <c r="SHY12" s="163"/>
      <c r="SHZ12" s="163"/>
      <c r="SIA12" s="163"/>
      <c r="SIB12" s="163"/>
      <c r="SIC12" s="163"/>
      <c r="SID12" s="163"/>
      <c r="SIE12" s="163"/>
      <c r="SIF12" s="163"/>
      <c r="SIG12" s="163"/>
      <c r="SIH12" s="163"/>
      <c r="SII12" s="163"/>
      <c r="SIJ12" s="163"/>
      <c r="SIK12" s="163"/>
      <c r="SIL12" s="163"/>
      <c r="SIM12" s="163"/>
      <c r="SIN12" s="163"/>
      <c r="SIO12" s="163"/>
      <c r="SIP12" s="163"/>
      <c r="SIQ12" s="163"/>
      <c r="SIR12" s="163"/>
      <c r="SIS12" s="163"/>
      <c r="SIT12" s="163"/>
      <c r="SIU12" s="163"/>
      <c r="SIV12" s="163"/>
      <c r="SIW12" s="163"/>
      <c r="SIX12" s="163"/>
      <c r="SIY12" s="163"/>
      <c r="SIZ12" s="163"/>
      <c r="SJA12" s="163"/>
      <c r="SJB12" s="163"/>
      <c r="SJC12" s="163"/>
      <c r="SJD12" s="163"/>
      <c r="SJE12" s="163"/>
      <c r="SJF12" s="163"/>
      <c r="SJG12" s="163"/>
      <c r="SJH12" s="163"/>
      <c r="SJI12" s="163"/>
      <c r="SJJ12" s="163"/>
      <c r="SJK12" s="163"/>
      <c r="SJL12" s="163"/>
      <c r="SJM12" s="163"/>
      <c r="SJN12" s="163"/>
      <c r="SJO12" s="163"/>
      <c r="SJP12" s="163"/>
      <c r="SJQ12" s="163"/>
      <c r="SJR12" s="163"/>
      <c r="SJS12" s="163"/>
      <c r="SJT12" s="163"/>
      <c r="SJU12" s="163"/>
      <c r="SJV12" s="163"/>
      <c r="SJW12" s="163"/>
      <c r="SJX12" s="163"/>
      <c r="SJY12" s="163"/>
      <c r="SJZ12" s="163"/>
      <c r="SKA12" s="163"/>
      <c r="SKB12" s="163"/>
      <c r="SKC12" s="163"/>
      <c r="SKD12" s="163"/>
      <c r="SKE12" s="163"/>
      <c r="SKF12" s="163"/>
      <c r="SKG12" s="163"/>
      <c r="SKH12" s="163"/>
      <c r="SKI12" s="163"/>
      <c r="SKJ12" s="163"/>
      <c r="SKK12" s="163"/>
      <c r="SKL12" s="163"/>
      <c r="SKM12" s="163"/>
      <c r="SKN12" s="163"/>
      <c r="SKO12" s="163"/>
      <c r="SKP12" s="163"/>
      <c r="SKQ12" s="163"/>
      <c r="SKR12" s="163"/>
      <c r="SKS12" s="163"/>
      <c r="SKT12" s="163"/>
      <c r="SKU12" s="163"/>
      <c r="SKV12" s="163"/>
      <c r="SKW12" s="163"/>
      <c r="SKX12" s="163"/>
      <c r="SKY12" s="163"/>
      <c r="SKZ12" s="163"/>
      <c r="SLA12" s="163"/>
      <c r="SLB12" s="163"/>
      <c r="SLC12" s="163"/>
      <c r="SLD12" s="163"/>
      <c r="SLE12" s="163"/>
      <c r="SLF12" s="163"/>
      <c r="SLG12" s="163"/>
      <c r="SLH12" s="163"/>
      <c r="SLI12" s="163"/>
      <c r="SLJ12" s="163"/>
      <c r="SLK12" s="163"/>
      <c r="SLL12" s="163"/>
      <c r="SLM12" s="163"/>
      <c r="SLN12" s="163"/>
      <c r="SLO12" s="163"/>
      <c r="SLP12" s="163"/>
      <c r="SLQ12" s="163"/>
      <c r="SLR12" s="163"/>
      <c r="SLS12" s="163"/>
      <c r="SLT12" s="163"/>
      <c r="SLU12" s="163"/>
      <c r="SLV12" s="163"/>
      <c r="SLW12" s="163"/>
      <c r="SLX12" s="163"/>
      <c r="SLY12" s="163"/>
      <c r="SLZ12" s="163"/>
      <c r="SMA12" s="163"/>
      <c r="SMB12" s="163"/>
      <c r="SMC12" s="163"/>
      <c r="SMD12" s="163"/>
      <c r="SME12" s="163"/>
      <c r="SMF12" s="163"/>
      <c r="SMG12" s="163"/>
      <c r="SMH12" s="163"/>
      <c r="SMI12" s="163"/>
      <c r="SMJ12" s="163"/>
      <c r="SMK12" s="163"/>
      <c r="SML12" s="163"/>
      <c r="SMM12" s="163"/>
      <c r="SMN12" s="163"/>
      <c r="SMO12" s="163"/>
      <c r="SMP12" s="163"/>
      <c r="SMQ12" s="163"/>
      <c r="SMR12" s="163"/>
      <c r="SMS12" s="163"/>
      <c r="SMT12" s="163"/>
      <c r="SMU12" s="163"/>
      <c r="SMV12" s="163"/>
      <c r="SMW12" s="163"/>
      <c r="SMX12" s="163"/>
      <c r="SMY12" s="163"/>
      <c r="SMZ12" s="163"/>
      <c r="SNA12" s="163"/>
      <c r="SNB12" s="163"/>
      <c r="SNC12" s="163"/>
      <c r="SND12" s="163"/>
      <c r="SNE12" s="163"/>
      <c r="SNF12" s="163"/>
      <c r="SNG12" s="163"/>
      <c r="SNH12" s="163"/>
      <c r="SNI12" s="163"/>
      <c r="SNJ12" s="163"/>
      <c r="SNK12" s="163"/>
      <c r="SNL12" s="163"/>
      <c r="SNM12" s="163"/>
      <c r="SNN12" s="163"/>
      <c r="SNO12" s="163"/>
      <c r="SNP12" s="163"/>
      <c r="SNQ12" s="163"/>
      <c r="SNR12" s="163"/>
      <c r="SNS12" s="163"/>
      <c r="SNT12" s="163"/>
      <c r="SNU12" s="163"/>
      <c r="SNV12" s="163"/>
      <c r="SNW12" s="163"/>
      <c r="SNX12" s="163"/>
      <c r="SNY12" s="163"/>
      <c r="SNZ12" s="163"/>
      <c r="SOA12" s="163"/>
      <c r="SOB12" s="163"/>
      <c r="SOC12" s="163"/>
      <c r="SOD12" s="163"/>
      <c r="SOE12" s="163"/>
      <c r="SOF12" s="163"/>
      <c r="SOG12" s="163"/>
      <c r="SOH12" s="163"/>
      <c r="SOI12" s="163"/>
      <c r="SOJ12" s="163"/>
      <c r="SOK12" s="163"/>
      <c r="SOL12" s="163"/>
      <c r="SOM12" s="163"/>
      <c r="SON12" s="163"/>
      <c r="SOO12" s="163"/>
      <c r="SOP12" s="163"/>
      <c r="SOQ12" s="163"/>
      <c r="SOR12" s="163"/>
      <c r="SOS12" s="163"/>
      <c r="SOT12" s="163"/>
      <c r="SOU12" s="163"/>
      <c r="SOV12" s="163"/>
      <c r="SOW12" s="163"/>
      <c r="SOX12" s="163"/>
      <c r="SOY12" s="163"/>
      <c r="SOZ12" s="163"/>
      <c r="SPA12" s="163"/>
      <c r="SPB12" s="163"/>
      <c r="SPC12" s="163"/>
      <c r="SPD12" s="163"/>
      <c r="SPE12" s="163"/>
      <c r="SPF12" s="163"/>
      <c r="SPG12" s="163"/>
      <c r="SPH12" s="163"/>
      <c r="SPI12" s="163"/>
      <c r="SPJ12" s="163"/>
      <c r="SPK12" s="163"/>
      <c r="SPL12" s="163"/>
      <c r="SPM12" s="163"/>
      <c r="SPN12" s="163"/>
      <c r="SPO12" s="163"/>
      <c r="SPP12" s="163"/>
      <c r="SPQ12" s="163"/>
      <c r="SPR12" s="163"/>
      <c r="SPS12" s="163"/>
      <c r="SPT12" s="163"/>
      <c r="SPU12" s="163"/>
      <c r="SPV12" s="163"/>
      <c r="SPW12" s="163"/>
      <c r="SPX12" s="163"/>
      <c r="SPY12" s="163"/>
      <c r="SPZ12" s="163"/>
      <c r="SQA12" s="163"/>
      <c r="SQB12" s="163"/>
      <c r="SQC12" s="163"/>
      <c r="SQD12" s="163"/>
      <c r="SQE12" s="163"/>
      <c r="SQF12" s="163"/>
      <c r="SQG12" s="163"/>
      <c r="SQH12" s="163"/>
      <c r="SQI12" s="163"/>
      <c r="SQJ12" s="163"/>
      <c r="SQK12" s="163"/>
      <c r="SQL12" s="163"/>
      <c r="SQM12" s="163"/>
      <c r="SQN12" s="163"/>
      <c r="SQO12" s="163"/>
      <c r="SQP12" s="163"/>
      <c r="SQQ12" s="163"/>
      <c r="SQR12" s="163"/>
      <c r="SQS12" s="163"/>
      <c r="SQT12" s="163"/>
      <c r="SQU12" s="163"/>
      <c r="SQV12" s="163"/>
      <c r="SQW12" s="163"/>
      <c r="SQX12" s="163"/>
      <c r="SQY12" s="163"/>
      <c r="SQZ12" s="163"/>
      <c r="SRA12" s="163"/>
      <c r="SRB12" s="163"/>
      <c r="SRC12" s="163"/>
      <c r="SRD12" s="163"/>
      <c r="SRE12" s="163"/>
      <c r="SRF12" s="163"/>
      <c r="SRG12" s="163"/>
      <c r="SRH12" s="163"/>
      <c r="SRI12" s="163"/>
      <c r="SRJ12" s="163"/>
      <c r="SRK12" s="163"/>
      <c r="SRL12" s="163"/>
      <c r="SRM12" s="163"/>
      <c r="SRN12" s="163"/>
      <c r="SRO12" s="163"/>
      <c r="SRP12" s="163"/>
      <c r="SRQ12" s="163"/>
      <c r="SRR12" s="163"/>
      <c r="SRS12" s="163"/>
      <c r="SRT12" s="163"/>
      <c r="SRU12" s="163"/>
      <c r="SRV12" s="163"/>
      <c r="SRW12" s="163"/>
      <c r="SRX12" s="163"/>
      <c r="SRY12" s="163"/>
      <c r="SRZ12" s="163"/>
      <c r="SSA12" s="163"/>
      <c r="SSB12" s="163"/>
      <c r="SSC12" s="163"/>
      <c r="SSD12" s="163"/>
      <c r="SSE12" s="163"/>
      <c r="SSF12" s="163"/>
      <c r="SSG12" s="163"/>
      <c r="SSH12" s="163"/>
      <c r="SSI12" s="163"/>
      <c r="SSJ12" s="163"/>
      <c r="SSK12" s="163"/>
      <c r="SSL12" s="163"/>
      <c r="SSM12" s="163"/>
      <c r="SSN12" s="163"/>
      <c r="SSO12" s="163"/>
      <c r="SSP12" s="163"/>
      <c r="SSQ12" s="163"/>
      <c r="SSR12" s="163"/>
      <c r="SSS12" s="163"/>
      <c r="SST12" s="163"/>
      <c r="SSU12" s="163"/>
      <c r="SSV12" s="163"/>
      <c r="SSW12" s="163"/>
      <c r="SSX12" s="163"/>
      <c r="SSY12" s="163"/>
      <c r="SSZ12" s="163"/>
      <c r="STA12" s="163"/>
      <c r="STB12" s="163"/>
      <c r="STC12" s="163"/>
      <c r="STD12" s="163"/>
      <c r="STE12" s="163"/>
      <c r="STF12" s="163"/>
      <c r="STG12" s="163"/>
      <c r="STH12" s="163"/>
      <c r="STI12" s="163"/>
      <c r="STJ12" s="163"/>
      <c r="STK12" s="163"/>
      <c r="STL12" s="163"/>
      <c r="STM12" s="163"/>
      <c r="STN12" s="163"/>
      <c r="STO12" s="163"/>
      <c r="STP12" s="163"/>
      <c r="STQ12" s="163"/>
      <c r="STR12" s="163"/>
      <c r="STS12" s="163"/>
      <c r="STT12" s="163"/>
      <c r="STU12" s="163"/>
      <c r="STV12" s="163"/>
      <c r="STW12" s="163"/>
      <c r="STX12" s="163"/>
      <c r="STY12" s="163"/>
      <c r="STZ12" s="163"/>
      <c r="SUA12" s="163"/>
      <c r="SUB12" s="163"/>
      <c r="SUC12" s="163"/>
      <c r="SUD12" s="163"/>
      <c r="SUE12" s="163"/>
      <c r="SUF12" s="163"/>
      <c r="SUG12" s="163"/>
      <c r="SUH12" s="163"/>
      <c r="SUI12" s="163"/>
      <c r="SUJ12" s="163"/>
      <c r="SUK12" s="163"/>
      <c r="SUL12" s="163"/>
      <c r="SUM12" s="163"/>
      <c r="SUN12" s="163"/>
      <c r="SUO12" s="163"/>
      <c r="SUP12" s="163"/>
      <c r="SUQ12" s="163"/>
      <c r="SUR12" s="163"/>
      <c r="SUS12" s="163"/>
      <c r="SUT12" s="163"/>
      <c r="SUU12" s="163"/>
      <c r="SUV12" s="163"/>
      <c r="SUW12" s="163"/>
      <c r="SUX12" s="163"/>
      <c r="SUY12" s="163"/>
      <c r="SUZ12" s="163"/>
      <c r="SVA12" s="163"/>
      <c r="SVB12" s="163"/>
      <c r="SVC12" s="163"/>
      <c r="SVD12" s="163"/>
      <c r="SVE12" s="163"/>
      <c r="SVF12" s="163"/>
      <c r="SVG12" s="163"/>
      <c r="SVH12" s="163"/>
      <c r="SVI12" s="163"/>
      <c r="SVJ12" s="163"/>
      <c r="SVK12" s="163"/>
      <c r="SVL12" s="163"/>
      <c r="SVM12" s="163"/>
      <c r="SVN12" s="163"/>
      <c r="SVO12" s="163"/>
      <c r="SVP12" s="163"/>
      <c r="SVQ12" s="163"/>
      <c r="SVR12" s="163"/>
      <c r="SVS12" s="163"/>
      <c r="SVT12" s="163"/>
      <c r="SVU12" s="163"/>
      <c r="SVV12" s="163"/>
      <c r="SVW12" s="163"/>
      <c r="SVX12" s="163"/>
      <c r="SVY12" s="163"/>
      <c r="SVZ12" s="163"/>
      <c r="SWA12" s="163"/>
      <c r="SWB12" s="163"/>
      <c r="SWC12" s="163"/>
      <c r="SWD12" s="163"/>
      <c r="SWE12" s="163"/>
      <c r="SWF12" s="163"/>
      <c r="SWG12" s="163"/>
      <c r="SWH12" s="163"/>
      <c r="SWI12" s="163"/>
      <c r="SWJ12" s="163"/>
      <c r="SWK12" s="163"/>
      <c r="SWL12" s="163"/>
      <c r="SWM12" s="163"/>
      <c r="SWN12" s="163"/>
      <c r="SWO12" s="163"/>
      <c r="SWP12" s="163"/>
      <c r="SWQ12" s="163"/>
      <c r="SWR12" s="163"/>
      <c r="SWS12" s="163"/>
      <c r="SWT12" s="163"/>
      <c r="SWU12" s="163"/>
      <c r="SWV12" s="163"/>
      <c r="SWW12" s="163"/>
      <c r="SWX12" s="163"/>
      <c r="SWY12" s="163"/>
      <c r="SWZ12" s="163"/>
      <c r="SXA12" s="163"/>
      <c r="SXB12" s="163"/>
      <c r="SXC12" s="163"/>
      <c r="SXD12" s="163"/>
      <c r="SXE12" s="163"/>
      <c r="SXF12" s="163"/>
      <c r="SXG12" s="163"/>
      <c r="SXH12" s="163"/>
      <c r="SXI12" s="163"/>
      <c r="SXJ12" s="163"/>
      <c r="SXK12" s="163"/>
      <c r="SXL12" s="163"/>
      <c r="SXM12" s="163"/>
      <c r="SXN12" s="163"/>
      <c r="SXO12" s="163"/>
      <c r="SXP12" s="163"/>
      <c r="SXQ12" s="163"/>
      <c r="SXR12" s="163"/>
      <c r="SXS12" s="163"/>
      <c r="SXT12" s="163"/>
      <c r="SXU12" s="163"/>
      <c r="SXV12" s="163"/>
      <c r="SXW12" s="163"/>
      <c r="SXX12" s="163"/>
      <c r="SXY12" s="163"/>
      <c r="SXZ12" s="163"/>
      <c r="SYA12" s="163"/>
      <c r="SYB12" s="163"/>
      <c r="SYC12" s="163"/>
      <c r="SYD12" s="163"/>
      <c r="SYE12" s="163"/>
      <c r="SYF12" s="163"/>
      <c r="SYG12" s="163"/>
      <c r="SYH12" s="163"/>
      <c r="SYI12" s="163"/>
      <c r="SYJ12" s="163"/>
      <c r="SYK12" s="163"/>
      <c r="SYL12" s="163"/>
      <c r="SYM12" s="163"/>
      <c r="SYN12" s="163"/>
      <c r="SYO12" s="163"/>
      <c r="SYP12" s="163"/>
      <c r="SYQ12" s="163"/>
      <c r="SYR12" s="163"/>
      <c r="SYS12" s="163"/>
      <c r="SYT12" s="163"/>
      <c r="SYU12" s="163"/>
      <c r="SYV12" s="163"/>
      <c r="SYW12" s="163"/>
      <c r="SYX12" s="163"/>
      <c r="SYY12" s="163"/>
      <c r="SYZ12" s="163"/>
      <c r="SZA12" s="163"/>
      <c r="SZB12" s="163"/>
      <c r="SZC12" s="163"/>
      <c r="SZD12" s="163"/>
      <c r="SZE12" s="163"/>
      <c r="SZF12" s="163"/>
      <c r="SZG12" s="163"/>
      <c r="SZH12" s="163"/>
      <c r="SZI12" s="163"/>
      <c r="SZJ12" s="163"/>
      <c r="SZK12" s="163"/>
      <c r="SZL12" s="163"/>
      <c r="SZM12" s="163"/>
      <c r="SZN12" s="163"/>
      <c r="SZO12" s="163"/>
      <c r="SZP12" s="163"/>
      <c r="SZQ12" s="163"/>
      <c r="SZR12" s="163"/>
      <c r="SZS12" s="163"/>
      <c r="SZT12" s="163"/>
      <c r="SZU12" s="163"/>
      <c r="SZV12" s="163"/>
      <c r="SZW12" s="163"/>
      <c r="SZX12" s="163"/>
      <c r="SZY12" s="163"/>
      <c r="SZZ12" s="163"/>
      <c r="TAA12" s="163"/>
      <c r="TAB12" s="163"/>
      <c r="TAC12" s="163"/>
      <c r="TAD12" s="163"/>
      <c r="TAE12" s="163"/>
      <c r="TAF12" s="163"/>
      <c r="TAG12" s="163"/>
      <c r="TAH12" s="163"/>
      <c r="TAI12" s="163"/>
      <c r="TAJ12" s="163"/>
      <c r="TAK12" s="163"/>
      <c r="TAL12" s="163"/>
      <c r="TAM12" s="163"/>
      <c r="TAN12" s="163"/>
      <c r="TAO12" s="163"/>
      <c r="TAP12" s="163"/>
      <c r="TAQ12" s="163"/>
      <c r="TAR12" s="163"/>
      <c r="TAS12" s="163"/>
      <c r="TAT12" s="163"/>
      <c r="TAU12" s="163"/>
      <c r="TAV12" s="163"/>
      <c r="TAW12" s="163"/>
      <c r="TAX12" s="163"/>
      <c r="TAY12" s="163"/>
      <c r="TAZ12" s="163"/>
      <c r="TBA12" s="163"/>
      <c r="TBB12" s="163"/>
      <c r="TBC12" s="163"/>
      <c r="TBD12" s="163"/>
      <c r="TBE12" s="163"/>
      <c r="TBF12" s="163"/>
      <c r="TBG12" s="163"/>
      <c r="TBH12" s="163"/>
      <c r="TBI12" s="163"/>
      <c r="TBJ12" s="163"/>
      <c r="TBK12" s="163"/>
      <c r="TBL12" s="163"/>
      <c r="TBM12" s="163"/>
      <c r="TBN12" s="163"/>
      <c r="TBO12" s="163"/>
      <c r="TBP12" s="163"/>
      <c r="TBQ12" s="163"/>
      <c r="TBR12" s="163"/>
      <c r="TBS12" s="163"/>
      <c r="TBT12" s="163"/>
      <c r="TBU12" s="163"/>
      <c r="TBV12" s="163"/>
      <c r="TBW12" s="163"/>
      <c r="TBX12" s="163"/>
      <c r="TBY12" s="163"/>
      <c r="TBZ12" s="163"/>
      <c r="TCA12" s="163"/>
      <c r="TCB12" s="163"/>
      <c r="TCC12" s="163"/>
      <c r="TCD12" s="163"/>
      <c r="TCE12" s="163"/>
      <c r="TCF12" s="163"/>
      <c r="TCG12" s="163"/>
      <c r="TCH12" s="163"/>
      <c r="TCI12" s="163"/>
      <c r="TCJ12" s="163"/>
      <c r="TCK12" s="163"/>
      <c r="TCL12" s="163"/>
      <c r="TCM12" s="163"/>
      <c r="TCN12" s="163"/>
      <c r="TCO12" s="163"/>
      <c r="TCP12" s="163"/>
      <c r="TCQ12" s="163"/>
      <c r="TCR12" s="163"/>
      <c r="TCS12" s="163"/>
      <c r="TCT12" s="163"/>
      <c r="TCU12" s="163"/>
      <c r="TCV12" s="163"/>
      <c r="TCW12" s="163"/>
      <c r="TCX12" s="163"/>
      <c r="TCY12" s="163"/>
      <c r="TCZ12" s="163"/>
      <c r="TDA12" s="163"/>
      <c r="TDB12" s="163"/>
      <c r="TDC12" s="163"/>
      <c r="TDD12" s="163"/>
      <c r="TDE12" s="163"/>
      <c r="TDF12" s="163"/>
      <c r="TDG12" s="163"/>
      <c r="TDH12" s="163"/>
      <c r="TDI12" s="163"/>
      <c r="TDJ12" s="163"/>
      <c r="TDK12" s="163"/>
      <c r="TDL12" s="163"/>
      <c r="TDM12" s="163"/>
      <c r="TDN12" s="163"/>
      <c r="TDO12" s="163"/>
      <c r="TDP12" s="163"/>
      <c r="TDQ12" s="163"/>
      <c r="TDR12" s="163"/>
      <c r="TDS12" s="163"/>
      <c r="TDT12" s="163"/>
      <c r="TDU12" s="163"/>
      <c r="TDV12" s="163"/>
      <c r="TDW12" s="163"/>
      <c r="TDX12" s="163"/>
      <c r="TDY12" s="163"/>
      <c r="TDZ12" s="163"/>
      <c r="TEA12" s="163"/>
      <c r="TEB12" s="163"/>
      <c r="TEC12" s="163"/>
      <c r="TED12" s="163"/>
      <c r="TEE12" s="163"/>
      <c r="TEF12" s="163"/>
      <c r="TEG12" s="163"/>
      <c r="TEH12" s="163"/>
      <c r="TEI12" s="163"/>
      <c r="TEJ12" s="163"/>
      <c r="TEK12" s="163"/>
      <c r="TEL12" s="163"/>
      <c r="TEM12" s="163"/>
      <c r="TEN12" s="163"/>
      <c r="TEO12" s="163"/>
      <c r="TEP12" s="163"/>
      <c r="TEQ12" s="163"/>
      <c r="TER12" s="163"/>
      <c r="TES12" s="163"/>
      <c r="TET12" s="163"/>
      <c r="TEU12" s="163"/>
      <c r="TEV12" s="163"/>
      <c r="TEW12" s="163"/>
      <c r="TEX12" s="163"/>
      <c r="TEY12" s="163"/>
      <c r="TEZ12" s="163"/>
      <c r="TFA12" s="163"/>
      <c r="TFB12" s="163"/>
      <c r="TFC12" s="163"/>
      <c r="TFD12" s="163"/>
      <c r="TFE12" s="163"/>
      <c r="TFF12" s="163"/>
      <c r="TFG12" s="163"/>
      <c r="TFH12" s="163"/>
      <c r="TFI12" s="163"/>
      <c r="TFJ12" s="163"/>
      <c r="TFK12" s="163"/>
      <c r="TFL12" s="163"/>
      <c r="TFM12" s="163"/>
      <c r="TFN12" s="163"/>
      <c r="TFO12" s="163"/>
      <c r="TFP12" s="163"/>
      <c r="TFQ12" s="163"/>
      <c r="TFR12" s="163"/>
      <c r="TFS12" s="163"/>
      <c r="TFT12" s="163"/>
      <c r="TFU12" s="163"/>
      <c r="TFV12" s="163"/>
      <c r="TFW12" s="163"/>
      <c r="TFX12" s="163"/>
      <c r="TFY12" s="163"/>
      <c r="TFZ12" s="163"/>
      <c r="TGA12" s="163"/>
      <c r="TGB12" s="163"/>
      <c r="TGC12" s="163"/>
      <c r="TGD12" s="163"/>
      <c r="TGE12" s="163"/>
      <c r="TGF12" s="163"/>
      <c r="TGG12" s="163"/>
      <c r="TGH12" s="163"/>
      <c r="TGI12" s="163"/>
      <c r="TGJ12" s="163"/>
      <c r="TGK12" s="163"/>
      <c r="TGL12" s="163"/>
      <c r="TGM12" s="163"/>
      <c r="TGN12" s="163"/>
      <c r="TGO12" s="163"/>
      <c r="TGP12" s="163"/>
      <c r="TGQ12" s="163"/>
      <c r="TGR12" s="163"/>
      <c r="TGS12" s="163"/>
      <c r="TGT12" s="163"/>
      <c r="TGU12" s="163"/>
      <c r="TGV12" s="163"/>
      <c r="TGW12" s="163"/>
      <c r="TGX12" s="163"/>
      <c r="TGY12" s="163"/>
      <c r="TGZ12" s="163"/>
      <c r="THA12" s="163"/>
      <c r="THB12" s="163"/>
      <c r="THC12" s="163"/>
      <c r="THD12" s="163"/>
      <c r="THE12" s="163"/>
      <c r="THF12" s="163"/>
      <c r="THG12" s="163"/>
      <c r="THH12" s="163"/>
      <c r="THI12" s="163"/>
      <c r="THJ12" s="163"/>
      <c r="THK12" s="163"/>
      <c r="THL12" s="163"/>
      <c r="THM12" s="163"/>
      <c r="THN12" s="163"/>
      <c r="THO12" s="163"/>
      <c r="THP12" s="163"/>
      <c r="THQ12" s="163"/>
      <c r="THR12" s="163"/>
      <c r="THS12" s="163"/>
      <c r="THT12" s="163"/>
      <c r="THU12" s="163"/>
      <c r="THV12" s="163"/>
      <c r="THW12" s="163"/>
      <c r="THX12" s="163"/>
      <c r="THY12" s="163"/>
      <c r="THZ12" s="163"/>
      <c r="TIA12" s="163"/>
      <c r="TIB12" s="163"/>
      <c r="TIC12" s="163"/>
      <c r="TID12" s="163"/>
      <c r="TIE12" s="163"/>
      <c r="TIF12" s="163"/>
      <c r="TIG12" s="163"/>
      <c r="TIH12" s="163"/>
      <c r="TII12" s="163"/>
      <c r="TIJ12" s="163"/>
      <c r="TIK12" s="163"/>
      <c r="TIL12" s="163"/>
      <c r="TIM12" s="163"/>
      <c r="TIN12" s="163"/>
      <c r="TIO12" s="163"/>
      <c r="TIP12" s="163"/>
      <c r="TIQ12" s="163"/>
      <c r="TIR12" s="163"/>
      <c r="TIS12" s="163"/>
      <c r="TIT12" s="163"/>
      <c r="TIU12" s="163"/>
      <c r="TIV12" s="163"/>
      <c r="TIW12" s="163"/>
      <c r="TIX12" s="163"/>
      <c r="TIY12" s="163"/>
      <c r="TIZ12" s="163"/>
      <c r="TJA12" s="163"/>
      <c r="TJB12" s="163"/>
      <c r="TJC12" s="163"/>
      <c r="TJD12" s="163"/>
      <c r="TJE12" s="163"/>
      <c r="TJF12" s="163"/>
      <c r="TJG12" s="163"/>
      <c r="TJH12" s="163"/>
      <c r="TJI12" s="163"/>
      <c r="TJJ12" s="163"/>
      <c r="TJK12" s="163"/>
      <c r="TJL12" s="163"/>
      <c r="TJM12" s="163"/>
      <c r="TJN12" s="163"/>
      <c r="TJO12" s="163"/>
      <c r="TJP12" s="163"/>
      <c r="TJQ12" s="163"/>
      <c r="TJR12" s="163"/>
      <c r="TJS12" s="163"/>
      <c r="TJT12" s="163"/>
      <c r="TJU12" s="163"/>
      <c r="TJV12" s="163"/>
      <c r="TJW12" s="163"/>
      <c r="TJX12" s="163"/>
      <c r="TJY12" s="163"/>
      <c r="TJZ12" s="163"/>
      <c r="TKA12" s="163"/>
      <c r="TKB12" s="163"/>
      <c r="TKC12" s="163"/>
      <c r="TKD12" s="163"/>
      <c r="TKE12" s="163"/>
      <c r="TKF12" s="163"/>
      <c r="TKG12" s="163"/>
      <c r="TKH12" s="163"/>
      <c r="TKI12" s="163"/>
      <c r="TKJ12" s="163"/>
      <c r="TKK12" s="163"/>
      <c r="TKL12" s="163"/>
      <c r="TKM12" s="163"/>
      <c r="TKN12" s="163"/>
      <c r="TKO12" s="163"/>
      <c r="TKP12" s="163"/>
      <c r="TKQ12" s="163"/>
      <c r="TKR12" s="163"/>
      <c r="TKS12" s="163"/>
      <c r="TKT12" s="163"/>
      <c r="TKU12" s="163"/>
      <c r="TKV12" s="163"/>
      <c r="TKW12" s="163"/>
      <c r="TKX12" s="163"/>
      <c r="TKY12" s="163"/>
      <c r="TKZ12" s="163"/>
      <c r="TLA12" s="163"/>
      <c r="TLB12" s="163"/>
      <c r="TLC12" s="163"/>
      <c r="TLD12" s="163"/>
      <c r="TLE12" s="163"/>
      <c r="TLF12" s="163"/>
      <c r="TLG12" s="163"/>
      <c r="TLH12" s="163"/>
      <c r="TLI12" s="163"/>
      <c r="TLJ12" s="163"/>
      <c r="TLK12" s="163"/>
      <c r="TLL12" s="163"/>
      <c r="TLM12" s="163"/>
      <c r="TLN12" s="163"/>
      <c r="TLO12" s="163"/>
      <c r="TLP12" s="163"/>
      <c r="TLQ12" s="163"/>
      <c r="TLR12" s="163"/>
      <c r="TLS12" s="163"/>
      <c r="TLT12" s="163"/>
      <c r="TLU12" s="163"/>
      <c r="TLV12" s="163"/>
      <c r="TLW12" s="163"/>
      <c r="TLX12" s="163"/>
      <c r="TLY12" s="163"/>
      <c r="TLZ12" s="163"/>
      <c r="TMA12" s="163"/>
      <c r="TMB12" s="163"/>
      <c r="TMC12" s="163"/>
      <c r="TMD12" s="163"/>
      <c r="TME12" s="163"/>
      <c r="TMF12" s="163"/>
      <c r="TMG12" s="163"/>
      <c r="TMH12" s="163"/>
      <c r="TMI12" s="163"/>
      <c r="TMJ12" s="163"/>
      <c r="TMK12" s="163"/>
      <c r="TML12" s="163"/>
      <c r="TMM12" s="163"/>
      <c r="TMN12" s="163"/>
      <c r="TMO12" s="163"/>
      <c r="TMP12" s="163"/>
      <c r="TMQ12" s="163"/>
      <c r="TMR12" s="163"/>
      <c r="TMS12" s="163"/>
      <c r="TMT12" s="163"/>
      <c r="TMU12" s="163"/>
      <c r="TMV12" s="163"/>
      <c r="TMW12" s="163"/>
      <c r="TMX12" s="163"/>
      <c r="TMY12" s="163"/>
      <c r="TMZ12" s="163"/>
      <c r="TNA12" s="163"/>
      <c r="TNB12" s="163"/>
      <c r="TNC12" s="163"/>
      <c r="TND12" s="163"/>
      <c r="TNE12" s="163"/>
      <c r="TNF12" s="163"/>
      <c r="TNG12" s="163"/>
      <c r="TNH12" s="163"/>
      <c r="TNI12" s="163"/>
      <c r="TNJ12" s="163"/>
      <c r="TNK12" s="163"/>
      <c r="TNL12" s="163"/>
      <c r="TNM12" s="163"/>
      <c r="TNN12" s="163"/>
      <c r="TNO12" s="163"/>
      <c r="TNP12" s="163"/>
      <c r="TNQ12" s="163"/>
      <c r="TNR12" s="163"/>
      <c r="TNS12" s="163"/>
      <c r="TNT12" s="163"/>
      <c r="TNU12" s="163"/>
      <c r="TNV12" s="163"/>
      <c r="TNW12" s="163"/>
      <c r="TNX12" s="163"/>
      <c r="TNY12" s="163"/>
      <c r="TNZ12" s="163"/>
      <c r="TOA12" s="163"/>
      <c r="TOB12" s="163"/>
      <c r="TOC12" s="163"/>
      <c r="TOD12" s="163"/>
      <c r="TOE12" s="163"/>
      <c r="TOF12" s="163"/>
      <c r="TOG12" s="163"/>
      <c r="TOH12" s="163"/>
      <c r="TOI12" s="163"/>
      <c r="TOJ12" s="163"/>
      <c r="TOK12" s="163"/>
      <c r="TOL12" s="163"/>
      <c r="TOM12" s="163"/>
      <c r="TON12" s="163"/>
      <c r="TOO12" s="163"/>
      <c r="TOP12" s="163"/>
      <c r="TOQ12" s="163"/>
      <c r="TOR12" s="163"/>
      <c r="TOS12" s="163"/>
      <c r="TOT12" s="163"/>
      <c r="TOU12" s="163"/>
      <c r="TOV12" s="163"/>
      <c r="TOW12" s="163"/>
      <c r="TOX12" s="163"/>
      <c r="TOY12" s="163"/>
      <c r="TOZ12" s="163"/>
      <c r="TPA12" s="163"/>
      <c r="TPB12" s="163"/>
      <c r="TPC12" s="163"/>
      <c r="TPD12" s="163"/>
      <c r="TPE12" s="163"/>
      <c r="TPF12" s="163"/>
      <c r="TPG12" s="163"/>
      <c r="TPH12" s="163"/>
      <c r="TPI12" s="163"/>
      <c r="TPJ12" s="163"/>
      <c r="TPK12" s="163"/>
      <c r="TPL12" s="163"/>
      <c r="TPM12" s="163"/>
      <c r="TPN12" s="163"/>
      <c r="TPO12" s="163"/>
      <c r="TPP12" s="163"/>
      <c r="TPQ12" s="163"/>
      <c r="TPR12" s="163"/>
      <c r="TPS12" s="163"/>
      <c r="TPT12" s="163"/>
      <c r="TPU12" s="163"/>
      <c r="TPV12" s="163"/>
      <c r="TPW12" s="163"/>
      <c r="TPX12" s="163"/>
      <c r="TPY12" s="163"/>
      <c r="TPZ12" s="163"/>
      <c r="TQA12" s="163"/>
      <c r="TQB12" s="163"/>
      <c r="TQC12" s="163"/>
      <c r="TQD12" s="163"/>
      <c r="TQE12" s="163"/>
      <c r="TQF12" s="163"/>
      <c r="TQG12" s="163"/>
      <c r="TQH12" s="163"/>
      <c r="TQI12" s="163"/>
      <c r="TQJ12" s="163"/>
      <c r="TQK12" s="163"/>
      <c r="TQL12" s="163"/>
      <c r="TQM12" s="163"/>
      <c r="TQN12" s="163"/>
      <c r="TQO12" s="163"/>
      <c r="TQP12" s="163"/>
      <c r="TQQ12" s="163"/>
      <c r="TQR12" s="163"/>
      <c r="TQS12" s="163"/>
      <c r="TQT12" s="163"/>
      <c r="TQU12" s="163"/>
      <c r="TQV12" s="163"/>
      <c r="TQW12" s="163"/>
      <c r="TQX12" s="163"/>
      <c r="TQY12" s="163"/>
      <c r="TQZ12" s="163"/>
      <c r="TRA12" s="163"/>
      <c r="TRB12" s="163"/>
      <c r="TRC12" s="163"/>
      <c r="TRD12" s="163"/>
      <c r="TRE12" s="163"/>
      <c r="TRF12" s="163"/>
      <c r="TRG12" s="163"/>
      <c r="TRH12" s="163"/>
      <c r="TRI12" s="163"/>
      <c r="TRJ12" s="163"/>
      <c r="TRK12" s="163"/>
      <c r="TRL12" s="163"/>
      <c r="TRM12" s="163"/>
      <c r="TRN12" s="163"/>
      <c r="TRO12" s="163"/>
      <c r="TRP12" s="163"/>
      <c r="TRQ12" s="163"/>
      <c r="TRR12" s="163"/>
      <c r="TRS12" s="163"/>
      <c r="TRT12" s="163"/>
      <c r="TRU12" s="163"/>
      <c r="TRV12" s="163"/>
      <c r="TRW12" s="163"/>
      <c r="TRX12" s="163"/>
      <c r="TRY12" s="163"/>
      <c r="TRZ12" s="163"/>
      <c r="TSA12" s="163"/>
      <c r="TSB12" s="163"/>
      <c r="TSC12" s="163"/>
      <c r="TSD12" s="163"/>
      <c r="TSE12" s="163"/>
      <c r="TSF12" s="163"/>
      <c r="TSG12" s="163"/>
      <c r="TSH12" s="163"/>
      <c r="TSI12" s="163"/>
      <c r="TSJ12" s="163"/>
      <c r="TSK12" s="163"/>
      <c r="TSL12" s="163"/>
      <c r="TSM12" s="163"/>
      <c r="TSN12" s="163"/>
      <c r="TSO12" s="163"/>
      <c r="TSP12" s="163"/>
      <c r="TSQ12" s="163"/>
      <c r="TSR12" s="163"/>
      <c r="TSS12" s="163"/>
      <c r="TST12" s="163"/>
      <c r="TSU12" s="163"/>
      <c r="TSV12" s="163"/>
      <c r="TSW12" s="163"/>
      <c r="TSX12" s="163"/>
      <c r="TSY12" s="163"/>
      <c r="TSZ12" s="163"/>
      <c r="TTA12" s="163"/>
      <c r="TTB12" s="163"/>
      <c r="TTC12" s="163"/>
      <c r="TTD12" s="163"/>
      <c r="TTE12" s="163"/>
      <c r="TTF12" s="163"/>
      <c r="TTG12" s="163"/>
      <c r="TTH12" s="163"/>
      <c r="TTI12" s="163"/>
      <c r="TTJ12" s="163"/>
      <c r="TTK12" s="163"/>
      <c r="TTL12" s="163"/>
      <c r="TTM12" s="163"/>
      <c r="TTN12" s="163"/>
      <c r="TTO12" s="163"/>
      <c r="TTP12" s="163"/>
      <c r="TTQ12" s="163"/>
      <c r="TTR12" s="163"/>
      <c r="TTS12" s="163"/>
      <c r="TTT12" s="163"/>
      <c r="TTU12" s="163"/>
      <c r="TTV12" s="163"/>
      <c r="TTW12" s="163"/>
      <c r="TTX12" s="163"/>
      <c r="TTY12" s="163"/>
      <c r="TTZ12" s="163"/>
      <c r="TUA12" s="163"/>
      <c r="TUB12" s="163"/>
      <c r="TUC12" s="163"/>
      <c r="TUD12" s="163"/>
      <c r="TUE12" s="163"/>
      <c r="TUF12" s="163"/>
      <c r="TUG12" s="163"/>
      <c r="TUH12" s="163"/>
      <c r="TUI12" s="163"/>
      <c r="TUJ12" s="163"/>
      <c r="TUK12" s="163"/>
      <c r="TUL12" s="163"/>
      <c r="TUM12" s="163"/>
      <c r="TUN12" s="163"/>
      <c r="TUO12" s="163"/>
      <c r="TUP12" s="163"/>
      <c r="TUQ12" s="163"/>
      <c r="TUR12" s="163"/>
      <c r="TUS12" s="163"/>
      <c r="TUT12" s="163"/>
      <c r="TUU12" s="163"/>
      <c r="TUV12" s="163"/>
      <c r="TUW12" s="163"/>
      <c r="TUX12" s="163"/>
      <c r="TUY12" s="163"/>
      <c r="TUZ12" s="163"/>
      <c r="TVA12" s="163"/>
      <c r="TVB12" s="163"/>
      <c r="TVC12" s="163"/>
      <c r="TVD12" s="163"/>
      <c r="TVE12" s="163"/>
      <c r="TVF12" s="163"/>
      <c r="TVG12" s="163"/>
      <c r="TVH12" s="163"/>
      <c r="TVI12" s="163"/>
      <c r="TVJ12" s="163"/>
      <c r="TVK12" s="163"/>
      <c r="TVL12" s="163"/>
      <c r="TVM12" s="163"/>
      <c r="TVN12" s="163"/>
      <c r="TVO12" s="163"/>
      <c r="TVP12" s="163"/>
      <c r="TVQ12" s="163"/>
      <c r="TVR12" s="163"/>
      <c r="TVS12" s="163"/>
      <c r="TVT12" s="163"/>
      <c r="TVU12" s="163"/>
      <c r="TVV12" s="163"/>
      <c r="TVW12" s="163"/>
      <c r="TVX12" s="163"/>
      <c r="TVY12" s="163"/>
      <c r="TVZ12" s="163"/>
      <c r="TWA12" s="163"/>
      <c r="TWB12" s="163"/>
      <c r="TWC12" s="163"/>
      <c r="TWD12" s="163"/>
      <c r="TWE12" s="163"/>
      <c r="TWF12" s="163"/>
      <c r="TWG12" s="163"/>
      <c r="TWH12" s="163"/>
      <c r="TWI12" s="163"/>
      <c r="TWJ12" s="163"/>
      <c r="TWK12" s="163"/>
      <c r="TWL12" s="163"/>
      <c r="TWM12" s="163"/>
      <c r="TWN12" s="163"/>
      <c r="TWO12" s="163"/>
      <c r="TWP12" s="163"/>
      <c r="TWQ12" s="163"/>
      <c r="TWR12" s="163"/>
      <c r="TWS12" s="163"/>
      <c r="TWT12" s="163"/>
      <c r="TWU12" s="163"/>
      <c r="TWV12" s="163"/>
      <c r="TWW12" s="163"/>
      <c r="TWX12" s="163"/>
      <c r="TWY12" s="163"/>
      <c r="TWZ12" s="163"/>
      <c r="TXA12" s="163"/>
      <c r="TXB12" s="163"/>
      <c r="TXC12" s="163"/>
      <c r="TXD12" s="163"/>
      <c r="TXE12" s="163"/>
      <c r="TXF12" s="163"/>
      <c r="TXG12" s="163"/>
      <c r="TXH12" s="163"/>
      <c r="TXI12" s="163"/>
      <c r="TXJ12" s="163"/>
      <c r="TXK12" s="163"/>
      <c r="TXL12" s="163"/>
      <c r="TXM12" s="163"/>
      <c r="TXN12" s="163"/>
      <c r="TXO12" s="163"/>
      <c r="TXP12" s="163"/>
      <c r="TXQ12" s="163"/>
      <c r="TXR12" s="163"/>
      <c r="TXS12" s="163"/>
      <c r="TXT12" s="163"/>
      <c r="TXU12" s="163"/>
      <c r="TXV12" s="163"/>
      <c r="TXW12" s="163"/>
      <c r="TXX12" s="163"/>
      <c r="TXY12" s="163"/>
      <c r="TXZ12" s="163"/>
      <c r="TYA12" s="163"/>
      <c r="TYB12" s="163"/>
      <c r="TYC12" s="163"/>
      <c r="TYD12" s="163"/>
      <c r="TYE12" s="163"/>
      <c r="TYF12" s="163"/>
      <c r="TYG12" s="163"/>
      <c r="TYH12" s="163"/>
      <c r="TYI12" s="163"/>
      <c r="TYJ12" s="163"/>
      <c r="TYK12" s="163"/>
      <c r="TYL12" s="163"/>
      <c r="TYM12" s="163"/>
      <c r="TYN12" s="163"/>
      <c r="TYO12" s="163"/>
      <c r="TYP12" s="163"/>
      <c r="TYQ12" s="163"/>
      <c r="TYR12" s="163"/>
      <c r="TYS12" s="163"/>
      <c r="TYT12" s="163"/>
      <c r="TYU12" s="163"/>
      <c r="TYV12" s="163"/>
      <c r="TYW12" s="163"/>
      <c r="TYX12" s="163"/>
      <c r="TYY12" s="163"/>
      <c r="TYZ12" s="163"/>
      <c r="TZA12" s="163"/>
      <c r="TZB12" s="163"/>
      <c r="TZC12" s="163"/>
      <c r="TZD12" s="163"/>
      <c r="TZE12" s="163"/>
      <c r="TZF12" s="163"/>
      <c r="TZG12" s="163"/>
      <c r="TZH12" s="163"/>
      <c r="TZI12" s="163"/>
      <c r="TZJ12" s="163"/>
      <c r="TZK12" s="163"/>
      <c r="TZL12" s="163"/>
      <c r="TZM12" s="163"/>
      <c r="TZN12" s="163"/>
      <c r="TZO12" s="163"/>
      <c r="TZP12" s="163"/>
      <c r="TZQ12" s="163"/>
      <c r="TZR12" s="163"/>
      <c r="TZS12" s="163"/>
      <c r="TZT12" s="163"/>
      <c r="TZU12" s="163"/>
      <c r="TZV12" s="163"/>
      <c r="TZW12" s="163"/>
      <c r="TZX12" s="163"/>
      <c r="TZY12" s="163"/>
      <c r="TZZ12" s="163"/>
      <c r="UAA12" s="163"/>
      <c r="UAB12" s="163"/>
      <c r="UAC12" s="163"/>
      <c r="UAD12" s="163"/>
      <c r="UAE12" s="163"/>
      <c r="UAF12" s="163"/>
      <c r="UAG12" s="163"/>
      <c r="UAH12" s="163"/>
      <c r="UAI12" s="163"/>
      <c r="UAJ12" s="163"/>
      <c r="UAK12" s="163"/>
      <c r="UAL12" s="163"/>
      <c r="UAM12" s="163"/>
      <c r="UAN12" s="163"/>
      <c r="UAO12" s="163"/>
      <c r="UAP12" s="163"/>
      <c r="UAQ12" s="163"/>
      <c r="UAR12" s="163"/>
      <c r="UAS12" s="163"/>
      <c r="UAT12" s="163"/>
      <c r="UAU12" s="163"/>
      <c r="UAV12" s="163"/>
      <c r="UAW12" s="163"/>
      <c r="UAX12" s="163"/>
      <c r="UAY12" s="163"/>
      <c r="UAZ12" s="163"/>
      <c r="UBA12" s="163"/>
      <c r="UBB12" s="163"/>
      <c r="UBC12" s="163"/>
      <c r="UBD12" s="163"/>
      <c r="UBE12" s="163"/>
      <c r="UBF12" s="163"/>
      <c r="UBG12" s="163"/>
      <c r="UBH12" s="163"/>
      <c r="UBI12" s="163"/>
      <c r="UBJ12" s="163"/>
      <c r="UBK12" s="163"/>
      <c r="UBL12" s="163"/>
      <c r="UBM12" s="163"/>
      <c r="UBN12" s="163"/>
      <c r="UBO12" s="163"/>
      <c r="UBP12" s="163"/>
      <c r="UBQ12" s="163"/>
      <c r="UBR12" s="163"/>
      <c r="UBS12" s="163"/>
      <c r="UBT12" s="163"/>
      <c r="UBU12" s="163"/>
      <c r="UBV12" s="163"/>
      <c r="UBW12" s="163"/>
      <c r="UBX12" s="163"/>
      <c r="UBY12" s="163"/>
      <c r="UBZ12" s="163"/>
      <c r="UCA12" s="163"/>
      <c r="UCB12" s="163"/>
      <c r="UCC12" s="163"/>
      <c r="UCD12" s="163"/>
      <c r="UCE12" s="163"/>
      <c r="UCF12" s="163"/>
      <c r="UCG12" s="163"/>
      <c r="UCH12" s="163"/>
      <c r="UCI12" s="163"/>
      <c r="UCJ12" s="163"/>
      <c r="UCK12" s="163"/>
      <c r="UCL12" s="163"/>
      <c r="UCM12" s="163"/>
      <c r="UCN12" s="163"/>
      <c r="UCO12" s="163"/>
      <c r="UCP12" s="163"/>
      <c r="UCQ12" s="163"/>
      <c r="UCR12" s="163"/>
      <c r="UCS12" s="163"/>
      <c r="UCT12" s="163"/>
      <c r="UCU12" s="163"/>
      <c r="UCV12" s="163"/>
      <c r="UCW12" s="163"/>
      <c r="UCX12" s="163"/>
      <c r="UCY12" s="163"/>
      <c r="UCZ12" s="163"/>
      <c r="UDA12" s="163"/>
      <c r="UDB12" s="163"/>
      <c r="UDC12" s="163"/>
      <c r="UDD12" s="163"/>
      <c r="UDE12" s="163"/>
      <c r="UDF12" s="163"/>
      <c r="UDG12" s="163"/>
      <c r="UDH12" s="163"/>
      <c r="UDI12" s="163"/>
      <c r="UDJ12" s="163"/>
      <c r="UDK12" s="163"/>
      <c r="UDL12" s="163"/>
      <c r="UDM12" s="163"/>
      <c r="UDN12" s="163"/>
      <c r="UDO12" s="163"/>
      <c r="UDP12" s="163"/>
      <c r="UDQ12" s="163"/>
      <c r="UDR12" s="163"/>
      <c r="UDS12" s="163"/>
      <c r="UDT12" s="163"/>
      <c r="UDU12" s="163"/>
      <c r="UDV12" s="163"/>
      <c r="UDW12" s="163"/>
      <c r="UDX12" s="163"/>
      <c r="UDY12" s="163"/>
      <c r="UDZ12" s="163"/>
      <c r="UEA12" s="163"/>
      <c r="UEB12" s="163"/>
      <c r="UEC12" s="163"/>
      <c r="UED12" s="163"/>
      <c r="UEE12" s="163"/>
      <c r="UEF12" s="163"/>
      <c r="UEG12" s="163"/>
      <c r="UEH12" s="163"/>
      <c r="UEI12" s="163"/>
      <c r="UEJ12" s="163"/>
      <c r="UEK12" s="163"/>
      <c r="UEL12" s="163"/>
      <c r="UEM12" s="163"/>
      <c r="UEN12" s="163"/>
      <c r="UEO12" s="163"/>
      <c r="UEP12" s="163"/>
      <c r="UEQ12" s="163"/>
      <c r="UER12" s="163"/>
      <c r="UES12" s="163"/>
      <c r="UET12" s="163"/>
      <c r="UEU12" s="163"/>
      <c r="UEV12" s="163"/>
      <c r="UEW12" s="163"/>
      <c r="UEX12" s="163"/>
      <c r="UEY12" s="163"/>
      <c r="UEZ12" s="163"/>
      <c r="UFA12" s="163"/>
      <c r="UFB12" s="163"/>
      <c r="UFC12" s="163"/>
      <c r="UFD12" s="163"/>
      <c r="UFE12" s="163"/>
      <c r="UFF12" s="163"/>
      <c r="UFG12" s="163"/>
      <c r="UFH12" s="163"/>
      <c r="UFI12" s="163"/>
      <c r="UFJ12" s="163"/>
      <c r="UFK12" s="163"/>
      <c r="UFL12" s="163"/>
      <c r="UFM12" s="163"/>
      <c r="UFN12" s="163"/>
      <c r="UFO12" s="163"/>
      <c r="UFP12" s="163"/>
      <c r="UFQ12" s="163"/>
      <c r="UFR12" s="163"/>
      <c r="UFS12" s="163"/>
      <c r="UFT12" s="163"/>
      <c r="UFU12" s="163"/>
      <c r="UFV12" s="163"/>
      <c r="UFW12" s="163"/>
      <c r="UFX12" s="163"/>
      <c r="UFY12" s="163"/>
      <c r="UFZ12" s="163"/>
      <c r="UGA12" s="163"/>
      <c r="UGB12" s="163"/>
      <c r="UGC12" s="163"/>
      <c r="UGD12" s="163"/>
      <c r="UGE12" s="163"/>
      <c r="UGF12" s="163"/>
      <c r="UGG12" s="163"/>
      <c r="UGH12" s="163"/>
      <c r="UGI12" s="163"/>
      <c r="UGJ12" s="163"/>
      <c r="UGK12" s="163"/>
      <c r="UGL12" s="163"/>
      <c r="UGM12" s="163"/>
      <c r="UGN12" s="163"/>
      <c r="UGO12" s="163"/>
      <c r="UGP12" s="163"/>
      <c r="UGQ12" s="163"/>
      <c r="UGR12" s="163"/>
      <c r="UGS12" s="163"/>
      <c r="UGT12" s="163"/>
      <c r="UGU12" s="163"/>
      <c r="UGV12" s="163"/>
      <c r="UGW12" s="163"/>
      <c r="UGX12" s="163"/>
      <c r="UGY12" s="163"/>
      <c r="UGZ12" s="163"/>
      <c r="UHA12" s="163"/>
      <c r="UHB12" s="163"/>
      <c r="UHC12" s="163"/>
      <c r="UHD12" s="163"/>
      <c r="UHE12" s="163"/>
      <c r="UHF12" s="163"/>
      <c r="UHG12" s="163"/>
      <c r="UHH12" s="163"/>
      <c r="UHI12" s="163"/>
      <c r="UHJ12" s="163"/>
      <c r="UHK12" s="163"/>
      <c r="UHL12" s="163"/>
      <c r="UHM12" s="163"/>
      <c r="UHN12" s="163"/>
      <c r="UHO12" s="163"/>
      <c r="UHP12" s="163"/>
      <c r="UHQ12" s="163"/>
      <c r="UHR12" s="163"/>
      <c r="UHS12" s="163"/>
      <c r="UHT12" s="163"/>
      <c r="UHU12" s="163"/>
      <c r="UHV12" s="163"/>
      <c r="UHW12" s="163"/>
      <c r="UHX12" s="163"/>
      <c r="UHY12" s="163"/>
      <c r="UHZ12" s="163"/>
      <c r="UIA12" s="163"/>
      <c r="UIB12" s="163"/>
      <c r="UIC12" s="163"/>
      <c r="UID12" s="163"/>
      <c r="UIE12" s="163"/>
      <c r="UIF12" s="163"/>
      <c r="UIG12" s="163"/>
      <c r="UIH12" s="163"/>
      <c r="UII12" s="163"/>
      <c r="UIJ12" s="163"/>
      <c r="UIK12" s="163"/>
      <c r="UIL12" s="163"/>
      <c r="UIM12" s="163"/>
      <c r="UIN12" s="163"/>
      <c r="UIO12" s="163"/>
      <c r="UIP12" s="163"/>
      <c r="UIQ12" s="163"/>
      <c r="UIR12" s="163"/>
      <c r="UIS12" s="163"/>
      <c r="UIT12" s="163"/>
      <c r="UIU12" s="163"/>
      <c r="UIV12" s="163"/>
      <c r="UIW12" s="163"/>
      <c r="UIX12" s="163"/>
      <c r="UIY12" s="163"/>
      <c r="UIZ12" s="163"/>
      <c r="UJA12" s="163"/>
      <c r="UJB12" s="163"/>
      <c r="UJC12" s="163"/>
      <c r="UJD12" s="163"/>
      <c r="UJE12" s="163"/>
      <c r="UJF12" s="163"/>
      <c r="UJG12" s="163"/>
      <c r="UJH12" s="163"/>
      <c r="UJI12" s="163"/>
      <c r="UJJ12" s="163"/>
      <c r="UJK12" s="163"/>
      <c r="UJL12" s="163"/>
      <c r="UJM12" s="163"/>
      <c r="UJN12" s="163"/>
      <c r="UJO12" s="163"/>
      <c r="UJP12" s="163"/>
      <c r="UJQ12" s="163"/>
      <c r="UJR12" s="163"/>
      <c r="UJS12" s="163"/>
      <c r="UJT12" s="163"/>
      <c r="UJU12" s="163"/>
      <c r="UJV12" s="163"/>
      <c r="UJW12" s="163"/>
      <c r="UJX12" s="163"/>
      <c r="UJY12" s="163"/>
      <c r="UJZ12" s="163"/>
      <c r="UKA12" s="163"/>
      <c r="UKB12" s="163"/>
      <c r="UKC12" s="163"/>
      <c r="UKD12" s="163"/>
      <c r="UKE12" s="163"/>
      <c r="UKF12" s="163"/>
      <c r="UKG12" s="163"/>
      <c r="UKH12" s="163"/>
      <c r="UKI12" s="163"/>
      <c r="UKJ12" s="163"/>
      <c r="UKK12" s="163"/>
      <c r="UKL12" s="163"/>
      <c r="UKM12" s="163"/>
      <c r="UKN12" s="163"/>
      <c r="UKO12" s="163"/>
      <c r="UKP12" s="163"/>
      <c r="UKQ12" s="163"/>
      <c r="UKR12" s="163"/>
      <c r="UKS12" s="163"/>
      <c r="UKT12" s="163"/>
      <c r="UKU12" s="163"/>
      <c r="UKV12" s="163"/>
      <c r="UKW12" s="163"/>
      <c r="UKX12" s="163"/>
      <c r="UKY12" s="163"/>
      <c r="UKZ12" s="163"/>
      <c r="ULA12" s="163"/>
      <c r="ULB12" s="163"/>
      <c r="ULC12" s="163"/>
      <c r="ULD12" s="163"/>
      <c r="ULE12" s="163"/>
      <c r="ULF12" s="163"/>
      <c r="ULG12" s="163"/>
      <c r="ULH12" s="163"/>
      <c r="ULI12" s="163"/>
      <c r="ULJ12" s="163"/>
      <c r="ULK12" s="163"/>
      <c r="ULL12" s="163"/>
      <c r="ULM12" s="163"/>
      <c r="ULN12" s="163"/>
      <c r="ULO12" s="163"/>
      <c r="ULP12" s="163"/>
      <c r="ULQ12" s="163"/>
      <c r="ULR12" s="163"/>
      <c r="ULS12" s="163"/>
      <c r="ULT12" s="163"/>
      <c r="ULU12" s="163"/>
      <c r="ULV12" s="163"/>
      <c r="ULW12" s="163"/>
      <c r="ULX12" s="163"/>
      <c r="ULY12" s="163"/>
      <c r="ULZ12" s="163"/>
      <c r="UMA12" s="163"/>
      <c r="UMB12" s="163"/>
      <c r="UMC12" s="163"/>
      <c r="UMD12" s="163"/>
      <c r="UME12" s="163"/>
      <c r="UMF12" s="163"/>
      <c r="UMG12" s="163"/>
      <c r="UMH12" s="163"/>
      <c r="UMI12" s="163"/>
      <c r="UMJ12" s="163"/>
      <c r="UMK12" s="163"/>
      <c r="UML12" s="163"/>
      <c r="UMM12" s="163"/>
      <c r="UMN12" s="163"/>
      <c r="UMO12" s="163"/>
      <c r="UMP12" s="163"/>
      <c r="UMQ12" s="163"/>
      <c r="UMR12" s="163"/>
      <c r="UMS12" s="163"/>
      <c r="UMT12" s="163"/>
      <c r="UMU12" s="163"/>
      <c r="UMV12" s="163"/>
      <c r="UMW12" s="163"/>
      <c r="UMX12" s="163"/>
      <c r="UMY12" s="163"/>
      <c r="UMZ12" s="163"/>
      <c r="UNA12" s="163"/>
      <c r="UNB12" s="163"/>
      <c r="UNC12" s="163"/>
      <c r="UND12" s="163"/>
      <c r="UNE12" s="163"/>
      <c r="UNF12" s="163"/>
      <c r="UNG12" s="163"/>
      <c r="UNH12" s="163"/>
      <c r="UNI12" s="163"/>
      <c r="UNJ12" s="163"/>
      <c r="UNK12" s="163"/>
      <c r="UNL12" s="163"/>
      <c r="UNM12" s="163"/>
      <c r="UNN12" s="163"/>
      <c r="UNO12" s="163"/>
      <c r="UNP12" s="163"/>
      <c r="UNQ12" s="163"/>
      <c r="UNR12" s="163"/>
      <c r="UNS12" s="163"/>
      <c r="UNT12" s="163"/>
      <c r="UNU12" s="163"/>
      <c r="UNV12" s="163"/>
      <c r="UNW12" s="163"/>
      <c r="UNX12" s="163"/>
      <c r="UNY12" s="163"/>
      <c r="UNZ12" s="163"/>
      <c r="UOA12" s="163"/>
      <c r="UOB12" s="163"/>
      <c r="UOC12" s="163"/>
      <c r="UOD12" s="163"/>
      <c r="UOE12" s="163"/>
      <c r="UOF12" s="163"/>
      <c r="UOG12" s="163"/>
      <c r="UOH12" s="163"/>
      <c r="UOI12" s="163"/>
      <c r="UOJ12" s="163"/>
      <c r="UOK12" s="163"/>
      <c r="UOL12" s="163"/>
      <c r="UOM12" s="163"/>
      <c r="UON12" s="163"/>
      <c r="UOO12" s="163"/>
      <c r="UOP12" s="163"/>
      <c r="UOQ12" s="163"/>
      <c r="UOR12" s="163"/>
      <c r="UOS12" s="163"/>
      <c r="UOT12" s="163"/>
      <c r="UOU12" s="163"/>
      <c r="UOV12" s="163"/>
      <c r="UOW12" s="163"/>
      <c r="UOX12" s="163"/>
      <c r="UOY12" s="163"/>
      <c r="UOZ12" s="163"/>
      <c r="UPA12" s="163"/>
      <c r="UPB12" s="163"/>
      <c r="UPC12" s="163"/>
      <c r="UPD12" s="163"/>
      <c r="UPE12" s="163"/>
      <c r="UPF12" s="163"/>
      <c r="UPG12" s="163"/>
      <c r="UPH12" s="163"/>
      <c r="UPI12" s="163"/>
      <c r="UPJ12" s="163"/>
      <c r="UPK12" s="163"/>
      <c r="UPL12" s="163"/>
      <c r="UPM12" s="163"/>
      <c r="UPN12" s="163"/>
      <c r="UPO12" s="163"/>
      <c r="UPP12" s="163"/>
      <c r="UPQ12" s="163"/>
      <c r="UPR12" s="163"/>
      <c r="UPS12" s="163"/>
      <c r="UPT12" s="163"/>
      <c r="UPU12" s="163"/>
      <c r="UPV12" s="163"/>
      <c r="UPW12" s="163"/>
      <c r="UPX12" s="163"/>
      <c r="UPY12" s="163"/>
      <c r="UPZ12" s="163"/>
      <c r="UQA12" s="163"/>
      <c r="UQB12" s="163"/>
      <c r="UQC12" s="163"/>
      <c r="UQD12" s="163"/>
      <c r="UQE12" s="163"/>
      <c r="UQF12" s="163"/>
      <c r="UQG12" s="163"/>
      <c r="UQH12" s="163"/>
      <c r="UQI12" s="163"/>
      <c r="UQJ12" s="163"/>
      <c r="UQK12" s="163"/>
      <c r="UQL12" s="163"/>
      <c r="UQM12" s="163"/>
      <c r="UQN12" s="163"/>
      <c r="UQO12" s="163"/>
      <c r="UQP12" s="163"/>
      <c r="UQQ12" s="163"/>
      <c r="UQR12" s="163"/>
      <c r="UQS12" s="163"/>
      <c r="UQT12" s="163"/>
      <c r="UQU12" s="163"/>
      <c r="UQV12" s="163"/>
      <c r="UQW12" s="163"/>
      <c r="UQX12" s="163"/>
      <c r="UQY12" s="163"/>
      <c r="UQZ12" s="163"/>
      <c r="URA12" s="163"/>
      <c r="URB12" s="163"/>
      <c r="URC12" s="163"/>
      <c r="URD12" s="163"/>
      <c r="URE12" s="163"/>
      <c r="URF12" s="163"/>
      <c r="URG12" s="163"/>
      <c r="URH12" s="163"/>
      <c r="URI12" s="163"/>
      <c r="URJ12" s="163"/>
      <c r="URK12" s="163"/>
      <c r="URL12" s="163"/>
      <c r="URM12" s="163"/>
      <c r="URN12" s="163"/>
      <c r="URO12" s="163"/>
      <c r="URP12" s="163"/>
      <c r="URQ12" s="163"/>
      <c r="URR12" s="163"/>
      <c r="URS12" s="163"/>
      <c r="URT12" s="163"/>
      <c r="URU12" s="163"/>
      <c r="URV12" s="163"/>
      <c r="URW12" s="163"/>
      <c r="URX12" s="163"/>
      <c r="URY12" s="163"/>
      <c r="URZ12" s="163"/>
      <c r="USA12" s="163"/>
      <c r="USB12" s="163"/>
      <c r="USC12" s="163"/>
      <c r="USD12" s="163"/>
      <c r="USE12" s="163"/>
      <c r="USF12" s="163"/>
      <c r="USG12" s="163"/>
      <c r="USH12" s="163"/>
      <c r="USI12" s="163"/>
      <c r="USJ12" s="163"/>
      <c r="USK12" s="163"/>
      <c r="USL12" s="163"/>
      <c r="USM12" s="163"/>
      <c r="USN12" s="163"/>
      <c r="USO12" s="163"/>
      <c r="USP12" s="163"/>
      <c r="USQ12" s="163"/>
      <c r="USR12" s="163"/>
      <c r="USS12" s="163"/>
      <c r="UST12" s="163"/>
      <c r="USU12" s="163"/>
      <c r="USV12" s="163"/>
      <c r="USW12" s="163"/>
      <c r="USX12" s="163"/>
      <c r="USY12" s="163"/>
      <c r="USZ12" s="163"/>
      <c r="UTA12" s="163"/>
      <c r="UTB12" s="163"/>
      <c r="UTC12" s="163"/>
      <c r="UTD12" s="163"/>
      <c r="UTE12" s="163"/>
      <c r="UTF12" s="163"/>
      <c r="UTG12" s="163"/>
      <c r="UTH12" s="163"/>
      <c r="UTI12" s="163"/>
      <c r="UTJ12" s="163"/>
      <c r="UTK12" s="163"/>
      <c r="UTL12" s="163"/>
      <c r="UTM12" s="163"/>
      <c r="UTN12" s="163"/>
      <c r="UTO12" s="163"/>
      <c r="UTP12" s="163"/>
      <c r="UTQ12" s="163"/>
      <c r="UTR12" s="163"/>
      <c r="UTS12" s="163"/>
      <c r="UTT12" s="163"/>
      <c r="UTU12" s="163"/>
      <c r="UTV12" s="163"/>
      <c r="UTW12" s="163"/>
      <c r="UTX12" s="163"/>
      <c r="UTY12" s="163"/>
      <c r="UTZ12" s="163"/>
      <c r="UUA12" s="163"/>
      <c r="UUB12" s="163"/>
      <c r="UUC12" s="163"/>
      <c r="UUD12" s="163"/>
      <c r="UUE12" s="163"/>
      <c r="UUF12" s="163"/>
      <c r="UUG12" s="163"/>
      <c r="UUH12" s="163"/>
      <c r="UUI12" s="163"/>
      <c r="UUJ12" s="163"/>
      <c r="UUK12" s="163"/>
      <c r="UUL12" s="163"/>
      <c r="UUM12" s="163"/>
      <c r="UUN12" s="163"/>
      <c r="UUO12" s="163"/>
      <c r="UUP12" s="163"/>
      <c r="UUQ12" s="163"/>
      <c r="UUR12" s="163"/>
      <c r="UUS12" s="163"/>
      <c r="UUT12" s="163"/>
      <c r="UUU12" s="163"/>
      <c r="UUV12" s="163"/>
      <c r="UUW12" s="163"/>
      <c r="UUX12" s="163"/>
      <c r="UUY12" s="163"/>
      <c r="UUZ12" s="163"/>
      <c r="UVA12" s="163"/>
      <c r="UVB12" s="163"/>
      <c r="UVC12" s="163"/>
      <c r="UVD12" s="163"/>
      <c r="UVE12" s="163"/>
      <c r="UVF12" s="163"/>
      <c r="UVG12" s="163"/>
      <c r="UVH12" s="163"/>
      <c r="UVI12" s="163"/>
      <c r="UVJ12" s="163"/>
      <c r="UVK12" s="163"/>
      <c r="UVL12" s="163"/>
      <c r="UVM12" s="163"/>
      <c r="UVN12" s="163"/>
      <c r="UVO12" s="163"/>
      <c r="UVP12" s="163"/>
      <c r="UVQ12" s="163"/>
      <c r="UVR12" s="163"/>
      <c r="UVS12" s="163"/>
      <c r="UVT12" s="163"/>
      <c r="UVU12" s="163"/>
      <c r="UVV12" s="163"/>
      <c r="UVW12" s="163"/>
      <c r="UVX12" s="163"/>
      <c r="UVY12" s="163"/>
      <c r="UVZ12" s="163"/>
      <c r="UWA12" s="163"/>
      <c r="UWB12" s="163"/>
      <c r="UWC12" s="163"/>
      <c r="UWD12" s="163"/>
      <c r="UWE12" s="163"/>
      <c r="UWF12" s="163"/>
      <c r="UWG12" s="163"/>
      <c r="UWH12" s="163"/>
      <c r="UWI12" s="163"/>
      <c r="UWJ12" s="163"/>
      <c r="UWK12" s="163"/>
      <c r="UWL12" s="163"/>
      <c r="UWM12" s="163"/>
      <c r="UWN12" s="163"/>
      <c r="UWO12" s="163"/>
      <c r="UWP12" s="163"/>
      <c r="UWQ12" s="163"/>
      <c r="UWR12" s="163"/>
      <c r="UWS12" s="163"/>
      <c r="UWT12" s="163"/>
      <c r="UWU12" s="163"/>
      <c r="UWV12" s="163"/>
      <c r="UWW12" s="163"/>
      <c r="UWX12" s="163"/>
      <c r="UWY12" s="163"/>
      <c r="UWZ12" s="163"/>
      <c r="UXA12" s="163"/>
      <c r="UXB12" s="163"/>
      <c r="UXC12" s="163"/>
      <c r="UXD12" s="163"/>
      <c r="UXE12" s="163"/>
      <c r="UXF12" s="163"/>
      <c r="UXG12" s="163"/>
      <c r="UXH12" s="163"/>
      <c r="UXI12" s="163"/>
      <c r="UXJ12" s="163"/>
      <c r="UXK12" s="163"/>
      <c r="UXL12" s="163"/>
      <c r="UXM12" s="163"/>
      <c r="UXN12" s="163"/>
      <c r="UXO12" s="163"/>
      <c r="UXP12" s="163"/>
      <c r="UXQ12" s="163"/>
      <c r="UXR12" s="163"/>
      <c r="UXS12" s="163"/>
      <c r="UXT12" s="163"/>
      <c r="UXU12" s="163"/>
      <c r="UXV12" s="163"/>
      <c r="UXW12" s="163"/>
      <c r="UXX12" s="163"/>
      <c r="UXY12" s="163"/>
      <c r="UXZ12" s="163"/>
      <c r="UYA12" s="163"/>
      <c r="UYB12" s="163"/>
      <c r="UYC12" s="163"/>
      <c r="UYD12" s="163"/>
      <c r="UYE12" s="163"/>
      <c r="UYF12" s="163"/>
      <c r="UYG12" s="163"/>
      <c r="UYH12" s="163"/>
      <c r="UYI12" s="163"/>
      <c r="UYJ12" s="163"/>
      <c r="UYK12" s="163"/>
      <c r="UYL12" s="163"/>
      <c r="UYM12" s="163"/>
      <c r="UYN12" s="163"/>
      <c r="UYO12" s="163"/>
      <c r="UYP12" s="163"/>
      <c r="UYQ12" s="163"/>
      <c r="UYR12" s="163"/>
      <c r="UYS12" s="163"/>
      <c r="UYT12" s="163"/>
      <c r="UYU12" s="163"/>
      <c r="UYV12" s="163"/>
      <c r="UYW12" s="163"/>
      <c r="UYX12" s="163"/>
      <c r="UYY12" s="163"/>
      <c r="UYZ12" s="163"/>
      <c r="UZA12" s="163"/>
      <c r="UZB12" s="163"/>
      <c r="UZC12" s="163"/>
      <c r="UZD12" s="163"/>
      <c r="UZE12" s="163"/>
      <c r="UZF12" s="163"/>
      <c r="UZG12" s="163"/>
      <c r="UZH12" s="163"/>
      <c r="UZI12" s="163"/>
      <c r="UZJ12" s="163"/>
      <c r="UZK12" s="163"/>
      <c r="UZL12" s="163"/>
      <c r="UZM12" s="163"/>
      <c r="UZN12" s="163"/>
      <c r="UZO12" s="163"/>
      <c r="UZP12" s="163"/>
      <c r="UZQ12" s="163"/>
      <c r="UZR12" s="163"/>
      <c r="UZS12" s="163"/>
      <c r="UZT12" s="163"/>
      <c r="UZU12" s="163"/>
      <c r="UZV12" s="163"/>
      <c r="UZW12" s="163"/>
      <c r="UZX12" s="163"/>
      <c r="UZY12" s="163"/>
      <c r="UZZ12" s="163"/>
      <c r="VAA12" s="163"/>
      <c r="VAB12" s="163"/>
      <c r="VAC12" s="163"/>
      <c r="VAD12" s="163"/>
      <c r="VAE12" s="163"/>
      <c r="VAF12" s="163"/>
      <c r="VAG12" s="163"/>
      <c r="VAH12" s="163"/>
      <c r="VAI12" s="163"/>
      <c r="VAJ12" s="163"/>
      <c r="VAK12" s="163"/>
      <c r="VAL12" s="163"/>
      <c r="VAM12" s="163"/>
      <c r="VAN12" s="163"/>
      <c r="VAO12" s="163"/>
      <c r="VAP12" s="163"/>
      <c r="VAQ12" s="163"/>
      <c r="VAR12" s="163"/>
      <c r="VAS12" s="163"/>
      <c r="VAT12" s="163"/>
      <c r="VAU12" s="163"/>
      <c r="VAV12" s="163"/>
      <c r="VAW12" s="163"/>
      <c r="VAX12" s="163"/>
      <c r="VAY12" s="163"/>
      <c r="VAZ12" s="163"/>
      <c r="VBA12" s="163"/>
      <c r="VBB12" s="163"/>
      <c r="VBC12" s="163"/>
      <c r="VBD12" s="163"/>
      <c r="VBE12" s="163"/>
      <c r="VBF12" s="163"/>
      <c r="VBG12" s="163"/>
      <c r="VBH12" s="163"/>
      <c r="VBI12" s="163"/>
      <c r="VBJ12" s="163"/>
      <c r="VBK12" s="163"/>
      <c r="VBL12" s="163"/>
      <c r="VBM12" s="163"/>
      <c r="VBN12" s="163"/>
      <c r="VBO12" s="163"/>
      <c r="VBP12" s="163"/>
      <c r="VBQ12" s="163"/>
      <c r="VBR12" s="163"/>
      <c r="VBS12" s="163"/>
      <c r="VBT12" s="163"/>
      <c r="VBU12" s="163"/>
      <c r="VBV12" s="163"/>
      <c r="VBW12" s="163"/>
      <c r="VBX12" s="163"/>
      <c r="VBY12" s="163"/>
      <c r="VBZ12" s="163"/>
      <c r="VCA12" s="163"/>
      <c r="VCB12" s="163"/>
      <c r="VCC12" s="163"/>
      <c r="VCD12" s="163"/>
      <c r="VCE12" s="163"/>
      <c r="VCF12" s="163"/>
      <c r="VCG12" s="163"/>
      <c r="VCH12" s="163"/>
      <c r="VCI12" s="163"/>
      <c r="VCJ12" s="163"/>
      <c r="VCK12" s="163"/>
      <c r="VCL12" s="163"/>
      <c r="VCM12" s="163"/>
      <c r="VCN12" s="163"/>
      <c r="VCO12" s="163"/>
      <c r="VCP12" s="163"/>
      <c r="VCQ12" s="163"/>
      <c r="VCR12" s="163"/>
      <c r="VCS12" s="163"/>
      <c r="VCT12" s="163"/>
      <c r="VCU12" s="163"/>
      <c r="VCV12" s="163"/>
      <c r="VCW12" s="163"/>
      <c r="VCX12" s="163"/>
      <c r="VCY12" s="163"/>
      <c r="VCZ12" s="163"/>
      <c r="VDA12" s="163"/>
      <c r="VDB12" s="163"/>
      <c r="VDC12" s="163"/>
      <c r="VDD12" s="163"/>
      <c r="VDE12" s="163"/>
      <c r="VDF12" s="163"/>
      <c r="VDG12" s="163"/>
      <c r="VDH12" s="163"/>
      <c r="VDI12" s="163"/>
      <c r="VDJ12" s="163"/>
      <c r="VDK12" s="163"/>
      <c r="VDL12" s="163"/>
      <c r="VDM12" s="163"/>
      <c r="VDN12" s="163"/>
      <c r="VDO12" s="163"/>
      <c r="VDP12" s="163"/>
      <c r="VDQ12" s="163"/>
      <c r="VDR12" s="163"/>
      <c r="VDS12" s="163"/>
      <c r="VDT12" s="163"/>
      <c r="VDU12" s="163"/>
      <c r="VDV12" s="163"/>
      <c r="VDW12" s="163"/>
      <c r="VDX12" s="163"/>
      <c r="VDY12" s="163"/>
      <c r="VDZ12" s="163"/>
      <c r="VEA12" s="163"/>
      <c r="VEB12" s="163"/>
      <c r="VEC12" s="163"/>
      <c r="VED12" s="163"/>
      <c r="VEE12" s="163"/>
      <c r="VEF12" s="163"/>
      <c r="VEG12" s="163"/>
      <c r="VEH12" s="163"/>
      <c r="VEI12" s="163"/>
      <c r="VEJ12" s="163"/>
      <c r="VEK12" s="163"/>
      <c r="VEL12" s="163"/>
      <c r="VEM12" s="163"/>
      <c r="VEN12" s="163"/>
      <c r="VEO12" s="163"/>
      <c r="VEP12" s="163"/>
      <c r="VEQ12" s="163"/>
      <c r="VER12" s="163"/>
      <c r="VES12" s="163"/>
      <c r="VET12" s="163"/>
      <c r="VEU12" s="163"/>
      <c r="VEV12" s="163"/>
      <c r="VEW12" s="163"/>
      <c r="VEX12" s="163"/>
      <c r="VEY12" s="163"/>
      <c r="VEZ12" s="163"/>
      <c r="VFA12" s="163"/>
      <c r="VFB12" s="163"/>
      <c r="VFC12" s="163"/>
      <c r="VFD12" s="163"/>
      <c r="VFE12" s="163"/>
      <c r="VFF12" s="163"/>
      <c r="VFG12" s="163"/>
      <c r="VFH12" s="163"/>
      <c r="VFI12" s="163"/>
      <c r="VFJ12" s="163"/>
      <c r="VFK12" s="163"/>
      <c r="VFL12" s="163"/>
      <c r="VFM12" s="163"/>
      <c r="VFN12" s="163"/>
      <c r="VFO12" s="163"/>
      <c r="VFP12" s="163"/>
      <c r="VFQ12" s="163"/>
      <c r="VFR12" s="163"/>
      <c r="VFS12" s="163"/>
      <c r="VFT12" s="163"/>
      <c r="VFU12" s="163"/>
      <c r="VFV12" s="163"/>
      <c r="VFW12" s="163"/>
      <c r="VFX12" s="163"/>
      <c r="VFY12" s="163"/>
      <c r="VFZ12" s="163"/>
      <c r="VGA12" s="163"/>
      <c r="VGB12" s="163"/>
      <c r="VGC12" s="163"/>
      <c r="VGD12" s="163"/>
      <c r="VGE12" s="163"/>
      <c r="VGF12" s="163"/>
      <c r="VGG12" s="163"/>
      <c r="VGH12" s="163"/>
      <c r="VGI12" s="163"/>
      <c r="VGJ12" s="163"/>
      <c r="VGK12" s="163"/>
      <c r="VGL12" s="163"/>
      <c r="VGM12" s="163"/>
      <c r="VGN12" s="163"/>
      <c r="VGO12" s="163"/>
      <c r="VGP12" s="163"/>
      <c r="VGQ12" s="163"/>
      <c r="VGR12" s="163"/>
      <c r="VGS12" s="163"/>
      <c r="VGT12" s="163"/>
      <c r="VGU12" s="163"/>
      <c r="VGV12" s="163"/>
      <c r="VGW12" s="163"/>
      <c r="VGX12" s="163"/>
      <c r="VGY12" s="163"/>
      <c r="VGZ12" s="163"/>
      <c r="VHA12" s="163"/>
      <c r="VHB12" s="163"/>
      <c r="VHC12" s="163"/>
      <c r="VHD12" s="163"/>
      <c r="VHE12" s="163"/>
      <c r="VHF12" s="163"/>
      <c r="VHG12" s="163"/>
      <c r="VHH12" s="163"/>
      <c r="VHI12" s="163"/>
      <c r="VHJ12" s="163"/>
      <c r="VHK12" s="163"/>
      <c r="VHL12" s="163"/>
      <c r="VHM12" s="163"/>
      <c r="VHN12" s="163"/>
      <c r="VHO12" s="163"/>
      <c r="VHP12" s="163"/>
      <c r="VHQ12" s="163"/>
      <c r="VHR12" s="163"/>
      <c r="VHS12" s="163"/>
      <c r="VHT12" s="163"/>
      <c r="VHU12" s="163"/>
      <c r="VHV12" s="163"/>
      <c r="VHW12" s="163"/>
      <c r="VHX12" s="163"/>
      <c r="VHY12" s="163"/>
      <c r="VHZ12" s="163"/>
      <c r="VIA12" s="163"/>
      <c r="VIB12" s="163"/>
      <c r="VIC12" s="163"/>
      <c r="VID12" s="163"/>
      <c r="VIE12" s="163"/>
      <c r="VIF12" s="163"/>
      <c r="VIG12" s="163"/>
      <c r="VIH12" s="163"/>
      <c r="VII12" s="163"/>
      <c r="VIJ12" s="163"/>
      <c r="VIK12" s="163"/>
      <c r="VIL12" s="163"/>
      <c r="VIM12" s="163"/>
      <c r="VIN12" s="163"/>
      <c r="VIO12" s="163"/>
      <c r="VIP12" s="163"/>
      <c r="VIQ12" s="163"/>
      <c r="VIR12" s="163"/>
      <c r="VIS12" s="163"/>
      <c r="VIT12" s="163"/>
      <c r="VIU12" s="163"/>
      <c r="VIV12" s="163"/>
      <c r="VIW12" s="163"/>
      <c r="VIX12" s="163"/>
      <c r="VIY12" s="163"/>
      <c r="VIZ12" s="163"/>
      <c r="VJA12" s="163"/>
      <c r="VJB12" s="163"/>
      <c r="VJC12" s="163"/>
      <c r="VJD12" s="163"/>
      <c r="VJE12" s="163"/>
      <c r="VJF12" s="163"/>
      <c r="VJG12" s="163"/>
      <c r="VJH12" s="163"/>
      <c r="VJI12" s="163"/>
      <c r="VJJ12" s="163"/>
      <c r="VJK12" s="163"/>
      <c r="VJL12" s="163"/>
      <c r="VJM12" s="163"/>
      <c r="VJN12" s="163"/>
      <c r="VJO12" s="163"/>
      <c r="VJP12" s="163"/>
      <c r="VJQ12" s="163"/>
      <c r="VJR12" s="163"/>
      <c r="VJS12" s="163"/>
      <c r="VJT12" s="163"/>
      <c r="VJU12" s="163"/>
      <c r="VJV12" s="163"/>
      <c r="VJW12" s="163"/>
      <c r="VJX12" s="163"/>
      <c r="VJY12" s="163"/>
      <c r="VJZ12" s="163"/>
      <c r="VKA12" s="163"/>
      <c r="VKB12" s="163"/>
      <c r="VKC12" s="163"/>
      <c r="VKD12" s="163"/>
      <c r="VKE12" s="163"/>
      <c r="VKF12" s="163"/>
      <c r="VKG12" s="163"/>
      <c r="VKH12" s="163"/>
      <c r="VKI12" s="163"/>
      <c r="VKJ12" s="163"/>
      <c r="VKK12" s="163"/>
      <c r="VKL12" s="163"/>
      <c r="VKM12" s="163"/>
      <c r="VKN12" s="163"/>
      <c r="VKO12" s="163"/>
      <c r="VKP12" s="163"/>
      <c r="VKQ12" s="163"/>
      <c r="VKR12" s="163"/>
      <c r="VKS12" s="163"/>
      <c r="VKT12" s="163"/>
      <c r="VKU12" s="163"/>
      <c r="VKV12" s="163"/>
      <c r="VKW12" s="163"/>
      <c r="VKX12" s="163"/>
      <c r="VKY12" s="163"/>
      <c r="VKZ12" s="163"/>
      <c r="VLA12" s="163"/>
      <c r="VLB12" s="163"/>
      <c r="VLC12" s="163"/>
      <c r="VLD12" s="163"/>
      <c r="VLE12" s="163"/>
      <c r="VLF12" s="163"/>
      <c r="VLG12" s="163"/>
      <c r="VLH12" s="163"/>
      <c r="VLI12" s="163"/>
      <c r="VLJ12" s="163"/>
      <c r="VLK12" s="163"/>
      <c r="VLL12" s="163"/>
      <c r="VLM12" s="163"/>
      <c r="VLN12" s="163"/>
      <c r="VLO12" s="163"/>
      <c r="VLP12" s="163"/>
      <c r="VLQ12" s="163"/>
      <c r="VLR12" s="163"/>
      <c r="VLS12" s="163"/>
      <c r="VLT12" s="163"/>
      <c r="VLU12" s="163"/>
      <c r="VLV12" s="163"/>
      <c r="VLW12" s="163"/>
      <c r="VLX12" s="163"/>
      <c r="VLY12" s="163"/>
      <c r="VLZ12" s="163"/>
      <c r="VMA12" s="163"/>
      <c r="VMB12" s="163"/>
      <c r="VMC12" s="163"/>
      <c r="VMD12" s="163"/>
      <c r="VME12" s="163"/>
      <c r="VMF12" s="163"/>
      <c r="VMG12" s="163"/>
      <c r="VMH12" s="163"/>
      <c r="VMI12" s="163"/>
      <c r="VMJ12" s="163"/>
      <c r="VMK12" s="163"/>
      <c r="VML12" s="163"/>
      <c r="VMM12" s="163"/>
      <c r="VMN12" s="163"/>
      <c r="VMO12" s="163"/>
      <c r="VMP12" s="163"/>
      <c r="VMQ12" s="163"/>
      <c r="VMR12" s="163"/>
      <c r="VMS12" s="163"/>
      <c r="VMT12" s="163"/>
      <c r="VMU12" s="163"/>
      <c r="VMV12" s="163"/>
      <c r="VMW12" s="163"/>
      <c r="VMX12" s="163"/>
      <c r="VMY12" s="163"/>
      <c r="VMZ12" s="163"/>
      <c r="VNA12" s="163"/>
      <c r="VNB12" s="163"/>
      <c r="VNC12" s="163"/>
      <c r="VND12" s="163"/>
      <c r="VNE12" s="163"/>
      <c r="VNF12" s="163"/>
      <c r="VNG12" s="163"/>
      <c r="VNH12" s="163"/>
      <c r="VNI12" s="163"/>
      <c r="VNJ12" s="163"/>
      <c r="VNK12" s="163"/>
      <c r="VNL12" s="163"/>
      <c r="VNM12" s="163"/>
      <c r="VNN12" s="163"/>
      <c r="VNO12" s="163"/>
      <c r="VNP12" s="163"/>
      <c r="VNQ12" s="163"/>
      <c r="VNR12" s="163"/>
      <c r="VNS12" s="163"/>
      <c r="VNT12" s="163"/>
      <c r="VNU12" s="163"/>
      <c r="VNV12" s="163"/>
      <c r="VNW12" s="163"/>
      <c r="VNX12" s="163"/>
      <c r="VNY12" s="163"/>
      <c r="VNZ12" s="163"/>
      <c r="VOA12" s="163"/>
      <c r="VOB12" s="163"/>
      <c r="VOC12" s="163"/>
      <c r="VOD12" s="163"/>
      <c r="VOE12" s="163"/>
      <c r="VOF12" s="163"/>
      <c r="VOG12" s="163"/>
      <c r="VOH12" s="163"/>
      <c r="VOI12" s="163"/>
      <c r="VOJ12" s="163"/>
      <c r="VOK12" s="163"/>
      <c r="VOL12" s="163"/>
      <c r="VOM12" s="163"/>
      <c r="VON12" s="163"/>
      <c r="VOO12" s="163"/>
      <c r="VOP12" s="163"/>
      <c r="VOQ12" s="163"/>
      <c r="VOR12" s="163"/>
      <c r="VOS12" s="163"/>
      <c r="VOT12" s="163"/>
      <c r="VOU12" s="163"/>
      <c r="VOV12" s="163"/>
      <c r="VOW12" s="163"/>
      <c r="VOX12" s="163"/>
      <c r="VOY12" s="163"/>
      <c r="VOZ12" s="163"/>
      <c r="VPA12" s="163"/>
      <c r="VPB12" s="163"/>
      <c r="VPC12" s="163"/>
      <c r="VPD12" s="163"/>
      <c r="VPE12" s="163"/>
      <c r="VPF12" s="163"/>
      <c r="VPG12" s="163"/>
      <c r="VPH12" s="163"/>
      <c r="VPI12" s="163"/>
      <c r="VPJ12" s="163"/>
      <c r="VPK12" s="163"/>
      <c r="VPL12" s="163"/>
      <c r="VPM12" s="163"/>
      <c r="VPN12" s="163"/>
      <c r="VPO12" s="163"/>
      <c r="VPP12" s="163"/>
      <c r="VPQ12" s="163"/>
      <c r="VPR12" s="163"/>
      <c r="VPS12" s="163"/>
      <c r="VPT12" s="163"/>
      <c r="VPU12" s="163"/>
      <c r="VPV12" s="163"/>
      <c r="VPW12" s="163"/>
      <c r="VPX12" s="163"/>
      <c r="VPY12" s="163"/>
      <c r="VPZ12" s="163"/>
      <c r="VQA12" s="163"/>
      <c r="VQB12" s="163"/>
      <c r="VQC12" s="163"/>
      <c r="VQD12" s="163"/>
      <c r="VQE12" s="163"/>
      <c r="VQF12" s="163"/>
      <c r="VQG12" s="163"/>
      <c r="VQH12" s="163"/>
      <c r="VQI12" s="163"/>
      <c r="VQJ12" s="163"/>
      <c r="VQK12" s="163"/>
      <c r="VQL12" s="163"/>
      <c r="VQM12" s="163"/>
      <c r="VQN12" s="163"/>
      <c r="VQO12" s="163"/>
      <c r="VQP12" s="163"/>
      <c r="VQQ12" s="163"/>
      <c r="VQR12" s="163"/>
      <c r="VQS12" s="163"/>
      <c r="VQT12" s="163"/>
      <c r="VQU12" s="163"/>
      <c r="VQV12" s="163"/>
      <c r="VQW12" s="163"/>
      <c r="VQX12" s="163"/>
      <c r="VQY12" s="163"/>
      <c r="VQZ12" s="163"/>
      <c r="VRA12" s="163"/>
      <c r="VRB12" s="163"/>
      <c r="VRC12" s="163"/>
      <c r="VRD12" s="163"/>
      <c r="VRE12" s="163"/>
      <c r="VRF12" s="163"/>
      <c r="VRG12" s="163"/>
      <c r="VRH12" s="163"/>
      <c r="VRI12" s="163"/>
      <c r="VRJ12" s="163"/>
      <c r="VRK12" s="163"/>
      <c r="VRL12" s="163"/>
      <c r="VRM12" s="163"/>
      <c r="VRN12" s="163"/>
      <c r="VRO12" s="163"/>
      <c r="VRP12" s="163"/>
      <c r="VRQ12" s="163"/>
      <c r="VRR12" s="163"/>
      <c r="VRS12" s="163"/>
      <c r="VRT12" s="163"/>
      <c r="VRU12" s="163"/>
      <c r="VRV12" s="163"/>
      <c r="VRW12" s="163"/>
      <c r="VRX12" s="163"/>
      <c r="VRY12" s="163"/>
      <c r="VRZ12" s="163"/>
      <c r="VSA12" s="163"/>
      <c r="VSB12" s="163"/>
      <c r="VSC12" s="163"/>
      <c r="VSD12" s="163"/>
      <c r="VSE12" s="163"/>
      <c r="VSF12" s="163"/>
      <c r="VSG12" s="163"/>
      <c r="VSH12" s="163"/>
      <c r="VSI12" s="163"/>
      <c r="VSJ12" s="163"/>
      <c r="VSK12" s="163"/>
      <c r="VSL12" s="163"/>
      <c r="VSM12" s="163"/>
      <c r="VSN12" s="163"/>
      <c r="VSO12" s="163"/>
      <c r="VSP12" s="163"/>
      <c r="VSQ12" s="163"/>
      <c r="VSR12" s="163"/>
      <c r="VSS12" s="163"/>
      <c r="VST12" s="163"/>
      <c r="VSU12" s="163"/>
      <c r="VSV12" s="163"/>
      <c r="VSW12" s="163"/>
      <c r="VSX12" s="163"/>
      <c r="VSY12" s="163"/>
      <c r="VSZ12" s="163"/>
      <c r="VTA12" s="163"/>
      <c r="VTB12" s="163"/>
      <c r="VTC12" s="163"/>
      <c r="VTD12" s="163"/>
      <c r="VTE12" s="163"/>
      <c r="VTF12" s="163"/>
      <c r="VTG12" s="163"/>
      <c r="VTH12" s="163"/>
      <c r="VTI12" s="163"/>
      <c r="VTJ12" s="163"/>
      <c r="VTK12" s="163"/>
      <c r="VTL12" s="163"/>
      <c r="VTM12" s="163"/>
      <c r="VTN12" s="163"/>
      <c r="VTO12" s="163"/>
      <c r="VTP12" s="163"/>
      <c r="VTQ12" s="163"/>
      <c r="VTR12" s="163"/>
      <c r="VTS12" s="163"/>
      <c r="VTT12" s="163"/>
      <c r="VTU12" s="163"/>
      <c r="VTV12" s="163"/>
      <c r="VTW12" s="163"/>
      <c r="VTX12" s="163"/>
      <c r="VTY12" s="163"/>
      <c r="VTZ12" s="163"/>
      <c r="VUA12" s="163"/>
      <c r="VUB12" s="163"/>
      <c r="VUC12" s="163"/>
      <c r="VUD12" s="163"/>
      <c r="VUE12" s="163"/>
      <c r="VUF12" s="163"/>
      <c r="VUG12" s="163"/>
      <c r="VUH12" s="163"/>
      <c r="VUI12" s="163"/>
      <c r="VUJ12" s="163"/>
      <c r="VUK12" s="163"/>
      <c r="VUL12" s="163"/>
      <c r="VUM12" s="163"/>
      <c r="VUN12" s="163"/>
      <c r="VUO12" s="163"/>
      <c r="VUP12" s="163"/>
      <c r="VUQ12" s="163"/>
      <c r="VUR12" s="163"/>
      <c r="VUS12" s="163"/>
      <c r="VUT12" s="163"/>
      <c r="VUU12" s="163"/>
      <c r="VUV12" s="163"/>
      <c r="VUW12" s="163"/>
      <c r="VUX12" s="163"/>
      <c r="VUY12" s="163"/>
      <c r="VUZ12" s="163"/>
      <c r="VVA12" s="163"/>
      <c r="VVB12" s="163"/>
      <c r="VVC12" s="163"/>
      <c r="VVD12" s="163"/>
      <c r="VVE12" s="163"/>
      <c r="VVF12" s="163"/>
      <c r="VVG12" s="163"/>
      <c r="VVH12" s="163"/>
      <c r="VVI12" s="163"/>
      <c r="VVJ12" s="163"/>
      <c r="VVK12" s="163"/>
      <c r="VVL12" s="163"/>
      <c r="VVM12" s="163"/>
      <c r="VVN12" s="163"/>
      <c r="VVO12" s="163"/>
      <c r="VVP12" s="163"/>
      <c r="VVQ12" s="163"/>
      <c r="VVR12" s="163"/>
      <c r="VVS12" s="163"/>
      <c r="VVT12" s="163"/>
      <c r="VVU12" s="163"/>
      <c r="VVV12" s="163"/>
      <c r="VVW12" s="163"/>
      <c r="VVX12" s="163"/>
      <c r="VVY12" s="163"/>
      <c r="VVZ12" s="163"/>
      <c r="VWA12" s="163"/>
      <c r="VWB12" s="163"/>
      <c r="VWC12" s="163"/>
      <c r="VWD12" s="163"/>
      <c r="VWE12" s="163"/>
      <c r="VWF12" s="163"/>
      <c r="VWG12" s="163"/>
      <c r="VWH12" s="163"/>
      <c r="VWI12" s="163"/>
      <c r="VWJ12" s="163"/>
      <c r="VWK12" s="163"/>
      <c r="VWL12" s="163"/>
      <c r="VWM12" s="163"/>
      <c r="VWN12" s="163"/>
      <c r="VWO12" s="163"/>
      <c r="VWP12" s="163"/>
      <c r="VWQ12" s="163"/>
      <c r="VWR12" s="163"/>
      <c r="VWS12" s="163"/>
      <c r="VWT12" s="163"/>
      <c r="VWU12" s="163"/>
      <c r="VWV12" s="163"/>
      <c r="VWW12" s="163"/>
      <c r="VWX12" s="163"/>
      <c r="VWY12" s="163"/>
      <c r="VWZ12" s="163"/>
      <c r="VXA12" s="163"/>
      <c r="VXB12" s="163"/>
      <c r="VXC12" s="163"/>
      <c r="VXD12" s="163"/>
      <c r="VXE12" s="163"/>
      <c r="VXF12" s="163"/>
      <c r="VXG12" s="163"/>
      <c r="VXH12" s="163"/>
      <c r="VXI12" s="163"/>
      <c r="VXJ12" s="163"/>
      <c r="VXK12" s="163"/>
      <c r="VXL12" s="163"/>
      <c r="VXM12" s="163"/>
      <c r="VXN12" s="163"/>
      <c r="VXO12" s="163"/>
      <c r="VXP12" s="163"/>
      <c r="VXQ12" s="163"/>
      <c r="VXR12" s="163"/>
      <c r="VXS12" s="163"/>
      <c r="VXT12" s="163"/>
      <c r="VXU12" s="163"/>
      <c r="VXV12" s="163"/>
      <c r="VXW12" s="163"/>
      <c r="VXX12" s="163"/>
      <c r="VXY12" s="163"/>
      <c r="VXZ12" s="163"/>
      <c r="VYA12" s="163"/>
      <c r="VYB12" s="163"/>
      <c r="VYC12" s="163"/>
      <c r="VYD12" s="163"/>
      <c r="VYE12" s="163"/>
      <c r="VYF12" s="163"/>
      <c r="VYG12" s="163"/>
      <c r="VYH12" s="163"/>
      <c r="VYI12" s="163"/>
      <c r="VYJ12" s="163"/>
      <c r="VYK12" s="163"/>
      <c r="VYL12" s="163"/>
      <c r="VYM12" s="163"/>
      <c r="VYN12" s="163"/>
      <c r="VYO12" s="163"/>
      <c r="VYP12" s="163"/>
      <c r="VYQ12" s="163"/>
      <c r="VYR12" s="163"/>
      <c r="VYS12" s="163"/>
      <c r="VYT12" s="163"/>
      <c r="VYU12" s="163"/>
      <c r="VYV12" s="163"/>
      <c r="VYW12" s="163"/>
      <c r="VYX12" s="163"/>
      <c r="VYY12" s="163"/>
      <c r="VYZ12" s="163"/>
      <c r="VZA12" s="163"/>
      <c r="VZB12" s="163"/>
      <c r="VZC12" s="163"/>
      <c r="VZD12" s="163"/>
      <c r="VZE12" s="163"/>
      <c r="VZF12" s="163"/>
      <c r="VZG12" s="163"/>
      <c r="VZH12" s="163"/>
      <c r="VZI12" s="163"/>
      <c r="VZJ12" s="163"/>
      <c r="VZK12" s="163"/>
      <c r="VZL12" s="163"/>
      <c r="VZM12" s="163"/>
      <c r="VZN12" s="163"/>
      <c r="VZO12" s="163"/>
      <c r="VZP12" s="163"/>
      <c r="VZQ12" s="163"/>
      <c r="VZR12" s="163"/>
      <c r="VZS12" s="163"/>
      <c r="VZT12" s="163"/>
      <c r="VZU12" s="163"/>
      <c r="VZV12" s="163"/>
      <c r="VZW12" s="163"/>
      <c r="VZX12" s="163"/>
      <c r="VZY12" s="163"/>
      <c r="VZZ12" s="163"/>
      <c r="WAA12" s="163"/>
      <c r="WAB12" s="163"/>
      <c r="WAC12" s="163"/>
      <c r="WAD12" s="163"/>
      <c r="WAE12" s="163"/>
      <c r="WAF12" s="163"/>
      <c r="WAG12" s="163"/>
      <c r="WAH12" s="163"/>
      <c r="WAI12" s="163"/>
      <c r="WAJ12" s="163"/>
      <c r="WAK12" s="163"/>
      <c r="WAL12" s="163"/>
      <c r="WAM12" s="163"/>
      <c r="WAN12" s="163"/>
      <c r="WAO12" s="163"/>
      <c r="WAP12" s="163"/>
      <c r="WAQ12" s="163"/>
      <c r="WAR12" s="163"/>
      <c r="WAS12" s="163"/>
      <c r="WAT12" s="163"/>
      <c r="WAU12" s="163"/>
      <c r="WAV12" s="163"/>
      <c r="WAW12" s="163"/>
      <c r="WAX12" s="163"/>
      <c r="WAY12" s="163"/>
      <c r="WAZ12" s="163"/>
      <c r="WBA12" s="163"/>
      <c r="WBB12" s="163"/>
      <c r="WBC12" s="163"/>
      <c r="WBD12" s="163"/>
      <c r="WBE12" s="163"/>
      <c r="WBF12" s="163"/>
      <c r="WBG12" s="163"/>
      <c r="WBH12" s="163"/>
      <c r="WBI12" s="163"/>
      <c r="WBJ12" s="163"/>
      <c r="WBK12" s="163"/>
      <c r="WBL12" s="163"/>
      <c r="WBM12" s="163"/>
      <c r="WBN12" s="163"/>
      <c r="WBO12" s="163"/>
      <c r="WBP12" s="163"/>
      <c r="WBQ12" s="163"/>
      <c r="WBR12" s="163"/>
      <c r="WBS12" s="163"/>
      <c r="WBT12" s="163"/>
      <c r="WBU12" s="163"/>
      <c r="WBV12" s="163"/>
      <c r="WBW12" s="163"/>
      <c r="WBX12" s="163"/>
      <c r="WBY12" s="163"/>
      <c r="WBZ12" s="163"/>
      <c r="WCA12" s="163"/>
      <c r="WCB12" s="163"/>
      <c r="WCC12" s="163"/>
      <c r="WCD12" s="163"/>
      <c r="WCE12" s="163"/>
      <c r="WCF12" s="163"/>
      <c r="WCG12" s="163"/>
      <c r="WCH12" s="163"/>
      <c r="WCI12" s="163"/>
      <c r="WCJ12" s="163"/>
      <c r="WCK12" s="163"/>
      <c r="WCL12" s="163"/>
      <c r="WCM12" s="163"/>
      <c r="WCN12" s="163"/>
      <c r="WCO12" s="163"/>
      <c r="WCP12" s="163"/>
      <c r="WCQ12" s="163"/>
      <c r="WCR12" s="163"/>
      <c r="WCS12" s="163"/>
      <c r="WCT12" s="163"/>
      <c r="WCU12" s="163"/>
      <c r="WCV12" s="163"/>
      <c r="WCW12" s="163"/>
      <c r="WCX12" s="163"/>
      <c r="WCY12" s="163"/>
      <c r="WCZ12" s="163"/>
      <c r="WDA12" s="163"/>
      <c r="WDB12" s="163"/>
      <c r="WDC12" s="163"/>
      <c r="WDD12" s="163"/>
      <c r="WDE12" s="163"/>
      <c r="WDF12" s="163"/>
      <c r="WDG12" s="163"/>
      <c r="WDH12" s="163"/>
      <c r="WDI12" s="163"/>
      <c r="WDJ12" s="163"/>
      <c r="WDK12" s="163"/>
      <c r="WDL12" s="163"/>
      <c r="WDM12" s="163"/>
      <c r="WDN12" s="163"/>
      <c r="WDO12" s="163"/>
      <c r="WDP12" s="163"/>
      <c r="WDQ12" s="163"/>
      <c r="WDR12" s="163"/>
      <c r="WDS12" s="163"/>
      <c r="WDT12" s="163"/>
      <c r="WDU12" s="163"/>
      <c r="WDV12" s="163"/>
      <c r="WDW12" s="163"/>
      <c r="WDX12" s="163"/>
      <c r="WDY12" s="163"/>
      <c r="WDZ12" s="163"/>
      <c r="WEA12" s="163"/>
      <c r="WEB12" s="163"/>
      <c r="WEC12" s="163"/>
      <c r="WED12" s="163"/>
      <c r="WEE12" s="163"/>
      <c r="WEF12" s="163"/>
      <c r="WEG12" s="163"/>
      <c r="WEH12" s="163"/>
      <c r="WEI12" s="163"/>
      <c r="WEJ12" s="163"/>
      <c r="WEK12" s="163"/>
      <c r="WEL12" s="163"/>
      <c r="WEM12" s="163"/>
      <c r="WEN12" s="163"/>
      <c r="WEO12" s="163"/>
      <c r="WEP12" s="163"/>
      <c r="WEQ12" s="163"/>
      <c r="WER12" s="163"/>
      <c r="WES12" s="163"/>
      <c r="WET12" s="163"/>
      <c r="WEU12" s="163"/>
      <c r="WEV12" s="163"/>
      <c r="WEW12" s="163"/>
      <c r="WEX12" s="163"/>
      <c r="WEY12" s="163"/>
      <c r="WEZ12" s="163"/>
      <c r="WFA12" s="163"/>
      <c r="WFB12" s="163"/>
      <c r="WFC12" s="163"/>
      <c r="WFD12" s="163"/>
      <c r="WFE12" s="163"/>
      <c r="WFF12" s="163"/>
      <c r="WFG12" s="163"/>
      <c r="WFH12" s="163"/>
      <c r="WFI12" s="163"/>
      <c r="WFJ12" s="163"/>
      <c r="WFK12" s="163"/>
      <c r="WFL12" s="163"/>
      <c r="WFM12" s="163"/>
      <c r="WFN12" s="163"/>
      <c r="WFO12" s="163"/>
      <c r="WFP12" s="163"/>
      <c r="WFQ12" s="163"/>
      <c r="WFR12" s="163"/>
      <c r="WFS12" s="163"/>
      <c r="WFT12" s="163"/>
      <c r="WFU12" s="163"/>
      <c r="WFV12" s="163"/>
      <c r="WFW12" s="163"/>
      <c r="WFX12" s="163"/>
      <c r="WFY12" s="163"/>
      <c r="WFZ12" s="163"/>
      <c r="WGA12" s="163"/>
      <c r="WGB12" s="163"/>
      <c r="WGC12" s="163"/>
      <c r="WGD12" s="163"/>
      <c r="WGE12" s="163"/>
      <c r="WGF12" s="163"/>
      <c r="WGG12" s="163"/>
      <c r="WGH12" s="163"/>
      <c r="WGI12" s="163"/>
      <c r="WGJ12" s="163"/>
      <c r="WGK12" s="163"/>
      <c r="WGL12" s="163"/>
      <c r="WGM12" s="163"/>
      <c r="WGN12" s="163"/>
      <c r="WGO12" s="163"/>
      <c r="WGP12" s="163"/>
      <c r="WGQ12" s="163"/>
      <c r="WGR12" s="163"/>
      <c r="WGS12" s="163"/>
      <c r="WGT12" s="163"/>
      <c r="WGU12" s="163"/>
      <c r="WGV12" s="163"/>
      <c r="WGW12" s="163"/>
      <c r="WGX12" s="163"/>
      <c r="WGY12" s="163"/>
      <c r="WGZ12" s="163"/>
      <c r="WHA12" s="163"/>
      <c r="WHB12" s="163"/>
      <c r="WHC12" s="163"/>
      <c r="WHD12" s="163"/>
      <c r="WHE12" s="163"/>
      <c r="WHF12" s="163"/>
      <c r="WHG12" s="163"/>
      <c r="WHH12" s="163"/>
      <c r="WHI12" s="163"/>
      <c r="WHJ12" s="163"/>
      <c r="WHK12" s="163"/>
      <c r="WHL12" s="163"/>
      <c r="WHM12" s="163"/>
      <c r="WHN12" s="163"/>
      <c r="WHO12" s="163"/>
      <c r="WHP12" s="163"/>
      <c r="WHQ12" s="163"/>
      <c r="WHR12" s="163"/>
      <c r="WHS12" s="163"/>
      <c r="WHT12" s="163"/>
      <c r="WHU12" s="163"/>
      <c r="WHV12" s="163"/>
      <c r="WHW12" s="163"/>
      <c r="WHX12" s="163"/>
      <c r="WHY12" s="163"/>
      <c r="WHZ12" s="163"/>
      <c r="WIA12" s="163"/>
      <c r="WIB12" s="163"/>
      <c r="WIC12" s="163"/>
      <c r="WID12" s="163"/>
      <c r="WIE12" s="163"/>
      <c r="WIF12" s="163"/>
      <c r="WIG12" s="163"/>
      <c r="WIH12" s="163"/>
      <c r="WII12" s="163"/>
      <c r="WIJ12" s="163"/>
      <c r="WIK12" s="163"/>
      <c r="WIL12" s="163"/>
      <c r="WIM12" s="163"/>
      <c r="WIN12" s="163"/>
      <c r="WIO12" s="163"/>
      <c r="WIP12" s="163"/>
      <c r="WIQ12" s="163"/>
      <c r="WIR12" s="163"/>
      <c r="WIS12" s="163"/>
      <c r="WIT12" s="163"/>
      <c r="WIU12" s="163"/>
      <c r="WIV12" s="163"/>
      <c r="WIW12" s="163"/>
      <c r="WIX12" s="163"/>
      <c r="WIY12" s="163"/>
      <c r="WIZ12" s="163"/>
      <c r="WJA12" s="163"/>
      <c r="WJB12" s="163"/>
      <c r="WJC12" s="163"/>
      <c r="WJD12" s="163"/>
      <c r="WJE12" s="163"/>
      <c r="WJF12" s="163"/>
      <c r="WJG12" s="163"/>
      <c r="WJH12" s="163"/>
      <c r="WJI12" s="163"/>
      <c r="WJJ12" s="163"/>
      <c r="WJK12" s="163"/>
      <c r="WJL12" s="163"/>
      <c r="WJM12" s="163"/>
      <c r="WJN12" s="163"/>
      <c r="WJO12" s="163"/>
      <c r="WJP12" s="163"/>
      <c r="WJQ12" s="163"/>
      <c r="WJR12" s="163"/>
      <c r="WJS12" s="163"/>
      <c r="WJT12" s="163"/>
      <c r="WJU12" s="163"/>
      <c r="WJV12" s="163"/>
      <c r="WJW12" s="163"/>
      <c r="WJX12" s="163"/>
      <c r="WJY12" s="163"/>
      <c r="WJZ12" s="163"/>
      <c r="WKA12" s="163"/>
      <c r="WKB12" s="163"/>
      <c r="WKC12" s="163"/>
      <c r="WKD12" s="163"/>
      <c r="WKE12" s="163"/>
      <c r="WKF12" s="163"/>
      <c r="WKG12" s="163"/>
      <c r="WKH12" s="163"/>
      <c r="WKI12" s="163"/>
      <c r="WKJ12" s="163"/>
      <c r="WKK12" s="163"/>
      <c r="WKL12" s="163"/>
      <c r="WKM12" s="163"/>
      <c r="WKN12" s="163"/>
      <c r="WKO12" s="163"/>
      <c r="WKP12" s="163"/>
      <c r="WKQ12" s="163"/>
      <c r="WKR12" s="163"/>
      <c r="WKS12" s="163"/>
      <c r="WKT12" s="163"/>
      <c r="WKU12" s="163"/>
      <c r="WKV12" s="163"/>
      <c r="WKW12" s="163"/>
      <c r="WKX12" s="163"/>
      <c r="WKY12" s="163"/>
      <c r="WKZ12" s="163"/>
      <c r="WLA12" s="163"/>
      <c r="WLB12" s="163"/>
      <c r="WLC12" s="163"/>
      <c r="WLD12" s="163"/>
      <c r="WLE12" s="163"/>
      <c r="WLF12" s="163"/>
      <c r="WLG12" s="163"/>
      <c r="WLH12" s="163"/>
      <c r="WLI12" s="163"/>
      <c r="WLJ12" s="163"/>
      <c r="WLK12" s="163"/>
      <c r="WLL12" s="163"/>
      <c r="WLM12" s="163"/>
      <c r="WLN12" s="163"/>
      <c r="WLO12" s="163"/>
      <c r="WLP12" s="163"/>
      <c r="WLQ12" s="163"/>
      <c r="WLR12" s="163"/>
      <c r="WLS12" s="163"/>
      <c r="WLT12" s="163"/>
      <c r="WLU12" s="163"/>
      <c r="WLV12" s="163"/>
      <c r="WLW12" s="163"/>
      <c r="WLX12" s="163"/>
      <c r="WLY12" s="163"/>
      <c r="WLZ12" s="163"/>
      <c r="WMA12" s="163"/>
      <c r="WMB12" s="163"/>
      <c r="WMC12" s="163"/>
      <c r="WMD12" s="163"/>
      <c r="WME12" s="163"/>
      <c r="WMF12" s="163"/>
      <c r="WMG12" s="163"/>
      <c r="WMH12" s="163"/>
      <c r="WMI12" s="163"/>
      <c r="WMJ12" s="163"/>
      <c r="WMK12" s="163"/>
      <c r="WML12" s="163"/>
      <c r="WMM12" s="163"/>
      <c r="WMN12" s="163"/>
      <c r="WMO12" s="163"/>
      <c r="WMP12" s="163"/>
      <c r="WMQ12" s="163"/>
      <c r="WMR12" s="163"/>
      <c r="WMS12" s="163"/>
      <c r="WMT12" s="163"/>
      <c r="WMU12" s="163"/>
      <c r="WMV12" s="163"/>
      <c r="WMW12" s="163"/>
      <c r="WMX12" s="163"/>
      <c r="WMY12" s="163"/>
      <c r="WMZ12" s="163"/>
      <c r="WNA12" s="163"/>
      <c r="WNB12" s="163"/>
      <c r="WNC12" s="163"/>
      <c r="WND12" s="163"/>
      <c r="WNE12" s="163"/>
      <c r="WNF12" s="163"/>
      <c r="WNG12" s="163"/>
      <c r="WNH12" s="163"/>
      <c r="WNI12" s="163"/>
      <c r="WNJ12" s="163"/>
      <c r="WNK12" s="163"/>
      <c r="WNL12" s="163"/>
      <c r="WNM12" s="163"/>
      <c r="WNN12" s="163"/>
      <c r="WNO12" s="163"/>
      <c r="WNP12" s="163"/>
      <c r="WNQ12" s="163"/>
      <c r="WNR12" s="163"/>
      <c r="WNS12" s="163"/>
      <c r="WNT12" s="163"/>
      <c r="WNU12" s="163"/>
      <c r="WNV12" s="163"/>
      <c r="WNW12" s="163"/>
      <c r="WNX12" s="163"/>
      <c r="WNY12" s="163"/>
      <c r="WNZ12" s="163"/>
      <c r="WOA12" s="163"/>
      <c r="WOB12" s="163"/>
      <c r="WOC12" s="163"/>
      <c r="WOD12" s="163"/>
      <c r="WOE12" s="163"/>
      <c r="WOF12" s="163"/>
      <c r="WOG12" s="163"/>
      <c r="WOH12" s="163"/>
      <c r="WOI12" s="163"/>
      <c r="WOJ12" s="163"/>
      <c r="WOK12" s="163"/>
      <c r="WOL12" s="163"/>
      <c r="WOM12" s="163"/>
      <c r="WON12" s="163"/>
      <c r="WOO12" s="163"/>
      <c r="WOP12" s="163"/>
      <c r="WOQ12" s="163"/>
      <c r="WOR12" s="163"/>
      <c r="WOS12" s="163"/>
      <c r="WOT12" s="163"/>
      <c r="WOU12" s="163"/>
      <c r="WOV12" s="163"/>
      <c r="WOW12" s="163"/>
      <c r="WOX12" s="163"/>
      <c r="WOY12" s="163"/>
      <c r="WOZ12" s="163"/>
      <c r="WPA12" s="163"/>
      <c r="WPB12" s="163"/>
      <c r="WPC12" s="163"/>
      <c r="WPD12" s="163"/>
      <c r="WPE12" s="163"/>
      <c r="WPF12" s="163"/>
      <c r="WPG12" s="163"/>
      <c r="WPH12" s="163"/>
      <c r="WPI12" s="163"/>
      <c r="WPJ12" s="163"/>
      <c r="WPK12" s="163"/>
      <c r="WPL12" s="163"/>
      <c r="WPM12" s="163"/>
      <c r="WPN12" s="163"/>
      <c r="WPO12" s="163"/>
      <c r="WPP12" s="163"/>
      <c r="WPQ12" s="163"/>
      <c r="WPR12" s="163"/>
      <c r="WPS12" s="163"/>
      <c r="WPT12" s="163"/>
      <c r="WPU12" s="163"/>
      <c r="WPV12" s="163"/>
      <c r="WPW12" s="163"/>
      <c r="WPX12" s="163"/>
      <c r="WPY12" s="163"/>
      <c r="WPZ12" s="163"/>
      <c r="WQA12" s="163"/>
      <c r="WQB12" s="163"/>
      <c r="WQC12" s="163"/>
      <c r="WQD12" s="163"/>
      <c r="WQE12" s="163"/>
      <c r="WQF12" s="163"/>
      <c r="WQG12" s="163"/>
      <c r="WQH12" s="163"/>
      <c r="WQI12" s="163"/>
      <c r="WQJ12" s="163"/>
      <c r="WQK12" s="163"/>
      <c r="WQL12" s="163"/>
      <c r="WQM12" s="163"/>
      <c r="WQN12" s="163"/>
      <c r="WQO12" s="163"/>
      <c r="WQP12" s="163"/>
      <c r="WQQ12" s="163"/>
      <c r="WQR12" s="163"/>
      <c r="WQS12" s="163"/>
      <c r="WQT12" s="163"/>
      <c r="WQU12" s="163"/>
      <c r="WQV12" s="163"/>
      <c r="WQW12" s="163"/>
      <c r="WQX12" s="163"/>
      <c r="WQY12" s="163"/>
      <c r="WQZ12" s="163"/>
      <c r="WRA12" s="163"/>
      <c r="WRB12" s="163"/>
      <c r="WRC12" s="163"/>
      <c r="WRD12" s="163"/>
      <c r="WRE12" s="163"/>
      <c r="WRF12" s="163"/>
      <c r="WRG12" s="163"/>
      <c r="WRH12" s="163"/>
      <c r="WRI12" s="163"/>
      <c r="WRJ12" s="163"/>
      <c r="WRK12" s="163"/>
      <c r="WRL12" s="163"/>
      <c r="WRM12" s="163"/>
      <c r="WRN12" s="163"/>
      <c r="WRO12" s="163"/>
      <c r="WRP12" s="163"/>
      <c r="WRQ12" s="163"/>
      <c r="WRR12" s="163"/>
      <c r="WRS12" s="163"/>
      <c r="WRT12" s="163"/>
      <c r="WRU12" s="163"/>
      <c r="WRV12" s="163"/>
      <c r="WRW12" s="163"/>
      <c r="WRX12" s="163"/>
      <c r="WRY12" s="163"/>
      <c r="WRZ12" s="163"/>
      <c r="WSA12" s="163"/>
      <c r="WSB12" s="163"/>
      <c r="WSC12" s="163"/>
      <c r="WSD12" s="163"/>
      <c r="WSE12" s="163"/>
      <c r="WSF12" s="163"/>
      <c r="WSG12" s="163"/>
      <c r="WSH12" s="163"/>
      <c r="WSI12" s="163"/>
      <c r="WSJ12" s="163"/>
      <c r="WSK12" s="163"/>
      <c r="WSL12" s="163"/>
      <c r="WSM12" s="163"/>
      <c r="WSN12" s="163"/>
      <c r="WSO12" s="163"/>
      <c r="WSP12" s="163"/>
      <c r="WSQ12" s="163"/>
      <c r="WSR12" s="163"/>
      <c r="WSS12" s="163"/>
      <c r="WST12" s="163"/>
      <c r="WSU12" s="163"/>
      <c r="WSV12" s="163"/>
      <c r="WSW12" s="163"/>
      <c r="WSX12" s="163"/>
      <c r="WSY12" s="163"/>
      <c r="WSZ12" s="163"/>
      <c r="WTA12" s="163"/>
      <c r="WTB12" s="163"/>
      <c r="WTC12" s="163"/>
      <c r="WTD12" s="163"/>
      <c r="WTE12" s="163"/>
      <c r="WTF12" s="163"/>
      <c r="WTG12" s="163"/>
      <c r="WTH12" s="163"/>
      <c r="WTI12" s="163"/>
      <c r="WTJ12" s="163"/>
      <c r="WTK12" s="163"/>
      <c r="WTL12" s="163"/>
      <c r="WTM12" s="163"/>
      <c r="WTN12" s="163"/>
      <c r="WTO12" s="163"/>
      <c r="WTP12" s="163"/>
      <c r="WTQ12" s="163"/>
      <c r="WTR12" s="163"/>
      <c r="WTS12" s="163"/>
      <c r="WTT12" s="163"/>
      <c r="WTU12" s="163"/>
      <c r="WTV12" s="163"/>
      <c r="WTW12" s="163"/>
      <c r="WTX12" s="163"/>
      <c r="WTY12" s="163"/>
      <c r="WTZ12" s="163"/>
      <c r="WUA12" s="163"/>
      <c r="WUB12" s="163"/>
      <c r="WUC12" s="163"/>
      <c r="WUD12" s="163"/>
      <c r="WUE12" s="163"/>
      <c r="WUF12" s="163"/>
      <c r="WUG12" s="163"/>
      <c r="WUH12" s="163"/>
      <c r="WUI12" s="163"/>
      <c r="WUJ12" s="163"/>
      <c r="WUK12" s="163"/>
      <c r="WUL12" s="163"/>
      <c r="WUM12" s="163"/>
      <c r="WUN12" s="163"/>
      <c r="WUO12" s="163"/>
      <c r="WUP12" s="163"/>
      <c r="WUQ12" s="163"/>
      <c r="WUR12" s="163"/>
      <c r="WUS12" s="163"/>
      <c r="WUT12" s="163"/>
      <c r="WUU12" s="163"/>
      <c r="WUV12" s="163"/>
      <c r="WUW12" s="163"/>
      <c r="WUX12" s="163"/>
      <c r="WUY12" s="163"/>
      <c r="WUZ12" s="163"/>
      <c r="WVA12" s="163"/>
      <c r="WVB12" s="163"/>
      <c r="WVC12" s="163"/>
      <c r="WVD12" s="163"/>
      <c r="WVE12" s="163"/>
      <c r="WVF12" s="163"/>
      <c r="WVG12" s="163"/>
      <c r="WVH12" s="163"/>
      <c r="WVI12" s="163"/>
      <c r="WVJ12" s="163"/>
      <c r="WVK12" s="163"/>
      <c r="WVL12" s="163"/>
      <c r="WVM12" s="163"/>
      <c r="WVN12" s="163"/>
      <c r="WVO12" s="163"/>
      <c r="WVP12" s="163"/>
      <c r="WVQ12" s="163"/>
      <c r="WVR12" s="163"/>
      <c r="WVS12" s="163"/>
      <c r="WVT12" s="163"/>
      <c r="WVU12" s="163"/>
      <c r="WVV12" s="163"/>
      <c r="WVW12" s="163"/>
      <c r="WVX12" s="163"/>
      <c r="WVY12" s="163"/>
      <c r="WVZ12" s="163"/>
      <c r="WWA12" s="163"/>
      <c r="WWB12" s="163"/>
      <c r="WWC12" s="163"/>
      <c r="WWD12" s="163"/>
      <c r="WWE12" s="163"/>
      <c r="WWF12" s="163"/>
      <c r="WWG12" s="163"/>
      <c r="WWH12" s="163"/>
      <c r="WWI12" s="163"/>
      <c r="WWJ12" s="163"/>
      <c r="WWK12" s="163"/>
      <c r="WWL12" s="163"/>
      <c r="WWM12" s="163"/>
      <c r="WWN12" s="163"/>
      <c r="WWO12" s="163"/>
      <c r="WWP12" s="163"/>
      <c r="WWQ12" s="163"/>
      <c r="WWR12" s="163"/>
      <c r="WWS12" s="163"/>
      <c r="WWT12" s="163"/>
      <c r="WWU12" s="163"/>
      <c r="WWV12" s="163"/>
      <c r="WWW12" s="163"/>
      <c r="WWX12" s="163"/>
      <c r="WWY12" s="163"/>
      <c r="WWZ12" s="163"/>
      <c r="WXA12" s="163"/>
      <c r="WXB12" s="163"/>
      <c r="WXC12" s="163"/>
      <c r="WXD12" s="163"/>
      <c r="WXE12" s="163"/>
      <c r="WXF12" s="163"/>
      <c r="WXG12" s="163"/>
      <c r="WXH12" s="163"/>
      <c r="WXI12" s="163"/>
      <c r="WXJ12" s="163"/>
      <c r="WXK12" s="163"/>
      <c r="WXL12" s="163"/>
      <c r="WXM12" s="163"/>
      <c r="WXN12" s="163"/>
      <c r="WXO12" s="163"/>
      <c r="WXP12" s="163"/>
      <c r="WXQ12" s="163"/>
      <c r="WXR12" s="163"/>
      <c r="WXS12" s="163"/>
      <c r="WXT12" s="163"/>
      <c r="WXU12" s="163"/>
      <c r="WXV12" s="163"/>
      <c r="WXW12" s="163"/>
      <c r="WXX12" s="163"/>
      <c r="WXY12" s="163"/>
      <c r="WXZ12" s="163"/>
      <c r="WYA12" s="163"/>
      <c r="WYB12" s="163"/>
      <c r="WYC12" s="163"/>
      <c r="WYD12" s="163"/>
      <c r="WYE12" s="163"/>
      <c r="WYF12" s="163"/>
      <c r="WYG12" s="163"/>
      <c r="WYH12" s="163"/>
      <c r="WYI12" s="163"/>
      <c r="WYJ12" s="163"/>
      <c r="WYK12" s="163"/>
      <c r="WYL12" s="163"/>
      <c r="WYM12" s="163"/>
      <c r="WYN12" s="163"/>
      <c r="WYO12" s="163"/>
      <c r="WYP12" s="163"/>
      <c r="WYQ12" s="163"/>
      <c r="WYR12" s="163"/>
      <c r="WYS12" s="163"/>
      <c r="WYT12" s="163"/>
      <c r="WYU12" s="163"/>
      <c r="WYV12" s="163"/>
      <c r="WYW12" s="163"/>
      <c r="WYX12" s="163"/>
      <c r="WYY12" s="163"/>
      <c r="WYZ12" s="163"/>
      <c r="WZA12" s="163"/>
      <c r="WZB12" s="163"/>
      <c r="WZC12" s="163"/>
      <c r="WZD12" s="163"/>
      <c r="WZE12" s="163"/>
      <c r="WZF12" s="163"/>
      <c r="WZG12" s="163"/>
      <c r="WZH12" s="163"/>
      <c r="WZI12" s="163"/>
      <c r="WZJ12" s="163"/>
      <c r="WZK12" s="163"/>
      <c r="WZL12" s="163"/>
      <c r="WZM12" s="163"/>
      <c r="WZN12" s="163"/>
      <c r="WZO12" s="163"/>
      <c r="WZP12" s="163"/>
      <c r="WZQ12" s="163"/>
      <c r="WZR12" s="163"/>
      <c r="WZS12" s="163"/>
      <c r="WZT12" s="163"/>
      <c r="WZU12" s="163"/>
      <c r="WZV12" s="163"/>
      <c r="WZW12" s="163"/>
      <c r="WZX12" s="163"/>
      <c r="WZY12" s="163"/>
      <c r="WZZ12" s="163"/>
      <c r="XAA12" s="163"/>
      <c r="XAB12" s="163"/>
      <c r="XAC12" s="163"/>
      <c r="XAD12" s="163"/>
      <c r="XAE12" s="163"/>
      <c r="XAF12" s="163"/>
      <c r="XAG12" s="163"/>
      <c r="XAH12" s="163"/>
      <c r="XAI12" s="163"/>
      <c r="XAJ12" s="163"/>
      <c r="XAK12" s="163"/>
      <c r="XAL12" s="163"/>
      <c r="XAM12" s="163"/>
      <c r="XAN12" s="163"/>
      <c r="XAO12" s="163"/>
      <c r="XAP12" s="163"/>
      <c r="XAQ12" s="163"/>
      <c r="XAR12" s="163"/>
      <c r="XAS12" s="163"/>
      <c r="XAT12" s="163"/>
      <c r="XAU12" s="163"/>
      <c r="XAV12" s="163"/>
      <c r="XAW12" s="163"/>
      <c r="XAX12" s="163"/>
      <c r="XAY12" s="163"/>
      <c r="XAZ12" s="163"/>
      <c r="XBA12" s="163"/>
      <c r="XBB12" s="163"/>
      <c r="XBC12" s="163"/>
      <c r="XBD12" s="163"/>
      <c r="XBE12" s="163"/>
      <c r="XBF12" s="163"/>
      <c r="XBG12" s="163"/>
      <c r="XBH12" s="163"/>
      <c r="XBI12" s="163"/>
      <c r="XBJ12" s="163"/>
      <c r="XBK12" s="163"/>
      <c r="XBL12" s="163"/>
      <c r="XBM12" s="163"/>
      <c r="XBN12" s="163"/>
      <c r="XBO12" s="163"/>
      <c r="XBP12" s="163"/>
      <c r="XBQ12" s="163"/>
      <c r="XBR12" s="163"/>
      <c r="XBS12" s="163"/>
      <c r="XBT12" s="163"/>
      <c r="XBU12" s="163"/>
      <c r="XBV12" s="163"/>
      <c r="XBW12" s="163"/>
      <c r="XBX12" s="163"/>
      <c r="XBY12" s="163"/>
      <c r="XBZ12" s="163"/>
      <c r="XCA12" s="163"/>
      <c r="XCB12" s="163"/>
      <c r="XCC12" s="163"/>
      <c r="XCD12" s="163"/>
      <c r="XCE12" s="163"/>
      <c r="XCF12" s="163"/>
      <c r="XCG12" s="163"/>
      <c r="XCH12" s="163"/>
      <c r="XCI12" s="163"/>
      <c r="XCJ12" s="163"/>
      <c r="XCK12" s="163"/>
      <c r="XCL12" s="163"/>
      <c r="XCM12" s="163"/>
    </row>
    <row r="13" spans="1:16315" ht="13.5" outlineLevel="1" thickBot="1" x14ac:dyDescent="0.25">
      <c r="B13" s="217" t="str">
        <f>N1_C2</f>
        <v>South</v>
      </c>
      <c r="C13" s="229">
        <f>IF(C7="","",C7)</f>
        <v>410.69600000000003</v>
      </c>
      <c r="D13" s="230">
        <f t="shared" ref="D13:W13" si="4">IF(D7="","",D7-C7)</f>
        <v>2.647199999999998</v>
      </c>
      <c r="E13" s="230">
        <f t="shared" si="4"/>
        <v>2.647199999999998</v>
      </c>
      <c r="F13" s="230">
        <f t="shared" si="4"/>
        <v>2.647199999999998</v>
      </c>
      <c r="G13" s="230">
        <f t="shared" si="4"/>
        <v>2.647199999999998</v>
      </c>
      <c r="H13" s="230">
        <f t="shared" si="4"/>
        <v>2.647199999999998</v>
      </c>
      <c r="I13" s="230">
        <f t="shared" si="4"/>
        <v>1.7846000000000117</v>
      </c>
      <c r="J13" s="230">
        <f t="shared" si="4"/>
        <v>1.7846000000000117</v>
      </c>
      <c r="K13" s="230">
        <f t="shared" si="4"/>
        <v>1.7846000000000117</v>
      </c>
      <c r="L13" s="230">
        <f t="shared" si="4"/>
        <v>1.7846000000000117</v>
      </c>
      <c r="M13" s="230">
        <f t="shared" si="4"/>
        <v>1.7845999999999549</v>
      </c>
      <c r="N13" s="230">
        <f t="shared" si="4"/>
        <v>2.1689999999999827</v>
      </c>
      <c r="O13" s="230">
        <f t="shared" si="4"/>
        <v>2.1689999999999827</v>
      </c>
      <c r="P13" s="230">
        <f t="shared" si="4"/>
        <v>2.1689999999999827</v>
      </c>
      <c r="Q13" s="230">
        <f t="shared" si="4"/>
        <v>2.1689999999999827</v>
      </c>
      <c r="R13" s="230">
        <f t="shared" si="4"/>
        <v>2.1690000000000964</v>
      </c>
      <c r="S13" s="230">
        <f t="shared" si="4"/>
        <v>1.6177999999999884</v>
      </c>
      <c r="T13" s="230">
        <f t="shared" si="4"/>
        <v>1.6177999999999884</v>
      </c>
      <c r="U13" s="230">
        <f t="shared" si="4"/>
        <v>1.6177999999999884</v>
      </c>
      <c r="V13" s="230">
        <f t="shared" si="4"/>
        <v>1.6177999999999884</v>
      </c>
      <c r="W13" s="230">
        <f t="shared" si="4"/>
        <v>1.6177999999999884</v>
      </c>
      <c r="X13" s="231">
        <f>IF(C13="","",SUM(C13:W13))</f>
        <v>451.78899999999999</v>
      </c>
      <c r="Y13" s="255">
        <f>IF(X13="","",NPV(RWACC_1,D13:W13))</f>
        <v>28.453239029182377</v>
      </c>
      <c r="Z13" s="232">
        <f t="shared" ca="1" si="3"/>
        <v>28.453239029182377</v>
      </c>
      <c r="AA13" s="261"/>
      <c r="AB13" s="261"/>
      <c r="AC13" s="258">
        <f>ROW()</f>
        <v>13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  <c r="IW13" s="163"/>
      <c r="IX13" s="163"/>
      <c r="IY13" s="163"/>
      <c r="IZ13" s="163"/>
      <c r="JA13" s="163"/>
      <c r="JB13" s="163"/>
      <c r="JC13" s="163"/>
      <c r="JD13" s="163"/>
      <c r="JE13" s="163"/>
      <c r="JF13" s="163"/>
      <c r="JG13" s="163"/>
      <c r="JH13" s="163"/>
      <c r="JI13" s="163"/>
      <c r="JJ13" s="163"/>
      <c r="JK13" s="163"/>
      <c r="JL13" s="163"/>
      <c r="JM13" s="163"/>
      <c r="JN13" s="163"/>
      <c r="JO13" s="163"/>
      <c r="JP13" s="163"/>
      <c r="JQ13" s="163"/>
      <c r="JR13" s="163"/>
      <c r="JS13" s="163"/>
      <c r="JT13" s="163"/>
      <c r="JU13" s="163"/>
      <c r="JV13" s="163"/>
      <c r="JW13" s="163"/>
      <c r="JX13" s="163"/>
      <c r="JY13" s="163"/>
      <c r="JZ13" s="163"/>
      <c r="KA13" s="163"/>
      <c r="KB13" s="163"/>
      <c r="KC13" s="163"/>
      <c r="KD13" s="163"/>
      <c r="KE13" s="163"/>
      <c r="KF13" s="163"/>
      <c r="KG13" s="163"/>
      <c r="KH13" s="163"/>
      <c r="KI13" s="163"/>
      <c r="KJ13" s="163"/>
      <c r="KK13" s="163"/>
      <c r="KL13" s="163"/>
      <c r="KM13" s="163"/>
      <c r="KN13" s="163"/>
      <c r="KO13" s="163"/>
      <c r="KP13" s="163"/>
      <c r="KQ13" s="163"/>
      <c r="KR13" s="163"/>
      <c r="KS13" s="163"/>
      <c r="KT13" s="163"/>
      <c r="KU13" s="163"/>
      <c r="KV13" s="163"/>
      <c r="KW13" s="163"/>
      <c r="KX13" s="163"/>
      <c r="KY13" s="163"/>
      <c r="KZ13" s="163"/>
      <c r="LA13" s="163"/>
      <c r="LB13" s="163"/>
      <c r="LC13" s="163"/>
      <c r="LD13" s="163"/>
      <c r="LE13" s="163"/>
      <c r="LF13" s="163"/>
      <c r="LG13" s="163"/>
      <c r="LH13" s="163"/>
      <c r="LI13" s="163"/>
      <c r="LJ13" s="163"/>
      <c r="LK13" s="163"/>
      <c r="LL13" s="163"/>
      <c r="LM13" s="163"/>
      <c r="LN13" s="163"/>
      <c r="LO13" s="163"/>
      <c r="LP13" s="163"/>
      <c r="LQ13" s="163"/>
      <c r="LR13" s="163"/>
      <c r="LS13" s="163"/>
      <c r="LT13" s="163"/>
      <c r="LU13" s="163"/>
      <c r="LV13" s="163"/>
      <c r="LW13" s="163"/>
      <c r="LX13" s="163"/>
      <c r="LY13" s="163"/>
      <c r="LZ13" s="163"/>
      <c r="MA13" s="163"/>
      <c r="MB13" s="163"/>
      <c r="MC13" s="163"/>
      <c r="MD13" s="163"/>
      <c r="ME13" s="163"/>
      <c r="MF13" s="163"/>
      <c r="MG13" s="163"/>
      <c r="MH13" s="163"/>
      <c r="MI13" s="163"/>
      <c r="MJ13" s="163"/>
      <c r="MK13" s="163"/>
      <c r="ML13" s="163"/>
      <c r="MM13" s="163"/>
      <c r="MN13" s="163"/>
      <c r="MO13" s="163"/>
      <c r="MP13" s="163"/>
      <c r="MQ13" s="163"/>
      <c r="MR13" s="163"/>
      <c r="MS13" s="163"/>
      <c r="MT13" s="163"/>
      <c r="MU13" s="163"/>
      <c r="MV13" s="163"/>
      <c r="MW13" s="163"/>
      <c r="MX13" s="163"/>
      <c r="MY13" s="163"/>
      <c r="MZ13" s="163"/>
      <c r="NA13" s="163"/>
      <c r="NB13" s="163"/>
      <c r="NC13" s="163"/>
      <c r="ND13" s="163"/>
      <c r="NE13" s="163"/>
      <c r="NF13" s="163"/>
      <c r="NG13" s="163"/>
      <c r="NH13" s="163"/>
      <c r="NI13" s="163"/>
      <c r="NJ13" s="163"/>
      <c r="NK13" s="163"/>
      <c r="NL13" s="163"/>
      <c r="NM13" s="163"/>
      <c r="NN13" s="163"/>
      <c r="NO13" s="163"/>
      <c r="NP13" s="163"/>
      <c r="NQ13" s="163"/>
      <c r="NR13" s="163"/>
      <c r="NS13" s="163"/>
      <c r="NT13" s="163"/>
      <c r="NU13" s="163"/>
      <c r="NV13" s="163"/>
      <c r="NW13" s="163"/>
      <c r="NX13" s="163"/>
      <c r="NY13" s="163"/>
      <c r="NZ13" s="163"/>
      <c r="OA13" s="163"/>
      <c r="OB13" s="163"/>
      <c r="OC13" s="163"/>
      <c r="OD13" s="163"/>
      <c r="OE13" s="163"/>
      <c r="OF13" s="163"/>
      <c r="OG13" s="163"/>
      <c r="OH13" s="163"/>
      <c r="OI13" s="163"/>
      <c r="OJ13" s="163"/>
      <c r="OK13" s="163"/>
      <c r="OL13" s="163"/>
      <c r="OM13" s="163"/>
      <c r="ON13" s="163"/>
      <c r="OO13" s="163"/>
      <c r="OP13" s="163"/>
      <c r="OQ13" s="163"/>
      <c r="OR13" s="163"/>
      <c r="OS13" s="163"/>
      <c r="OT13" s="163"/>
      <c r="OU13" s="163"/>
      <c r="OV13" s="163"/>
      <c r="OW13" s="163"/>
      <c r="OX13" s="163"/>
      <c r="OY13" s="163"/>
      <c r="OZ13" s="163"/>
      <c r="PA13" s="163"/>
      <c r="PB13" s="163"/>
      <c r="PC13" s="163"/>
      <c r="PD13" s="163"/>
      <c r="PE13" s="163"/>
      <c r="PF13" s="163"/>
      <c r="PG13" s="163"/>
      <c r="PH13" s="163"/>
      <c r="PI13" s="163"/>
      <c r="PJ13" s="163"/>
      <c r="PK13" s="163"/>
      <c r="PL13" s="163"/>
      <c r="PM13" s="163"/>
      <c r="PN13" s="163"/>
      <c r="PO13" s="163"/>
      <c r="PP13" s="163"/>
      <c r="PQ13" s="163"/>
      <c r="PR13" s="163"/>
      <c r="PS13" s="163"/>
      <c r="PT13" s="163"/>
      <c r="PU13" s="163"/>
      <c r="PV13" s="163"/>
      <c r="PW13" s="163"/>
      <c r="PX13" s="163"/>
      <c r="PY13" s="163"/>
      <c r="PZ13" s="163"/>
      <c r="QA13" s="163"/>
      <c r="QB13" s="163"/>
      <c r="QC13" s="163"/>
      <c r="QD13" s="163"/>
      <c r="QE13" s="163"/>
      <c r="QF13" s="163"/>
      <c r="QG13" s="163"/>
      <c r="QH13" s="163"/>
      <c r="QI13" s="163"/>
      <c r="QJ13" s="163"/>
      <c r="QK13" s="163"/>
      <c r="QL13" s="163"/>
      <c r="QM13" s="163"/>
      <c r="QN13" s="163"/>
      <c r="QO13" s="163"/>
      <c r="QP13" s="163"/>
      <c r="QQ13" s="163"/>
      <c r="QR13" s="163"/>
      <c r="QS13" s="163"/>
      <c r="QT13" s="163"/>
      <c r="QU13" s="163"/>
      <c r="QV13" s="163"/>
      <c r="QW13" s="163"/>
      <c r="QX13" s="163"/>
      <c r="QY13" s="163"/>
      <c r="QZ13" s="163"/>
      <c r="RA13" s="163"/>
      <c r="RB13" s="163"/>
      <c r="RC13" s="163"/>
      <c r="RD13" s="163"/>
      <c r="RE13" s="163"/>
      <c r="RF13" s="163"/>
      <c r="RG13" s="163"/>
      <c r="RH13" s="163"/>
      <c r="RI13" s="163"/>
      <c r="RJ13" s="163"/>
      <c r="RK13" s="163"/>
      <c r="RL13" s="163"/>
      <c r="RM13" s="163"/>
      <c r="RN13" s="163"/>
      <c r="RO13" s="163"/>
      <c r="RP13" s="163"/>
      <c r="RQ13" s="163"/>
      <c r="RR13" s="163"/>
      <c r="RS13" s="163"/>
      <c r="RT13" s="163"/>
      <c r="RU13" s="163"/>
      <c r="RV13" s="163"/>
      <c r="RW13" s="163"/>
      <c r="RX13" s="163"/>
      <c r="RY13" s="163"/>
      <c r="RZ13" s="163"/>
      <c r="SA13" s="163"/>
      <c r="SB13" s="163"/>
      <c r="SC13" s="163"/>
      <c r="SD13" s="163"/>
      <c r="SE13" s="163"/>
      <c r="SF13" s="163"/>
      <c r="SG13" s="163"/>
      <c r="SH13" s="163"/>
      <c r="SI13" s="163"/>
      <c r="SJ13" s="163"/>
      <c r="SK13" s="163"/>
      <c r="SL13" s="163"/>
      <c r="SM13" s="163"/>
      <c r="SN13" s="163"/>
      <c r="SO13" s="163"/>
      <c r="SP13" s="163"/>
      <c r="SQ13" s="163"/>
      <c r="SR13" s="163"/>
      <c r="SS13" s="163"/>
      <c r="ST13" s="163"/>
      <c r="SU13" s="163"/>
      <c r="SV13" s="163"/>
      <c r="SW13" s="163"/>
      <c r="SX13" s="163"/>
      <c r="SY13" s="163"/>
      <c r="SZ13" s="163"/>
      <c r="TA13" s="163"/>
      <c r="TB13" s="163"/>
      <c r="TC13" s="163"/>
      <c r="TD13" s="163"/>
      <c r="TE13" s="163"/>
      <c r="TF13" s="163"/>
      <c r="TG13" s="163"/>
      <c r="TH13" s="163"/>
      <c r="TI13" s="163"/>
      <c r="TJ13" s="163"/>
      <c r="TK13" s="163"/>
      <c r="TL13" s="163"/>
      <c r="TM13" s="163"/>
      <c r="TN13" s="163"/>
      <c r="TO13" s="163"/>
      <c r="TP13" s="163"/>
      <c r="TQ13" s="163"/>
      <c r="TR13" s="163"/>
      <c r="TS13" s="163"/>
      <c r="TT13" s="163"/>
      <c r="TU13" s="163"/>
      <c r="TV13" s="163"/>
      <c r="TW13" s="163"/>
      <c r="TX13" s="163"/>
      <c r="TY13" s="163"/>
      <c r="TZ13" s="163"/>
      <c r="UA13" s="163"/>
      <c r="UB13" s="163"/>
      <c r="UC13" s="163"/>
      <c r="UD13" s="163"/>
      <c r="UE13" s="163"/>
      <c r="UF13" s="163"/>
      <c r="UG13" s="163"/>
      <c r="UH13" s="163"/>
      <c r="UI13" s="163"/>
      <c r="UJ13" s="163"/>
      <c r="UK13" s="163"/>
      <c r="UL13" s="163"/>
      <c r="UM13" s="163"/>
      <c r="UN13" s="163"/>
      <c r="UO13" s="163"/>
      <c r="UP13" s="163"/>
      <c r="UQ13" s="163"/>
      <c r="UR13" s="163"/>
      <c r="US13" s="163"/>
      <c r="UT13" s="163"/>
      <c r="UU13" s="163"/>
      <c r="UV13" s="163"/>
      <c r="UW13" s="163"/>
      <c r="UX13" s="163"/>
      <c r="UY13" s="163"/>
      <c r="UZ13" s="163"/>
      <c r="VA13" s="163"/>
      <c r="VB13" s="163"/>
      <c r="VC13" s="163"/>
      <c r="VD13" s="163"/>
      <c r="VE13" s="163"/>
      <c r="VF13" s="163"/>
      <c r="VG13" s="163"/>
      <c r="VH13" s="163"/>
      <c r="VI13" s="163"/>
      <c r="VJ13" s="163"/>
      <c r="VK13" s="163"/>
      <c r="VL13" s="163"/>
      <c r="VM13" s="163"/>
      <c r="VN13" s="163"/>
      <c r="VO13" s="163"/>
      <c r="VP13" s="163"/>
      <c r="VQ13" s="163"/>
      <c r="VR13" s="163"/>
      <c r="VS13" s="163"/>
      <c r="VT13" s="163"/>
      <c r="VU13" s="163"/>
      <c r="VV13" s="163"/>
      <c r="VW13" s="163"/>
      <c r="VX13" s="163"/>
      <c r="VY13" s="163"/>
      <c r="VZ13" s="163"/>
      <c r="WA13" s="163"/>
      <c r="WB13" s="163"/>
      <c r="WC13" s="163"/>
      <c r="WD13" s="163"/>
      <c r="WE13" s="163"/>
      <c r="WF13" s="163"/>
      <c r="WG13" s="163"/>
      <c r="WH13" s="163"/>
      <c r="WI13" s="163"/>
      <c r="WJ13" s="163"/>
      <c r="WK13" s="163"/>
      <c r="WL13" s="163"/>
      <c r="WM13" s="163"/>
      <c r="WN13" s="163"/>
      <c r="WO13" s="163"/>
      <c r="WP13" s="163"/>
      <c r="WQ13" s="163"/>
      <c r="WR13" s="163"/>
      <c r="WS13" s="163"/>
      <c r="WT13" s="163"/>
      <c r="WU13" s="163"/>
      <c r="WV13" s="163"/>
      <c r="WW13" s="163"/>
      <c r="WX13" s="163"/>
      <c r="WY13" s="163"/>
      <c r="WZ13" s="163"/>
      <c r="XA13" s="163"/>
      <c r="XB13" s="163"/>
      <c r="XC13" s="163"/>
      <c r="XD13" s="163"/>
      <c r="XE13" s="163"/>
      <c r="XF13" s="163"/>
      <c r="XG13" s="163"/>
      <c r="XH13" s="163"/>
      <c r="XI13" s="163"/>
      <c r="XJ13" s="163"/>
      <c r="XK13" s="163"/>
      <c r="XL13" s="163"/>
      <c r="XM13" s="163"/>
      <c r="XN13" s="163"/>
      <c r="XO13" s="163"/>
      <c r="XP13" s="163"/>
      <c r="XQ13" s="163"/>
      <c r="XR13" s="163"/>
      <c r="XS13" s="163"/>
      <c r="XT13" s="163"/>
      <c r="XU13" s="163"/>
      <c r="XV13" s="163"/>
      <c r="XW13" s="163"/>
      <c r="XX13" s="163"/>
      <c r="XY13" s="163"/>
      <c r="XZ13" s="163"/>
      <c r="YA13" s="163"/>
      <c r="YB13" s="163"/>
      <c r="YC13" s="163"/>
      <c r="YD13" s="163"/>
      <c r="YE13" s="163"/>
      <c r="YF13" s="163"/>
      <c r="YG13" s="163"/>
      <c r="YH13" s="163"/>
      <c r="YI13" s="163"/>
      <c r="YJ13" s="163"/>
      <c r="YK13" s="163"/>
      <c r="YL13" s="163"/>
      <c r="YM13" s="163"/>
      <c r="YN13" s="163"/>
      <c r="YO13" s="163"/>
      <c r="YP13" s="163"/>
      <c r="YQ13" s="163"/>
      <c r="YR13" s="163"/>
      <c r="YS13" s="163"/>
      <c r="YT13" s="163"/>
      <c r="YU13" s="163"/>
      <c r="YV13" s="163"/>
      <c r="YW13" s="163"/>
      <c r="YX13" s="163"/>
      <c r="YY13" s="163"/>
      <c r="YZ13" s="163"/>
      <c r="ZA13" s="163"/>
      <c r="ZB13" s="163"/>
      <c r="ZC13" s="163"/>
      <c r="ZD13" s="163"/>
      <c r="ZE13" s="163"/>
      <c r="ZF13" s="163"/>
      <c r="ZG13" s="163"/>
      <c r="ZH13" s="163"/>
      <c r="ZI13" s="163"/>
      <c r="ZJ13" s="163"/>
      <c r="ZK13" s="163"/>
      <c r="ZL13" s="163"/>
      <c r="ZM13" s="163"/>
      <c r="ZN13" s="163"/>
      <c r="ZO13" s="163"/>
      <c r="ZP13" s="163"/>
      <c r="ZQ13" s="163"/>
      <c r="ZR13" s="163"/>
      <c r="ZS13" s="163"/>
      <c r="ZT13" s="163"/>
      <c r="ZU13" s="163"/>
      <c r="ZV13" s="163"/>
      <c r="ZW13" s="163"/>
      <c r="ZX13" s="163"/>
      <c r="ZY13" s="163"/>
      <c r="ZZ13" s="163"/>
      <c r="AAA13" s="163"/>
      <c r="AAB13" s="163"/>
      <c r="AAC13" s="163"/>
      <c r="AAD13" s="163"/>
      <c r="AAE13" s="163"/>
      <c r="AAF13" s="163"/>
      <c r="AAG13" s="163"/>
      <c r="AAH13" s="163"/>
      <c r="AAI13" s="163"/>
      <c r="AAJ13" s="163"/>
      <c r="AAK13" s="163"/>
      <c r="AAL13" s="163"/>
      <c r="AAM13" s="163"/>
      <c r="AAN13" s="163"/>
      <c r="AAO13" s="163"/>
      <c r="AAP13" s="163"/>
      <c r="AAQ13" s="163"/>
      <c r="AAR13" s="163"/>
      <c r="AAS13" s="163"/>
      <c r="AAT13" s="163"/>
      <c r="AAU13" s="163"/>
      <c r="AAV13" s="163"/>
      <c r="AAW13" s="163"/>
      <c r="AAX13" s="163"/>
      <c r="AAY13" s="163"/>
      <c r="AAZ13" s="163"/>
      <c r="ABA13" s="163"/>
      <c r="ABB13" s="163"/>
      <c r="ABC13" s="163"/>
      <c r="ABD13" s="163"/>
      <c r="ABE13" s="163"/>
      <c r="ABF13" s="163"/>
      <c r="ABG13" s="163"/>
      <c r="ABH13" s="163"/>
      <c r="ABI13" s="163"/>
      <c r="ABJ13" s="163"/>
      <c r="ABK13" s="163"/>
      <c r="ABL13" s="163"/>
      <c r="ABM13" s="163"/>
      <c r="ABN13" s="163"/>
      <c r="ABO13" s="163"/>
      <c r="ABP13" s="163"/>
      <c r="ABQ13" s="163"/>
      <c r="ABR13" s="163"/>
      <c r="ABS13" s="163"/>
      <c r="ABT13" s="163"/>
      <c r="ABU13" s="163"/>
      <c r="ABV13" s="163"/>
      <c r="ABW13" s="163"/>
      <c r="ABX13" s="163"/>
      <c r="ABY13" s="163"/>
      <c r="ABZ13" s="163"/>
      <c r="ACA13" s="163"/>
      <c r="ACB13" s="163"/>
      <c r="ACC13" s="163"/>
      <c r="ACD13" s="163"/>
      <c r="ACE13" s="163"/>
      <c r="ACF13" s="163"/>
      <c r="ACG13" s="163"/>
      <c r="ACH13" s="163"/>
      <c r="ACI13" s="163"/>
      <c r="ACJ13" s="163"/>
      <c r="ACK13" s="163"/>
      <c r="ACL13" s="163"/>
      <c r="ACM13" s="163"/>
      <c r="ACN13" s="163"/>
      <c r="ACO13" s="163"/>
      <c r="ACP13" s="163"/>
      <c r="ACQ13" s="163"/>
      <c r="ACR13" s="163"/>
      <c r="ACS13" s="163"/>
      <c r="ACT13" s="163"/>
      <c r="ACU13" s="163"/>
      <c r="ACV13" s="163"/>
      <c r="ACW13" s="163"/>
      <c r="ACX13" s="163"/>
      <c r="ACY13" s="163"/>
      <c r="ACZ13" s="163"/>
      <c r="ADA13" s="163"/>
      <c r="ADB13" s="163"/>
      <c r="ADC13" s="163"/>
      <c r="ADD13" s="163"/>
      <c r="ADE13" s="163"/>
      <c r="ADF13" s="163"/>
      <c r="ADG13" s="163"/>
      <c r="ADH13" s="163"/>
      <c r="ADI13" s="163"/>
      <c r="ADJ13" s="163"/>
      <c r="ADK13" s="163"/>
      <c r="ADL13" s="163"/>
      <c r="ADM13" s="163"/>
      <c r="ADN13" s="163"/>
      <c r="ADO13" s="163"/>
      <c r="ADP13" s="163"/>
      <c r="ADQ13" s="163"/>
      <c r="ADR13" s="163"/>
      <c r="ADS13" s="163"/>
      <c r="ADT13" s="163"/>
      <c r="ADU13" s="163"/>
      <c r="ADV13" s="163"/>
      <c r="ADW13" s="163"/>
      <c r="ADX13" s="163"/>
      <c r="ADY13" s="163"/>
      <c r="ADZ13" s="163"/>
      <c r="AEA13" s="163"/>
      <c r="AEB13" s="163"/>
      <c r="AEC13" s="163"/>
      <c r="AED13" s="163"/>
      <c r="AEE13" s="163"/>
      <c r="AEF13" s="163"/>
      <c r="AEG13" s="163"/>
      <c r="AEH13" s="163"/>
      <c r="AEI13" s="163"/>
      <c r="AEJ13" s="163"/>
      <c r="AEK13" s="163"/>
      <c r="AEL13" s="163"/>
      <c r="AEM13" s="163"/>
      <c r="AEN13" s="163"/>
      <c r="AEO13" s="163"/>
      <c r="AEP13" s="163"/>
      <c r="AEQ13" s="163"/>
      <c r="AER13" s="163"/>
      <c r="AES13" s="163"/>
      <c r="AET13" s="163"/>
      <c r="AEU13" s="163"/>
      <c r="AEV13" s="163"/>
      <c r="AEW13" s="163"/>
      <c r="AEX13" s="163"/>
      <c r="AEY13" s="163"/>
      <c r="AEZ13" s="163"/>
      <c r="AFA13" s="163"/>
      <c r="AFB13" s="163"/>
      <c r="AFC13" s="163"/>
      <c r="AFD13" s="163"/>
      <c r="AFE13" s="163"/>
      <c r="AFF13" s="163"/>
      <c r="AFG13" s="163"/>
      <c r="AFH13" s="163"/>
      <c r="AFI13" s="163"/>
      <c r="AFJ13" s="163"/>
      <c r="AFK13" s="163"/>
      <c r="AFL13" s="163"/>
      <c r="AFM13" s="163"/>
      <c r="AFN13" s="163"/>
      <c r="AFO13" s="163"/>
      <c r="AFP13" s="163"/>
      <c r="AFQ13" s="163"/>
      <c r="AFR13" s="163"/>
      <c r="AFS13" s="163"/>
      <c r="AFT13" s="163"/>
      <c r="AFU13" s="163"/>
      <c r="AFV13" s="163"/>
      <c r="AFW13" s="163"/>
      <c r="AFX13" s="163"/>
      <c r="AFY13" s="163"/>
      <c r="AFZ13" s="163"/>
      <c r="AGA13" s="163"/>
      <c r="AGB13" s="163"/>
      <c r="AGC13" s="163"/>
      <c r="AGD13" s="163"/>
      <c r="AGE13" s="163"/>
      <c r="AGF13" s="163"/>
      <c r="AGG13" s="163"/>
      <c r="AGH13" s="163"/>
      <c r="AGI13" s="163"/>
      <c r="AGJ13" s="163"/>
      <c r="AGK13" s="163"/>
      <c r="AGL13" s="163"/>
      <c r="AGM13" s="163"/>
      <c r="AGN13" s="163"/>
      <c r="AGO13" s="163"/>
      <c r="AGP13" s="163"/>
      <c r="AGQ13" s="163"/>
      <c r="AGR13" s="163"/>
      <c r="AGS13" s="163"/>
      <c r="AGT13" s="163"/>
      <c r="AGU13" s="163"/>
      <c r="AGV13" s="163"/>
      <c r="AGW13" s="163"/>
      <c r="AGX13" s="163"/>
      <c r="AGY13" s="163"/>
      <c r="AGZ13" s="163"/>
      <c r="AHA13" s="163"/>
      <c r="AHB13" s="163"/>
      <c r="AHC13" s="163"/>
      <c r="AHD13" s="163"/>
      <c r="AHE13" s="163"/>
      <c r="AHF13" s="163"/>
      <c r="AHG13" s="163"/>
      <c r="AHH13" s="163"/>
      <c r="AHI13" s="163"/>
      <c r="AHJ13" s="163"/>
      <c r="AHK13" s="163"/>
      <c r="AHL13" s="163"/>
      <c r="AHM13" s="163"/>
      <c r="AHN13" s="163"/>
      <c r="AHO13" s="163"/>
      <c r="AHP13" s="163"/>
      <c r="AHQ13" s="163"/>
      <c r="AHR13" s="163"/>
      <c r="AHS13" s="163"/>
      <c r="AHT13" s="163"/>
      <c r="AHU13" s="163"/>
      <c r="AHV13" s="163"/>
      <c r="AHW13" s="163"/>
      <c r="AHX13" s="163"/>
      <c r="AHY13" s="163"/>
      <c r="AHZ13" s="163"/>
      <c r="AIA13" s="163"/>
      <c r="AIB13" s="163"/>
      <c r="AIC13" s="163"/>
      <c r="AID13" s="163"/>
      <c r="AIE13" s="163"/>
      <c r="AIF13" s="163"/>
      <c r="AIG13" s="163"/>
      <c r="AIH13" s="163"/>
      <c r="AII13" s="163"/>
      <c r="AIJ13" s="163"/>
      <c r="AIK13" s="163"/>
      <c r="AIL13" s="163"/>
      <c r="AIM13" s="163"/>
      <c r="AIN13" s="163"/>
      <c r="AIO13" s="163"/>
      <c r="AIP13" s="163"/>
      <c r="AIQ13" s="163"/>
      <c r="AIR13" s="163"/>
      <c r="AIS13" s="163"/>
      <c r="AIT13" s="163"/>
      <c r="AIU13" s="163"/>
      <c r="AIV13" s="163"/>
      <c r="AIW13" s="163"/>
      <c r="AIX13" s="163"/>
      <c r="AIY13" s="163"/>
      <c r="AIZ13" s="163"/>
      <c r="AJA13" s="163"/>
      <c r="AJB13" s="163"/>
      <c r="AJC13" s="163"/>
      <c r="AJD13" s="163"/>
      <c r="AJE13" s="163"/>
      <c r="AJF13" s="163"/>
      <c r="AJG13" s="163"/>
      <c r="AJH13" s="163"/>
      <c r="AJI13" s="163"/>
      <c r="AJJ13" s="163"/>
      <c r="AJK13" s="163"/>
      <c r="AJL13" s="163"/>
      <c r="AJM13" s="163"/>
      <c r="AJN13" s="163"/>
      <c r="AJO13" s="163"/>
      <c r="AJP13" s="163"/>
      <c r="AJQ13" s="163"/>
      <c r="AJR13" s="163"/>
      <c r="AJS13" s="163"/>
      <c r="AJT13" s="163"/>
      <c r="AJU13" s="163"/>
      <c r="AJV13" s="163"/>
      <c r="AJW13" s="163"/>
      <c r="AJX13" s="163"/>
      <c r="AJY13" s="163"/>
      <c r="AJZ13" s="163"/>
      <c r="AKA13" s="163"/>
      <c r="AKB13" s="163"/>
      <c r="AKC13" s="163"/>
      <c r="AKD13" s="163"/>
      <c r="AKE13" s="163"/>
      <c r="AKF13" s="163"/>
      <c r="AKG13" s="163"/>
      <c r="AKH13" s="163"/>
      <c r="AKI13" s="163"/>
      <c r="AKJ13" s="163"/>
      <c r="AKK13" s="163"/>
      <c r="AKL13" s="163"/>
      <c r="AKM13" s="163"/>
      <c r="AKN13" s="163"/>
      <c r="AKO13" s="163"/>
      <c r="AKP13" s="163"/>
      <c r="AKQ13" s="163"/>
      <c r="AKR13" s="163"/>
      <c r="AKS13" s="163"/>
      <c r="AKT13" s="163"/>
      <c r="AKU13" s="163"/>
      <c r="AKV13" s="163"/>
      <c r="AKW13" s="163"/>
      <c r="AKX13" s="163"/>
      <c r="AKY13" s="163"/>
      <c r="AKZ13" s="163"/>
      <c r="ALA13" s="163"/>
      <c r="ALB13" s="163"/>
      <c r="ALC13" s="163"/>
      <c r="ALD13" s="163"/>
      <c r="ALE13" s="163"/>
      <c r="ALF13" s="163"/>
      <c r="ALG13" s="163"/>
      <c r="ALH13" s="163"/>
      <c r="ALI13" s="163"/>
      <c r="ALJ13" s="163"/>
      <c r="ALK13" s="163"/>
      <c r="ALL13" s="163"/>
      <c r="ALM13" s="163"/>
      <c r="ALN13" s="163"/>
      <c r="ALO13" s="163"/>
      <c r="ALP13" s="163"/>
      <c r="ALQ13" s="163"/>
      <c r="ALR13" s="163"/>
      <c r="ALS13" s="163"/>
      <c r="ALT13" s="163"/>
      <c r="ALU13" s="163"/>
      <c r="ALV13" s="163"/>
      <c r="ALW13" s="163"/>
      <c r="ALX13" s="163"/>
      <c r="ALY13" s="163"/>
      <c r="ALZ13" s="163"/>
      <c r="AMA13" s="163"/>
      <c r="AMB13" s="163"/>
      <c r="AMC13" s="163"/>
      <c r="AMD13" s="163"/>
      <c r="AME13" s="163"/>
      <c r="AMF13" s="163"/>
      <c r="AMG13" s="163"/>
      <c r="AMH13" s="163"/>
      <c r="AMI13" s="163"/>
      <c r="AMJ13" s="163"/>
      <c r="AMK13" s="163"/>
      <c r="AML13" s="163"/>
      <c r="AMM13" s="163"/>
      <c r="AMN13" s="163"/>
      <c r="AMO13" s="163"/>
      <c r="AMP13" s="163"/>
      <c r="AMQ13" s="163"/>
      <c r="AMR13" s="163"/>
      <c r="AMS13" s="163"/>
      <c r="AMT13" s="163"/>
      <c r="AMU13" s="163"/>
      <c r="AMV13" s="163"/>
      <c r="AMW13" s="163"/>
      <c r="AMX13" s="163"/>
      <c r="AMY13" s="163"/>
      <c r="AMZ13" s="163"/>
      <c r="ANA13" s="163"/>
      <c r="ANB13" s="163"/>
      <c r="ANC13" s="163"/>
      <c r="AND13" s="163"/>
      <c r="ANE13" s="163"/>
      <c r="ANF13" s="163"/>
      <c r="ANG13" s="163"/>
      <c r="ANH13" s="163"/>
      <c r="ANI13" s="163"/>
      <c r="ANJ13" s="163"/>
      <c r="ANK13" s="163"/>
      <c r="ANL13" s="163"/>
      <c r="ANM13" s="163"/>
      <c r="ANN13" s="163"/>
      <c r="ANO13" s="163"/>
      <c r="ANP13" s="163"/>
      <c r="ANQ13" s="163"/>
      <c r="ANR13" s="163"/>
      <c r="ANS13" s="163"/>
      <c r="ANT13" s="163"/>
      <c r="ANU13" s="163"/>
      <c r="ANV13" s="163"/>
      <c r="ANW13" s="163"/>
      <c r="ANX13" s="163"/>
      <c r="ANY13" s="163"/>
      <c r="ANZ13" s="163"/>
      <c r="AOA13" s="163"/>
      <c r="AOB13" s="163"/>
      <c r="AOC13" s="163"/>
      <c r="AOD13" s="163"/>
      <c r="AOE13" s="163"/>
      <c r="AOF13" s="163"/>
      <c r="AOG13" s="163"/>
      <c r="AOH13" s="163"/>
      <c r="AOI13" s="163"/>
      <c r="AOJ13" s="163"/>
      <c r="AOK13" s="163"/>
      <c r="AOL13" s="163"/>
      <c r="AOM13" s="163"/>
      <c r="AON13" s="163"/>
      <c r="AOO13" s="163"/>
      <c r="AOP13" s="163"/>
      <c r="AOQ13" s="163"/>
      <c r="AOR13" s="163"/>
      <c r="AOS13" s="163"/>
      <c r="AOT13" s="163"/>
      <c r="AOU13" s="163"/>
      <c r="AOV13" s="163"/>
      <c r="AOW13" s="163"/>
      <c r="AOX13" s="163"/>
      <c r="AOY13" s="163"/>
      <c r="AOZ13" s="163"/>
      <c r="APA13" s="163"/>
      <c r="APB13" s="163"/>
      <c r="APC13" s="163"/>
      <c r="APD13" s="163"/>
      <c r="APE13" s="163"/>
      <c r="APF13" s="163"/>
      <c r="APG13" s="163"/>
      <c r="APH13" s="163"/>
      <c r="API13" s="163"/>
      <c r="APJ13" s="163"/>
      <c r="APK13" s="163"/>
      <c r="APL13" s="163"/>
      <c r="APM13" s="163"/>
      <c r="APN13" s="163"/>
      <c r="APO13" s="163"/>
      <c r="APP13" s="163"/>
      <c r="APQ13" s="163"/>
      <c r="APR13" s="163"/>
      <c r="APS13" s="163"/>
      <c r="APT13" s="163"/>
      <c r="APU13" s="163"/>
      <c r="APV13" s="163"/>
      <c r="APW13" s="163"/>
      <c r="APX13" s="163"/>
      <c r="APY13" s="163"/>
      <c r="APZ13" s="163"/>
      <c r="AQA13" s="163"/>
      <c r="AQB13" s="163"/>
      <c r="AQC13" s="163"/>
      <c r="AQD13" s="163"/>
      <c r="AQE13" s="163"/>
      <c r="AQF13" s="163"/>
      <c r="AQG13" s="163"/>
      <c r="AQH13" s="163"/>
      <c r="AQI13" s="163"/>
      <c r="AQJ13" s="163"/>
      <c r="AQK13" s="163"/>
      <c r="AQL13" s="163"/>
      <c r="AQM13" s="163"/>
      <c r="AQN13" s="163"/>
      <c r="AQO13" s="163"/>
      <c r="AQP13" s="163"/>
      <c r="AQQ13" s="163"/>
      <c r="AQR13" s="163"/>
      <c r="AQS13" s="163"/>
      <c r="AQT13" s="163"/>
      <c r="AQU13" s="163"/>
      <c r="AQV13" s="163"/>
      <c r="AQW13" s="163"/>
      <c r="AQX13" s="163"/>
      <c r="AQY13" s="163"/>
      <c r="AQZ13" s="163"/>
      <c r="ARA13" s="163"/>
      <c r="ARB13" s="163"/>
      <c r="ARC13" s="163"/>
      <c r="ARD13" s="163"/>
      <c r="ARE13" s="163"/>
      <c r="ARF13" s="163"/>
      <c r="ARG13" s="163"/>
      <c r="ARH13" s="163"/>
      <c r="ARI13" s="163"/>
      <c r="ARJ13" s="163"/>
      <c r="ARK13" s="163"/>
      <c r="ARL13" s="163"/>
      <c r="ARM13" s="163"/>
      <c r="ARN13" s="163"/>
      <c r="ARO13" s="163"/>
      <c r="ARP13" s="163"/>
      <c r="ARQ13" s="163"/>
      <c r="ARR13" s="163"/>
      <c r="ARS13" s="163"/>
      <c r="ART13" s="163"/>
      <c r="ARU13" s="163"/>
      <c r="ARV13" s="163"/>
      <c r="ARW13" s="163"/>
      <c r="ARX13" s="163"/>
      <c r="ARY13" s="163"/>
      <c r="ARZ13" s="163"/>
      <c r="ASA13" s="163"/>
      <c r="ASB13" s="163"/>
      <c r="ASC13" s="163"/>
      <c r="ASD13" s="163"/>
      <c r="ASE13" s="163"/>
      <c r="ASF13" s="163"/>
      <c r="ASG13" s="163"/>
      <c r="ASH13" s="163"/>
      <c r="ASI13" s="163"/>
      <c r="ASJ13" s="163"/>
      <c r="ASK13" s="163"/>
      <c r="ASL13" s="163"/>
      <c r="ASM13" s="163"/>
      <c r="ASN13" s="163"/>
      <c r="ASO13" s="163"/>
      <c r="ASP13" s="163"/>
      <c r="ASQ13" s="163"/>
      <c r="ASR13" s="163"/>
      <c r="ASS13" s="163"/>
      <c r="AST13" s="163"/>
      <c r="ASU13" s="163"/>
      <c r="ASV13" s="163"/>
      <c r="ASW13" s="163"/>
      <c r="ASX13" s="163"/>
      <c r="ASY13" s="163"/>
      <c r="ASZ13" s="163"/>
      <c r="ATA13" s="163"/>
      <c r="ATB13" s="163"/>
      <c r="ATC13" s="163"/>
      <c r="ATD13" s="163"/>
      <c r="ATE13" s="163"/>
      <c r="ATF13" s="163"/>
      <c r="ATG13" s="163"/>
      <c r="ATH13" s="163"/>
      <c r="ATI13" s="163"/>
      <c r="ATJ13" s="163"/>
      <c r="ATK13" s="163"/>
      <c r="ATL13" s="163"/>
      <c r="ATM13" s="163"/>
      <c r="ATN13" s="163"/>
      <c r="ATO13" s="163"/>
      <c r="ATP13" s="163"/>
      <c r="ATQ13" s="163"/>
      <c r="ATR13" s="163"/>
      <c r="ATS13" s="163"/>
      <c r="ATT13" s="163"/>
      <c r="ATU13" s="163"/>
      <c r="ATV13" s="163"/>
      <c r="ATW13" s="163"/>
      <c r="ATX13" s="163"/>
      <c r="ATY13" s="163"/>
      <c r="ATZ13" s="163"/>
      <c r="AUA13" s="163"/>
      <c r="AUB13" s="163"/>
      <c r="AUC13" s="163"/>
      <c r="AUD13" s="163"/>
      <c r="AUE13" s="163"/>
      <c r="AUF13" s="163"/>
      <c r="AUG13" s="163"/>
      <c r="AUH13" s="163"/>
      <c r="AUI13" s="163"/>
      <c r="AUJ13" s="163"/>
      <c r="AUK13" s="163"/>
      <c r="AUL13" s="163"/>
      <c r="AUM13" s="163"/>
      <c r="AUN13" s="163"/>
      <c r="AUO13" s="163"/>
      <c r="AUP13" s="163"/>
      <c r="AUQ13" s="163"/>
      <c r="AUR13" s="163"/>
      <c r="AUS13" s="163"/>
      <c r="AUT13" s="163"/>
      <c r="AUU13" s="163"/>
      <c r="AUV13" s="163"/>
      <c r="AUW13" s="163"/>
      <c r="AUX13" s="163"/>
      <c r="AUY13" s="163"/>
      <c r="AUZ13" s="163"/>
      <c r="AVA13" s="163"/>
      <c r="AVB13" s="163"/>
      <c r="AVC13" s="163"/>
      <c r="AVD13" s="163"/>
      <c r="AVE13" s="163"/>
      <c r="AVF13" s="163"/>
      <c r="AVG13" s="163"/>
      <c r="AVH13" s="163"/>
      <c r="AVI13" s="163"/>
      <c r="AVJ13" s="163"/>
      <c r="AVK13" s="163"/>
      <c r="AVL13" s="163"/>
      <c r="AVM13" s="163"/>
      <c r="AVN13" s="163"/>
      <c r="AVO13" s="163"/>
      <c r="AVP13" s="163"/>
      <c r="AVQ13" s="163"/>
      <c r="AVR13" s="163"/>
      <c r="AVS13" s="163"/>
      <c r="AVT13" s="163"/>
      <c r="AVU13" s="163"/>
      <c r="AVV13" s="163"/>
      <c r="AVW13" s="163"/>
      <c r="AVX13" s="163"/>
      <c r="AVY13" s="163"/>
      <c r="AVZ13" s="163"/>
      <c r="AWA13" s="163"/>
      <c r="AWB13" s="163"/>
      <c r="AWC13" s="163"/>
      <c r="AWD13" s="163"/>
      <c r="AWE13" s="163"/>
      <c r="AWF13" s="163"/>
      <c r="AWG13" s="163"/>
      <c r="AWH13" s="163"/>
      <c r="AWI13" s="163"/>
      <c r="AWJ13" s="163"/>
      <c r="AWK13" s="163"/>
      <c r="AWL13" s="163"/>
      <c r="AWM13" s="163"/>
      <c r="AWN13" s="163"/>
      <c r="AWO13" s="163"/>
      <c r="AWP13" s="163"/>
      <c r="AWQ13" s="163"/>
      <c r="AWR13" s="163"/>
      <c r="AWS13" s="163"/>
      <c r="AWT13" s="163"/>
      <c r="AWU13" s="163"/>
      <c r="AWV13" s="163"/>
      <c r="AWW13" s="163"/>
      <c r="AWX13" s="163"/>
      <c r="AWY13" s="163"/>
      <c r="AWZ13" s="163"/>
      <c r="AXA13" s="163"/>
      <c r="AXB13" s="163"/>
      <c r="AXC13" s="163"/>
      <c r="AXD13" s="163"/>
      <c r="AXE13" s="163"/>
      <c r="AXF13" s="163"/>
      <c r="AXG13" s="163"/>
      <c r="AXH13" s="163"/>
      <c r="AXI13" s="163"/>
      <c r="AXJ13" s="163"/>
      <c r="AXK13" s="163"/>
      <c r="AXL13" s="163"/>
      <c r="AXM13" s="163"/>
      <c r="AXN13" s="163"/>
      <c r="AXO13" s="163"/>
      <c r="AXP13" s="163"/>
      <c r="AXQ13" s="163"/>
      <c r="AXR13" s="163"/>
      <c r="AXS13" s="163"/>
      <c r="AXT13" s="163"/>
      <c r="AXU13" s="163"/>
      <c r="AXV13" s="163"/>
      <c r="AXW13" s="163"/>
      <c r="AXX13" s="163"/>
      <c r="AXY13" s="163"/>
      <c r="AXZ13" s="163"/>
      <c r="AYA13" s="163"/>
      <c r="AYB13" s="163"/>
      <c r="AYC13" s="163"/>
      <c r="AYD13" s="163"/>
      <c r="AYE13" s="163"/>
      <c r="AYF13" s="163"/>
      <c r="AYG13" s="163"/>
      <c r="AYH13" s="163"/>
      <c r="AYI13" s="163"/>
      <c r="AYJ13" s="163"/>
      <c r="AYK13" s="163"/>
      <c r="AYL13" s="163"/>
      <c r="AYM13" s="163"/>
      <c r="AYN13" s="163"/>
      <c r="AYO13" s="163"/>
      <c r="AYP13" s="163"/>
      <c r="AYQ13" s="163"/>
      <c r="AYR13" s="163"/>
      <c r="AYS13" s="163"/>
      <c r="AYT13" s="163"/>
      <c r="AYU13" s="163"/>
      <c r="AYV13" s="163"/>
      <c r="AYW13" s="163"/>
      <c r="AYX13" s="163"/>
      <c r="AYY13" s="163"/>
      <c r="AYZ13" s="163"/>
      <c r="AZA13" s="163"/>
      <c r="AZB13" s="163"/>
      <c r="AZC13" s="163"/>
      <c r="AZD13" s="163"/>
      <c r="AZE13" s="163"/>
      <c r="AZF13" s="163"/>
      <c r="AZG13" s="163"/>
      <c r="AZH13" s="163"/>
      <c r="AZI13" s="163"/>
      <c r="AZJ13" s="163"/>
      <c r="AZK13" s="163"/>
      <c r="AZL13" s="163"/>
      <c r="AZM13" s="163"/>
      <c r="AZN13" s="163"/>
      <c r="AZO13" s="163"/>
      <c r="AZP13" s="163"/>
      <c r="AZQ13" s="163"/>
      <c r="AZR13" s="163"/>
      <c r="AZS13" s="163"/>
      <c r="AZT13" s="163"/>
      <c r="AZU13" s="163"/>
      <c r="AZV13" s="163"/>
      <c r="AZW13" s="163"/>
      <c r="AZX13" s="163"/>
      <c r="AZY13" s="163"/>
      <c r="AZZ13" s="163"/>
      <c r="BAA13" s="163"/>
      <c r="BAB13" s="163"/>
      <c r="BAC13" s="163"/>
      <c r="BAD13" s="163"/>
      <c r="BAE13" s="163"/>
      <c r="BAF13" s="163"/>
      <c r="BAG13" s="163"/>
      <c r="BAH13" s="163"/>
      <c r="BAI13" s="163"/>
      <c r="BAJ13" s="163"/>
      <c r="BAK13" s="163"/>
      <c r="BAL13" s="163"/>
      <c r="BAM13" s="163"/>
      <c r="BAN13" s="163"/>
      <c r="BAO13" s="163"/>
      <c r="BAP13" s="163"/>
      <c r="BAQ13" s="163"/>
      <c r="BAR13" s="163"/>
      <c r="BAS13" s="163"/>
      <c r="BAT13" s="163"/>
      <c r="BAU13" s="163"/>
      <c r="BAV13" s="163"/>
      <c r="BAW13" s="163"/>
      <c r="BAX13" s="163"/>
      <c r="BAY13" s="163"/>
      <c r="BAZ13" s="163"/>
      <c r="BBA13" s="163"/>
      <c r="BBB13" s="163"/>
      <c r="BBC13" s="163"/>
      <c r="BBD13" s="163"/>
      <c r="BBE13" s="163"/>
      <c r="BBF13" s="163"/>
      <c r="BBG13" s="163"/>
      <c r="BBH13" s="163"/>
      <c r="BBI13" s="163"/>
      <c r="BBJ13" s="163"/>
      <c r="BBK13" s="163"/>
      <c r="BBL13" s="163"/>
      <c r="BBM13" s="163"/>
      <c r="BBN13" s="163"/>
      <c r="BBO13" s="163"/>
      <c r="BBP13" s="163"/>
      <c r="BBQ13" s="163"/>
      <c r="BBR13" s="163"/>
      <c r="BBS13" s="163"/>
      <c r="BBT13" s="163"/>
      <c r="BBU13" s="163"/>
      <c r="BBV13" s="163"/>
      <c r="BBW13" s="163"/>
      <c r="BBX13" s="163"/>
      <c r="BBY13" s="163"/>
      <c r="BBZ13" s="163"/>
      <c r="BCA13" s="163"/>
      <c r="BCB13" s="163"/>
      <c r="BCC13" s="163"/>
      <c r="BCD13" s="163"/>
      <c r="BCE13" s="163"/>
      <c r="BCF13" s="163"/>
      <c r="BCG13" s="163"/>
      <c r="BCH13" s="163"/>
      <c r="BCI13" s="163"/>
      <c r="BCJ13" s="163"/>
      <c r="BCK13" s="163"/>
      <c r="BCL13" s="163"/>
      <c r="BCM13" s="163"/>
      <c r="BCN13" s="163"/>
      <c r="BCO13" s="163"/>
      <c r="BCP13" s="163"/>
      <c r="BCQ13" s="163"/>
      <c r="BCR13" s="163"/>
      <c r="BCS13" s="163"/>
      <c r="BCT13" s="163"/>
      <c r="BCU13" s="163"/>
      <c r="BCV13" s="163"/>
      <c r="BCW13" s="163"/>
      <c r="BCX13" s="163"/>
      <c r="BCY13" s="163"/>
      <c r="BCZ13" s="163"/>
      <c r="BDA13" s="163"/>
      <c r="BDB13" s="163"/>
      <c r="BDC13" s="163"/>
      <c r="BDD13" s="163"/>
      <c r="BDE13" s="163"/>
      <c r="BDF13" s="163"/>
      <c r="BDG13" s="163"/>
      <c r="BDH13" s="163"/>
      <c r="BDI13" s="163"/>
      <c r="BDJ13" s="163"/>
      <c r="BDK13" s="163"/>
      <c r="BDL13" s="163"/>
      <c r="BDM13" s="163"/>
      <c r="BDN13" s="163"/>
      <c r="BDO13" s="163"/>
      <c r="BDP13" s="163"/>
      <c r="BDQ13" s="163"/>
      <c r="BDR13" s="163"/>
      <c r="BDS13" s="163"/>
      <c r="BDT13" s="163"/>
      <c r="BDU13" s="163"/>
      <c r="BDV13" s="163"/>
      <c r="BDW13" s="163"/>
      <c r="BDX13" s="163"/>
      <c r="BDY13" s="163"/>
      <c r="BDZ13" s="163"/>
      <c r="BEA13" s="163"/>
      <c r="BEB13" s="163"/>
      <c r="BEC13" s="163"/>
      <c r="BED13" s="163"/>
      <c r="BEE13" s="163"/>
      <c r="BEF13" s="163"/>
      <c r="BEG13" s="163"/>
      <c r="BEH13" s="163"/>
      <c r="BEI13" s="163"/>
      <c r="BEJ13" s="163"/>
      <c r="BEK13" s="163"/>
      <c r="BEL13" s="163"/>
      <c r="BEM13" s="163"/>
      <c r="BEN13" s="163"/>
      <c r="BEO13" s="163"/>
      <c r="BEP13" s="163"/>
      <c r="BEQ13" s="163"/>
      <c r="BER13" s="163"/>
      <c r="BES13" s="163"/>
      <c r="BET13" s="163"/>
      <c r="BEU13" s="163"/>
      <c r="BEV13" s="163"/>
      <c r="BEW13" s="163"/>
      <c r="BEX13" s="163"/>
      <c r="BEY13" s="163"/>
      <c r="BEZ13" s="163"/>
      <c r="BFA13" s="163"/>
      <c r="BFB13" s="163"/>
      <c r="BFC13" s="163"/>
      <c r="BFD13" s="163"/>
      <c r="BFE13" s="163"/>
      <c r="BFF13" s="163"/>
      <c r="BFG13" s="163"/>
      <c r="BFH13" s="163"/>
      <c r="BFI13" s="163"/>
      <c r="BFJ13" s="163"/>
      <c r="BFK13" s="163"/>
      <c r="BFL13" s="163"/>
      <c r="BFM13" s="163"/>
      <c r="BFN13" s="163"/>
      <c r="BFO13" s="163"/>
      <c r="BFP13" s="163"/>
      <c r="BFQ13" s="163"/>
      <c r="BFR13" s="163"/>
      <c r="BFS13" s="163"/>
      <c r="BFT13" s="163"/>
      <c r="BFU13" s="163"/>
      <c r="BFV13" s="163"/>
      <c r="BFW13" s="163"/>
      <c r="BFX13" s="163"/>
      <c r="BFY13" s="163"/>
      <c r="BFZ13" s="163"/>
      <c r="BGA13" s="163"/>
      <c r="BGB13" s="163"/>
      <c r="BGC13" s="163"/>
      <c r="BGD13" s="163"/>
      <c r="BGE13" s="163"/>
      <c r="BGF13" s="163"/>
      <c r="BGG13" s="163"/>
      <c r="BGH13" s="163"/>
      <c r="BGI13" s="163"/>
      <c r="BGJ13" s="163"/>
      <c r="BGK13" s="163"/>
      <c r="BGL13" s="163"/>
      <c r="BGM13" s="163"/>
      <c r="BGN13" s="163"/>
      <c r="BGO13" s="163"/>
      <c r="BGP13" s="163"/>
      <c r="BGQ13" s="163"/>
      <c r="BGR13" s="163"/>
      <c r="BGS13" s="163"/>
      <c r="BGT13" s="163"/>
      <c r="BGU13" s="163"/>
      <c r="BGV13" s="163"/>
      <c r="BGW13" s="163"/>
      <c r="BGX13" s="163"/>
      <c r="BGY13" s="163"/>
      <c r="BGZ13" s="163"/>
      <c r="BHA13" s="163"/>
      <c r="BHB13" s="163"/>
      <c r="BHC13" s="163"/>
      <c r="BHD13" s="163"/>
      <c r="BHE13" s="163"/>
      <c r="BHF13" s="163"/>
      <c r="BHG13" s="163"/>
      <c r="BHH13" s="163"/>
      <c r="BHI13" s="163"/>
      <c r="BHJ13" s="163"/>
      <c r="BHK13" s="163"/>
      <c r="BHL13" s="163"/>
      <c r="BHM13" s="163"/>
      <c r="BHN13" s="163"/>
      <c r="BHO13" s="163"/>
      <c r="BHP13" s="163"/>
      <c r="BHQ13" s="163"/>
      <c r="BHR13" s="163"/>
      <c r="BHS13" s="163"/>
      <c r="BHT13" s="163"/>
      <c r="BHU13" s="163"/>
      <c r="BHV13" s="163"/>
      <c r="BHW13" s="163"/>
      <c r="BHX13" s="163"/>
      <c r="BHY13" s="163"/>
      <c r="BHZ13" s="163"/>
      <c r="BIA13" s="163"/>
      <c r="BIB13" s="163"/>
      <c r="BIC13" s="163"/>
      <c r="BID13" s="163"/>
      <c r="BIE13" s="163"/>
      <c r="BIF13" s="163"/>
      <c r="BIG13" s="163"/>
      <c r="BIH13" s="163"/>
      <c r="BII13" s="163"/>
      <c r="BIJ13" s="163"/>
      <c r="BIK13" s="163"/>
      <c r="BIL13" s="163"/>
      <c r="BIM13" s="163"/>
      <c r="BIN13" s="163"/>
      <c r="BIO13" s="163"/>
      <c r="BIP13" s="163"/>
      <c r="BIQ13" s="163"/>
      <c r="BIR13" s="163"/>
      <c r="BIS13" s="163"/>
      <c r="BIT13" s="163"/>
      <c r="BIU13" s="163"/>
      <c r="BIV13" s="163"/>
      <c r="BIW13" s="163"/>
      <c r="BIX13" s="163"/>
      <c r="BIY13" s="163"/>
      <c r="BIZ13" s="163"/>
      <c r="BJA13" s="163"/>
      <c r="BJB13" s="163"/>
      <c r="BJC13" s="163"/>
      <c r="BJD13" s="163"/>
      <c r="BJE13" s="163"/>
      <c r="BJF13" s="163"/>
      <c r="BJG13" s="163"/>
      <c r="BJH13" s="163"/>
      <c r="BJI13" s="163"/>
      <c r="BJJ13" s="163"/>
      <c r="BJK13" s="163"/>
      <c r="BJL13" s="163"/>
      <c r="BJM13" s="163"/>
      <c r="BJN13" s="163"/>
      <c r="BJO13" s="163"/>
      <c r="BJP13" s="163"/>
      <c r="BJQ13" s="163"/>
      <c r="BJR13" s="163"/>
      <c r="BJS13" s="163"/>
      <c r="BJT13" s="163"/>
      <c r="BJU13" s="163"/>
      <c r="BJV13" s="163"/>
      <c r="BJW13" s="163"/>
      <c r="BJX13" s="163"/>
      <c r="BJY13" s="163"/>
      <c r="BJZ13" s="163"/>
      <c r="BKA13" s="163"/>
      <c r="BKB13" s="163"/>
      <c r="BKC13" s="163"/>
      <c r="BKD13" s="163"/>
      <c r="BKE13" s="163"/>
      <c r="BKF13" s="163"/>
      <c r="BKG13" s="163"/>
      <c r="BKH13" s="163"/>
      <c r="BKI13" s="163"/>
      <c r="BKJ13" s="163"/>
      <c r="BKK13" s="163"/>
      <c r="BKL13" s="163"/>
      <c r="BKM13" s="163"/>
      <c r="BKN13" s="163"/>
      <c r="BKO13" s="163"/>
      <c r="BKP13" s="163"/>
      <c r="BKQ13" s="163"/>
      <c r="BKR13" s="163"/>
      <c r="BKS13" s="163"/>
      <c r="BKT13" s="163"/>
      <c r="BKU13" s="163"/>
      <c r="BKV13" s="163"/>
      <c r="BKW13" s="163"/>
      <c r="BKX13" s="163"/>
      <c r="BKY13" s="163"/>
      <c r="BKZ13" s="163"/>
      <c r="BLA13" s="163"/>
      <c r="BLB13" s="163"/>
      <c r="BLC13" s="163"/>
      <c r="BLD13" s="163"/>
      <c r="BLE13" s="163"/>
      <c r="BLF13" s="163"/>
      <c r="BLG13" s="163"/>
      <c r="BLH13" s="163"/>
      <c r="BLI13" s="163"/>
      <c r="BLJ13" s="163"/>
      <c r="BLK13" s="163"/>
      <c r="BLL13" s="163"/>
      <c r="BLM13" s="163"/>
      <c r="BLN13" s="163"/>
      <c r="BLO13" s="163"/>
      <c r="BLP13" s="163"/>
      <c r="BLQ13" s="163"/>
      <c r="BLR13" s="163"/>
      <c r="BLS13" s="163"/>
      <c r="BLT13" s="163"/>
      <c r="BLU13" s="163"/>
      <c r="BLV13" s="163"/>
      <c r="BLW13" s="163"/>
      <c r="BLX13" s="163"/>
      <c r="BLY13" s="163"/>
      <c r="BLZ13" s="163"/>
      <c r="BMA13" s="163"/>
      <c r="BMB13" s="163"/>
      <c r="BMC13" s="163"/>
      <c r="BMD13" s="163"/>
      <c r="BME13" s="163"/>
      <c r="BMF13" s="163"/>
      <c r="BMG13" s="163"/>
      <c r="BMH13" s="163"/>
      <c r="BMI13" s="163"/>
      <c r="BMJ13" s="163"/>
      <c r="BMK13" s="163"/>
      <c r="BML13" s="163"/>
      <c r="BMM13" s="163"/>
      <c r="BMN13" s="163"/>
      <c r="BMO13" s="163"/>
      <c r="BMP13" s="163"/>
      <c r="BMQ13" s="163"/>
      <c r="BMR13" s="163"/>
      <c r="BMS13" s="163"/>
      <c r="BMT13" s="163"/>
      <c r="BMU13" s="163"/>
      <c r="BMV13" s="163"/>
      <c r="BMW13" s="163"/>
      <c r="BMX13" s="163"/>
      <c r="BMY13" s="163"/>
      <c r="BMZ13" s="163"/>
      <c r="BNA13" s="163"/>
      <c r="BNB13" s="163"/>
      <c r="BNC13" s="163"/>
      <c r="BND13" s="163"/>
      <c r="BNE13" s="163"/>
      <c r="BNF13" s="163"/>
      <c r="BNG13" s="163"/>
      <c r="BNH13" s="163"/>
      <c r="BNI13" s="163"/>
      <c r="BNJ13" s="163"/>
      <c r="BNK13" s="163"/>
      <c r="BNL13" s="163"/>
      <c r="BNM13" s="163"/>
      <c r="BNN13" s="163"/>
      <c r="BNO13" s="163"/>
      <c r="BNP13" s="163"/>
      <c r="BNQ13" s="163"/>
      <c r="BNR13" s="163"/>
      <c r="BNS13" s="163"/>
      <c r="BNT13" s="163"/>
      <c r="BNU13" s="163"/>
      <c r="BNV13" s="163"/>
      <c r="BNW13" s="163"/>
      <c r="BNX13" s="163"/>
      <c r="BNY13" s="163"/>
      <c r="BNZ13" s="163"/>
      <c r="BOA13" s="163"/>
      <c r="BOB13" s="163"/>
      <c r="BOC13" s="163"/>
      <c r="BOD13" s="163"/>
      <c r="BOE13" s="163"/>
      <c r="BOF13" s="163"/>
      <c r="BOG13" s="163"/>
      <c r="BOH13" s="163"/>
      <c r="BOI13" s="163"/>
      <c r="BOJ13" s="163"/>
      <c r="BOK13" s="163"/>
      <c r="BOL13" s="163"/>
      <c r="BOM13" s="163"/>
      <c r="BON13" s="163"/>
      <c r="BOO13" s="163"/>
      <c r="BOP13" s="163"/>
      <c r="BOQ13" s="163"/>
      <c r="BOR13" s="163"/>
      <c r="BOS13" s="163"/>
      <c r="BOT13" s="163"/>
      <c r="BOU13" s="163"/>
      <c r="BOV13" s="163"/>
      <c r="BOW13" s="163"/>
      <c r="BOX13" s="163"/>
      <c r="BOY13" s="163"/>
      <c r="BOZ13" s="163"/>
      <c r="BPA13" s="163"/>
      <c r="BPB13" s="163"/>
      <c r="BPC13" s="163"/>
      <c r="BPD13" s="163"/>
      <c r="BPE13" s="163"/>
      <c r="BPF13" s="163"/>
      <c r="BPG13" s="163"/>
      <c r="BPH13" s="163"/>
      <c r="BPI13" s="163"/>
      <c r="BPJ13" s="163"/>
      <c r="BPK13" s="163"/>
      <c r="BPL13" s="163"/>
      <c r="BPM13" s="163"/>
      <c r="BPN13" s="163"/>
      <c r="BPO13" s="163"/>
      <c r="BPP13" s="163"/>
      <c r="BPQ13" s="163"/>
      <c r="BPR13" s="163"/>
      <c r="BPS13" s="163"/>
      <c r="BPT13" s="163"/>
      <c r="BPU13" s="163"/>
      <c r="BPV13" s="163"/>
      <c r="BPW13" s="163"/>
      <c r="BPX13" s="163"/>
      <c r="BPY13" s="163"/>
      <c r="BPZ13" s="163"/>
      <c r="BQA13" s="163"/>
      <c r="BQB13" s="163"/>
      <c r="BQC13" s="163"/>
      <c r="BQD13" s="163"/>
      <c r="BQE13" s="163"/>
      <c r="BQF13" s="163"/>
      <c r="BQG13" s="163"/>
      <c r="BQH13" s="163"/>
      <c r="BQI13" s="163"/>
      <c r="BQJ13" s="163"/>
      <c r="BQK13" s="163"/>
      <c r="BQL13" s="163"/>
      <c r="BQM13" s="163"/>
      <c r="BQN13" s="163"/>
      <c r="BQO13" s="163"/>
      <c r="BQP13" s="163"/>
      <c r="BQQ13" s="163"/>
      <c r="BQR13" s="163"/>
      <c r="BQS13" s="163"/>
      <c r="BQT13" s="163"/>
      <c r="BQU13" s="163"/>
      <c r="BQV13" s="163"/>
      <c r="BQW13" s="163"/>
      <c r="BQX13" s="163"/>
      <c r="BQY13" s="163"/>
      <c r="BQZ13" s="163"/>
      <c r="BRA13" s="163"/>
      <c r="BRB13" s="163"/>
      <c r="BRC13" s="163"/>
      <c r="BRD13" s="163"/>
      <c r="BRE13" s="163"/>
      <c r="BRF13" s="163"/>
      <c r="BRG13" s="163"/>
      <c r="BRH13" s="163"/>
      <c r="BRI13" s="163"/>
      <c r="BRJ13" s="163"/>
      <c r="BRK13" s="163"/>
      <c r="BRL13" s="163"/>
      <c r="BRM13" s="163"/>
      <c r="BRN13" s="163"/>
      <c r="BRO13" s="163"/>
      <c r="BRP13" s="163"/>
      <c r="BRQ13" s="163"/>
      <c r="BRR13" s="163"/>
      <c r="BRS13" s="163"/>
      <c r="BRT13" s="163"/>
      <c r="BRU13" s="163"/>
      <c r="BRV13" s="163"/>
      <c r="BRW13" s="163"/>
      <c r="BRX13" s="163"/>
      <c r="BRY13" s="163"/>
      <c r="BRZ13" s="163"/>
      <c r="BSA13" s="163"/>
      <c r="BSB13" s="163"/>
      <c r="BSC13" s="163"/>
      <c r="BSD13" s="163"/>
      <c r="BSE13" s="163"/>
      <c r="BSF13" s="163"/>
      <c r="BSG13" s="163"/>
      <c r="BSH13" s="163"/>
      <c r="BSI13" s="163"/>
      <c r="BSJ13" s="163"/>
      <c r="BSK13" s="163"/>
      <c r="BSL13" s="163"/>
      <c r="BSM13" s="163"/>
      <c r="BSN13" s="163"/>
      <c r="BSO13" s="163"/>
      <c r="BSP13" s="163"/>
      <c r="BSQ13" s="163"/>
      <c r="BSR13" s="163"/>
      <c r="BSS13" s="163"/>
      <c r="BST13" s="163"/>
      <c r="BSU13" s="163"/>
      <c r="BSV13" s="163"/>
      <c r="BSW13" s="163"/>
      <c r="BSX13" s="163"/>
      <c r="BSY13" s="163"/>
      <c r="BSZ13" s="163"/>
      <c r="BTA13" s="163"/>
      <c r="BTB13" s="163"/>
      <c r="BTC13" s="163"/>
      <c r="BTD13" s="163"/>
      <c r="BTE13" s="163"/>
      <c r="BTF13" s="163"/>
      <c r="BTG13" s="163"/>
      <c r="BTH13" s="163"/>
      <c r="BTI13" s="163"/>
      <c r="BTJ13" s="163"/>
      <c r="BTK13" s="163"/>
      <c r="BTL13" s="163"/>
      <c r="BTM13" s="163"/>
      <c r="BTN13" s="163"/>
      <c r="BTO13" s="163"/>
      <c r="BTP13" s="163"/>
      <c r="BTQ13" s="163"/>
      <c r="BTR13" s="163"/>
      <c r="BTS13" s="163"/>
      <c r="BTT13" s="163"/>
      <c r="BTU13" s="163"/>
      <c r="BTV13" s="163"/>
      <c r="BTW13" s="163"/>
      <c r="BTX13" s="163"/>
      <c r="BTY13" s="163"/>
      <c r="BTZ13" s="163"/>
      <c r="BUA13" s="163"/>
      <c r="BUB13" s="163"/>
      <c r="BUC13" s="163"/>
      <c r="BUD13" s="163"/>
      <c r="BUE13" s="163"/>
      <c r="BUF13" s="163"/>
      <c r="BUG13" s="163"/>
      <c r="BUH13" s="163"/>
      <c r="BUI13" s="163"/>
      <c r="BUJ13" s="163"/>
      <c r="BUK13" s="163"/>
      <c r="BUL13" s="163"/>
      <c r="BUM13" s="163"/>
      <c r="BUN13" s="163"/>
      <c r="BUO13" s="163"/>
      <c r="BUP13" s="163"/>
      <c r="BUQ13" s="163"/>
      <c r="BUR13" s="163"/>
      <c r="BUS13" s="163"/>
      <c r="BUT13" s="163"/>
      <c r="BUU13" s="163"/>
      <c r="BUV13" s="163"/>
      <c r="BUW13" s="163"/>
      <c r="BUX13" s="163"/>
      <c r="BUY13" s="163"/>
      <c r="BUZ13" s="163"/>
      <c r="BVA13" s="163"/>
      <c r="BVB13" s="163"/>
      <c r="BVC13" s="163"/>
      <c r="BVD13" s="163"/>
      <c r="BVE13" s="163"/>
      <c r="BVF13" s="163"/>
      <c r="BVG13" s="163"/>
      <c r="BVH13" s="163"/>
      <c r="BVI13" s="163"/>
      <c r="BVJ13" s="163"/>
      <c r="BVK13" s="163"/>
      <c r="BVL13" s="163"/>
      <c r="BVM13" s="163"/>
      <c r="BVN13" s="163"/>
      <c r="BVO13" s="163"/>
      <c r="BVP13" s="163"/>
      <c r="BVQ13" s="163"/>
      <c r="BVR13" s="163"/>
      <c r="BVS13" s="163"/>
      <c r="BVT13" s="163"/>
      <c r="BVU13" s="163"/>
      <c r="BVV13" s="163"/>
      <c r="BVW13" s="163"/>
      <c r="BVX13" s="163"/>
      <c r="BVY13" s="163"/>
      <c r="BVZ13" s="163"/>
      <c r="BWA13" s="163"/>
      <c r="BWB13" s="163"/>
      <c r="BWC13" s="163"/>
      <c r="BWD13" s="163"/>
      <c r="BWE13" s="163"/>
      <c r="BWF13" s="163"/>
      <c r="BWG13" s="163"/>
      <c r="BWH13" s="163"/>
      <c r="BWI13" s="163"/>
      <c r="BWJ13" s="163"/>
      <c r="BWK13" s="163"/>
      <c r="BWL13" s="163"/>
      <c r="BWM13" s="163"/>
      <c r="BWN13" s="163"/>
      <c r="BWO13" s="163"/>
      <c r="BWP13" s="163"/>
      <c r="BWQ13" s="163"/>
      <c r="BWR13" s="163"/>
      <c r="BWS13" s="163"/>
      <c r="BWT13" s="163"/>
      <c r="BWU13" s="163"/>
      <c r="BWV13" s="163"/>
      <c r="BWW13" s="163"/>
      <c r="BWX13" s="163"/>
      <c r="BWY13" s="163"/>
      <c r="BWZ13" s="163"/>
      <c r="BXA13" s="163"/>
      <c r="BXB13" s="163"/>
      <c r="BXC13" s="163"/>
      <c r="BXD13" s="163"/>
      <c r="BXE13" s="163"/>
      <c r="BXF13" s="163"/>
      <c r="BXG13" s="163"/>
      <c r="BXH13" s="163"/>
      <c r="BXI13" s="163"/>
      <c r="BXJ13" s="163"/>
      <c r="BXK13" s="163"/>
      <c r="BXL13" s="163"/>
      <c r="BXM13" s="163"/>
      <c r="BXN13" s="163"/>
      <c r="BXO13" s="163"/>
      <c r="BXP13" s="163"/>
      <c r="BXQ13" s="163"/>
      <c r="BXR13" s="163"/>
      <c r="BXS13" s="163"/>
      <c r="BXT13" s="163"/>
      <c r="BXU13" s="163"/>
      <c r="BXV13" s="163"/>
      <c r="BXW13" s="163"/>
      <c r="BXX13" s="163"/>
      <c r="BXY13" s="163"/>
      <c r="BXZ13" s="163"/>
      <c r="BYA13" s="163"/>
      <c r="BYB13" s="163"/>
      <c r="BYC13" s="163"/>
      <c r="BYD13" s="163"/>
      <c r="BYE13" s="163"/>
      <c r="BYF13" s="163"/>
      <c r="BYG13" s="163"/>
      <c r="BYH13" s="163"/>
      <c r="BYI13" s="163"/>
      <c r="BYJ13" s="163"/>
      <c r="BYK13" s="163"/>
      <c r="BYL13" s="163"/>
      <c r="BYM13" s="163"/>
      <c r="BYN13" s="163"/>
      <c r="BYO13" s="163"/>
      <c r="BYP13" s="163"/>
      <c r="BYQ13" s="163"/>
      <c r="BYR13" s="163"/>
      <c r="BYS13" s="163"/>
      <c r="BYT13" s="163"/>
      <c r="BYU13" s="163"/>
      <c r="BYV13" s="163"/>
      <c r="BYW13" s="163"/>
      <c r="BYX13" s="163"/>
      <c r="BYY13" s="163"/>
      <c r="BYZ13" s="163"/>
      <c r="BZA13" s="163"/>
      <c r="BZB13" s="163"/>
      <c r="BZC13" s="163"/>
      <c r="BZD13" s="163"/>
      <c r="BZE13" s="163"/>
      <c r="BZF13" s="163"/>
      <c r="BZG13" s="163"/>
      <c r="BZH13" s="163"/>
      <c r="BZI13" s="163"/>
      <c r="BZJ13" s="163"/>
      <c r="BZK13" s="163"/>
      <c r="BZL13" s="163"/>
      <c r="BZM13" s="163"/>
      <c r="BZN13" s="163"/>
      <c r="BZO13" s="163"/>
      <c r="BZP13" s="163"/>
      <c r="BZQ13" s="163"/>
      <c r="BZR13" s="163"/>
      <c r="BZS13" s="163"/>
      <c r="BZT13" s="163"/>
      <c r="BZU13" s="163"/>
      <c r="BZV13" s="163"/>
      <c r="BZW13" s="163"/>
      <c r="BZX13" s="163"/>
      <c r="BZY13" s="163"/>
      <c r="BZZ13" s="163"/>
      <c r="CAA13" s="163"/>
      <c r="CAB13" s="163"/>
      <c r="CAC13" s="163"/>
      <c r="CAD13" s="163"/>
      <c r="CAE13" s="163"/>
      <c r="CAF13" s="163"/>
      <c r="CAG13" s="163"/>
      <c r="CAH13" s="163"/>
      <c r="CAI13" s="163"/>
      <c r="CAJ13" s="163"/>
      <c r="CAK13" s="163"/>
      <c r="CAL13" s="163"/>
      <c r="CAM13" s="163"/>
      <c r="CAN13" s="163"/>
      <c r="CAO13" s="163"/>
      <c r="CAP13" s="163"/>
      <c r="CAQ13" s="163"/>
      <c r="CAR13" s="163"/>
      <c r="CAS13" s="163"/>
      <c r="CAT13" s="163"/>
      <c r="CAU13" s="163"/>
      <c r="CAV13" s="163"/>
      <c r="CAW13" s="163"/>
      <c r="CAX13" s="163"/>
      <c r="CAY13" s="163"/>
      <c r="CAZ13" s="163"/>
      <c r="CBA13" s="163"/>
      <c r="CBB13" s="163"/>
      <c r="CBC13" s="163"/>
      <c r="CBD13" s="163"/>
      <c r="CBE13" s="163"/>
      <c r="CBF13" s="163"/>
      <c r="CBG13" s="163"/>
      <c r="CBH13" s="163"/>
      <c r="CBI13" s="163"/>
      <c r="CBJ13" s="163"/>
      <c r="CBK13" s="163"/>
      <c r="CBL13" s="163"/>
      <c r="CBM13" s="163"/>
      <c r="CBN13" s="163"/>
      <c r="CBO13" s="163"/>
      <c r="CBP13" s="163"/>
      <c r="CBQ13" s="163"/>
      <c r="CBR13" s="163"/>
      <c r="CBS13" s="163"/>
      <c r="CBT13" s="163"/>
      <c r="CBU13" s="163"/>
      <c r="CBV13" s="163"/>
      <c r="CBW13" s="163"/>
      <c r="CBX13" s="163"/>
      <c r="CBY13" s="163"/>
      <c r="CBZ13" s="163"/>
      <c r="CCA13" s="163"/>
      <c r="CCB13" s="163"/>
      <c r="CCC13" s="163"/>
      <c r="CCD13" s="163"/>
      <c r="CCE13" s="163"/>
      <c r="CCF13" s="163"/>
      <c r="CCG13" s="163"/>
      <c r="CCH13" s="163"/>
      <c r="CCI13" s="163"/>
      <c r="CCJ13" s="163"/>
      <c r="CCK13" s="163"/>
      <c r="CCL13" s="163"/>
      <c r="CCM13" s="163"/>
      <c r="CCN13" s="163"/>
      <c r="CCO13" s="163"/>
      <c r="CCP13" s="163"/>
      <c r="CCQ13" s="163"/>
      <c r="CCR13" s="163"/>
      <c r="CCS13" s="163"/>
      <c r="CCT13" s="163"/>
      <c r="CCU13" s="163"/>
      <c r="CCV13" s="163"/>
      <c r="CCW13" s="163"/>
      <c r="CCX13" s="163"/>
      <c r="CCY13" s="163"/>
      <c r="CCZ13" s="163"/>
      <c r="CDA13" s="163"/>
      <c r="CDB13" s="163"/>
      <c r="CDC13" s="163"/>
      <c r="CDD13" s="163"/>
      <c r="CDE13" s="163"/>
      <c r="CDF13" s="163"/>
      <c r="CDG13" s="163"/>
      <c r="CDH13" s="163"/>
      <c r="CDI13" s="163"/>
      <c r="CDJ13" s="163"/>
      <c r="CDK13" s="163"/>
      <c r="CDL13" s="163"/>
      <c r="CDM13" s="163"/>
      <c r="CDN13" s="163"/>
      <c r="CDO13" s="163"/>
      <c r="CDP13" s="163"/>
      <c r="CDQ13" s="163"/>
      <c r="CDR13" s="163"/>
      <c r="CDS13" s="163"/>
      <c r="CDT13" s="163"/>
      <c r="CDU13" s="163"/>
      <c r="CDV13" s="163"/>
      <c r="CDW13" s="163"/>
      <c r="CDX13" s="163"/>
      <c r="CDY13" s="163"/>
      <c r="CDZ13" s="163"/>
      <c r="CEA13" s="163"/>
      <c r="CEB13" s="163"/>
      <c r="CEC13" s="163"/>
      <c r="CED13" s="163"/>
      <c r="CEE13" s="163"/>
      <c r="CEF13" s="163"/>
      <c r="CEG13" s="163"/>
      <c r="CEH13" s="163"/>
      <c r="CEI13" s="163"/>
      <c r="CEJ13" s="163"/>
      <c r="CEK13" s="163"/>
      <c r="CEL13" s="163"/>
      <c r="CEM13" s="163"/>
      <c r="CEN13" s="163"/>
      <c r="CEO13" s="163"/>
      <c r="CEP13" s="163"/>
      <c r="CEQ13" s="163"/>
      <c r="CER13" s="163"/>
      <c r="CES13" s="163"/>
      <c r="CET13" s="163"/>
      <c r="CEU13" s="163"/>
      <c r="CEV13" s="163"/>
      <c r="CEW13" s="163"/>
      <c r="CEX13" s="163"/>
      <c r="CEY13" s="163"/>
      <c r="CEZ13" s="163"/>
      <c r="CFA13" s="163"/>
      <c r="CFB13" s="163"/>
      <c r="CFC13" s="163"/>
      <c r="CFD13" s="163"/>
      <c r="CFE13" s="163"/>
      <c r="CFF13" s="163"/>
      <c r="CFG13" s="163"/>
      <c r="CFH13" s="163"/>
      <c r="CFI13" s="163"/>
      <c r="CFJ13" s="163"/>
      <c r="CFK13" s="163"/>
      <c r="CFL13" s="163"/>
      <c r="CFM13" s="163"/>
      <c r="CFN13" s="163"/>
      <c r="CFO13" s="163"/>
      <c r="CFP13" s="163"/>
      <c r="CFQ13" s="163"/>
      <c r="CFR13" s="163"/>
      <c r="CFS13" s="163"/>
      <c r="CFT13" s="163"/>
      <c r="CFU13" s="163"/>
      <c r="CFV13" s="163"/>
      <c r="CFW13" s="163"/>
      <c r="CFX13" s="163"/>
      <c r="CFY13" s="163"/>
      <c r="CFZ13" s="163"/>
      <c r="CGA13" s="163"/>
      <c r="CGB13" s="163"/>
      <c r="CGC13" s="163"/>
      <c r="CGD13" s="163"/>
      <c r="CGE13" s="163"/>
      <c r="CGF13" s="163"/>
      <c r="CGG13" s="163"/>
      <c r="CGH13" s="163"/>
      <c r="CGI13" s="163"/>
      <c r="CGJ13" s="163"/>
      <c r="CGK13" s="163"/>
      <c r="CGL13" s="163"/>
      <c r="CGM13" s="163"/>
      <c r="CGN13" s="163"/>
      <c r="CGO13" s="163"/>
      <c r="CGP13" s="163"/>
      <c r="CGQ13" s="163"/>
      <c r="CGR13" s="163"/>
      <c r="CGS13" s="163"/>
      <c r="CGT13" s="163"/>
      <c r="CGU13" s="163"/>
      <c r="CGV13" s="163"/>
      <c r="CGW13" s="163"/>
      <c r="CGX13" s="163"/>
      <c r="CGY13" s="163"/>
      <c r="CGZ13" s="163"/>
      <c r="CHA13" s="163"/>
      <c r="CHB13" s="163"/>
      <c r="CHC13" s="163"/>
      <c r="CHD13" s="163"/>
      <c r="CHE13" s="163"/>
      <c r="CHF13" s="163"/>
      <c r="CHG13" s="163"/>
      <c r="CHH13" s="163"/>
      <c r="CHI13" s="163"/>
      <c r="CHJ13" s="163"/>
      <c r="CHK13" s="163"/>
      <c r="CHL13" s="163"/>
      <c r="CHM13" s="163"/>
      <c r="CHN13" s="163"/>
      <c r="CHO13" s="163"/>
      <c r="CHP13" s="163"/>
      <c r="CHQ13" s="163"/>
      <c r="CHR13" s="163"/>
      <c r="CHS13" s="163"/>
      <c r="CHT13" s="163"/>
      <c r="CHU13" s="163"/>
      <c r="CHV13" s="163"/>
      <c r="CHW13" s="163"/>
      <c r="CHX13" s="163"/>
      <c r="CHY13" s="163"/>
      <c r="CHZ13" s="163"/>
      <c r="CIA13" s="163"/>
      <c r="CIB13" s="163"/>
      <c r="CIC13" s="163"/>
      <c r="CID13" s="163"/>
      <c r="CIE13" s="163"/>
      <c r="CIF13" s="163"/>
      <c r="CIG13" s="163"/>
      <c r="CIH13" s="163"/>
      <c r="CII13" s="163"/>
      <c r="CIJ13" s="163"/>
      <c r="CIK13" s="163"/>
      <c r="CIL13" s="163"/>
      <c r="CIM13" s="163"/>
      <c r="CIN13" s="163"/>
      <c r="CIO13" s="163"/>
      <c r="CIP13" s="163"/>
      <c r="CIQ13" s="163"/>
      <c r="CIR13" s="163"/>
      <c r="CIS13" s="163"/>
      <c r="CIT13" s="163"/>
      <c r="CIU13" s="163"/>
      <c r="CIV13" s="163"/>
      <c r="CIW13" s="163"/>
      <c r="CIX13" s="163"/>
      <c r="CIY13" s="163"/>
      <c r="CIZ13" s="163"/>
      <c r="CJA13" s="163"/>
      <c r="CJB13" s="163"/>
      <c r="CJC13" s="163"/>
      <c r="CJD13" s="163"/>
      <c r="CJE13" s="163"/>
      <c r="CJF13" s="163"/>
      <c r="CJG13" s="163"/>
      <c r="CJH13" s="163"/>
      <c r="CJI13" s="163"/>
      <c r="CJJ13" s="163"/>
      <c r="CJK13" s="163"/>
      <c r="CJL13" s="163"/>
      <c r="CJM13" s="163"/>
      <c r="CJN13" s="163"/>
      <c r="CJO13" s="163"/>
      <c r="CJP13" s="163"/>
      <c r="CJQ13" s="163"/>
      <c r="CJR13" s="163"/>
      <c r="CJS13" s="163"/>
      <c r="CJT13" s="163"/>
      <c r="CJU13" s="163"/>
      <c r="CJV13" s="163"/>
      <c r="CJW13" s="163"/>
      <c r="CJX13" s="163"/>
      <c r="CJY13" s="163"/>
      <c r="CJZ13" s="163"/>
      <c r="CKA13" s="163"/>
      <c r="CKB13" s="163"/>
      <c r="CKC13" s="163"/>
      <c r="CKD13" s="163"/>
      <c r="CKE13" s="163"/>
      <c r="CKF13" s="163"/>
      <c r="CKG13" s="163"/>
      <c r="CKH13" s="163"/>
      <c r="CKI13" s="163"/>
      <c r="CKJ13" s="163"/>
      <c r="CKK13" s="163"/>
      <c r="CKL13" s="163"/>
      <c r="CKM13" s="163"/>
      <c r="CKN13" s="163"/>
      <c r="CKO13" s="163"/>
      <c r="CKP13" s="163"/>
      <c r="CKQ13" s="163"/>
      <c r="CKR13" s="163"/>
      <c r="CKS13" s="163"/>
      <c r="CKT13" s="163"/>
      <c r="CKU13" s="163"/>
      <c r="CKV13" s="163"/>
      <c r="CKW13" s="163"/>
      <c r="CKX13" s="163"/>
      <c r="CKY13" s="163"/>
      <c r="CKZ13" s="163"/>
      <c r="CLA13" s="163"/>
      <c r="CLB13" s="163"/>
      <c r="CLC13" s="163"/>
      <c r="CLD13" s="163"/>
      <c r="CLE13" s="163"/>
      <c r="CLF13" s="163"/>
      <c r="CLG13" s="163"/>
      <c r="CLH13" s="163"/>
      <c r="CLI13" s="163"/>
      <c r="CLJ13" s="163"/>
      <c r="CLK13" s="163"/>
      <c r="CLL13" s="163"/>
      <c r="CLM13" s="163"/>
      <c r="CLN13" s="163"/>
      <c r="CLO13" s="163"/>
      <c r="CLP13" s="163"/>
      <c r="CLQ13" s="163"/>
      <c r="CLR13" s="163"/>
      <c r="CLS13" s="163"/>
      <c r="CLT13" s="163"/>
      <c r="CLU13" s="163"/>
      <c r="CLV13" s="163"/>
      <c r="CLW13" s="163"/>
      <c r="CLX13" s="163"/>
      <c r="CLY13" s="163"/>
      <c r="CLZ13" s="163"/>
      <c r="CMA13" s="163"/>
      <c r="CMB13" s="163"/>
      <c r="CMC13" s="163"/>
      <c r="CMD13" s="163"/>
      <c r="CME13" s="163"/>
      <c r="CMF13" s="163"/>
      <c r="CMG13" s="163"/>
      <c r="CMH13" s="163"/>
      <c r="CMI13" s="163"/>
      <c r="CMJ13" s="163"/>
      <c r="CMK13" s="163"/>
      <c r="CML13" s="163"/>
      <c r="CMM13" s="163"/>
      <c r="CMN13" s="163"/>
      <c r="CMO13" s="163"/>
      <c r="CMP13" s="163"/>
      <c r="CMQ13" s="163"/>
      <c r="CMR13" s="163"/>
      <c r="CMS13" s="163"/>
      <c r="CMT13" s="163"/>
      <c r="CMU13" s="163"/>
      <c r="CMV13" s="163"/>
      <c r="CMW13" s="163"/>
      <c r="CMX13" s="163"/>
      <c r="CMY13" s="163"/>
      <c r="CMZ13" s="163"/>
      <c r="CNA13" s="163"/>
      <c r="CNB13" s="163"/>
      <c r="CNC13" s="163"/>
      <c r="CND13" s="163"/>
      <c r="CNE13" s="163"/>
      <c r="CNF13" s="163"/>
      <c r="CNG13" s="163"/>
      <c r="CNH13" s="163"/>
      <c r="CNI13" s="163"/>
      <c r="CNJ13" s="163"/>
      <c r="CNK13" s="163"/>
      <c r="CNL13" s="163"/>
      <c r="CNM13" s="163"/>
      <c r="CNN13" s="163"/>
      <c r="CNO13" s="163"/>
      <c r="CNP13" s="163"/>
      <c r="CNQ13" s="163"/>
      <c r="CNR13" s="163"/>
      <c r="CNS13" s="163"/>
      <c r="CNT13" s="163"/>
      <c r="CNU13" s="163"/>
      <c r="CNV13" s="163"/>
      <c r="CNW13" s="163"/>
      <c r="CNX13" s="163"/>
      <c r="CNY13" s="163"/>
      <c r="CNZ13" s="163"/>
      <c r="COA13" s="163"/>
      <c r="COB13" s="163"/>
      <c r="COC13" s="163"/>
      <c r="COD13" s="163"/>
      <c r="COE13" s="163"/>
      <c r="COF13" s="163"/>
      <c r="COG13" s="163"/>
      <c r="COH13" s="163"/>
      <c r="COI13" s="163"/>
      <c r="COJ13" s="163"/>
      <c r="COK13" s="163"/>
      <c r="COL13" s="163"/>
      <c r="COM13" s="163"/>
      <c r="CON13" s="163"/>
      <c r="COO13" s="163"/>
      <c r="COP13" s="163"/>
      <c r="COQ13" s="163"/>
      <c r="COR13" s="163"/>
      <c r="COS13" s="163"/>
      <c r="COT13" s="163"/>
      <c r="COU13" s="163"/>
      <c r="COV13" s="163"/>
      <c r="COW13" s="163"/>
      <c r="COX13" s="163"/>
      <c r="COY13" s="163"/>
      <c r="COZ13" s="163"/>
      <c r="CPA13" s="163"/>
      <c r="CPB13" s="163"/>
      <c r="CPC13" s="163"/>
      <c r="CPD13" s="163"/>
      <c r="CPE13" s="163"/>
      <c r="CPF13" s="163"/>
      <c r="CPG13" s="163"/>
      <c r="CPH13" s="163"/>
      <c r="CPI13" s="163"/>
      <c r="CPJ13" s="163"/>
      <c r="CPK13" s="163"/>
      <c r="CPL13" s="163"/>
      <c r="CPM13" s="163"/>
      <c r="CPN13" s="163"/>
      <c r="CPO13" s="163"/>
      <c r="CPP13" s="163"/>
      <c r="CPQ13" s="163"/>
      <c r="CPR13" s="163"/>
      <c r="CPS13" s="163"/>
      <c r="CPT13" s="163"/>
      <c r="CPU13" s="163"/>
      <c r="CPV13" s="163"/>
      <c r="CPW13" s="163"/>
      <c r="CPX13" s="163"/>
      <c r="CPY13" s="163"/>
      <c r="CPZ13" s="163"/>
      <c r="CQA13" s="163"/>
      <c r="CQB13" s="163"/>
      <c r="CQC13" s="163"/>
      <c r="CQD13" s="163"/>
      <c r="CQE13" s="163"/>
      <c r="CQF13" s="163"/>
      <c r="CQG13" s="163"/>
      <c r="CQH13" s="163"/>
      <c r="CQI13" s="163"/>
      <c r="CQJ13" s="163"/>
      <c r="CQK13" s="163"/>
      <c r="CQL13" s="163"/>
      <c r="CQM13" s="163"/>
      <c r="CQN13" s="163"/>
      <c r="CQO13" s="163"/>
      <c r="CQP13" s="163"/>
      <c r="CQQ13" s="163"/>
      <c r="CQR13" s="163"/>
      <c r="CQS13" s="163"/>
      <c r="CQT13" s="163"/>
      <c r="CQU13" s="163"/>
      <c r="CQV13" s="163"/>
      <c r="CQW13" s="163"/>
      <c r="CQX13" s="163"/>
      <c r="CQY13" s="163"/>
      <c r="CQZ13" s="163"/>
      <c r="CRA13" s="163"/>
      <c r="CRB13" s="163"/>
      <c r="CRC13" s="163"/>
      <c r="CRD13" s="163"/>
      <c r="CRE13" s="163"/>
      <c r="CRF13" s="163"/>
      <c r="CRG13" s="163"/>
      <c r="CRH13" s="163"/>
      <c r="CRI13" s="163"/>
      <c r="CRJ13" s="163"/>
      <c r="CRK13" s="163"/>
      <c r="CRL13" s="163"/>
      <c r="CRM13" s="163"/>
      <c r="CRN13" s="163"/>
      <c r="CRO13" s="163"/>
      <c r="CRP13" s="163"/>
      <c r="CRQ13" s="163"/>
      <c r="CRR13" s="163"/>
      <c r="CRS13" s="163"/>
      <c r="CRT13" s="163"/>
      <c r="CRU13" s="163"/>
      <c r="CRV13" s="163"/>
      <c r="CRW13" s="163"/>
      <c r="CRX13" s="163"/>
      <c r="CRY13" s="163"/>
      <c r="CRZ13" s="163"/>
      <c r="CSA13" s="163"/>
      <c r="CSB13" s="163"/>
      <c r="CSC13" s="163"/>
      <c r="CSD13" s="163"/>
      <c r="CSE13" s="163"/>
      <c r="CSF13" s="163"/>
      <c r="CSG13" s="163"/>
      <c r="CSH13" s="163"/>
      <c r="CSI13" s="163"/>
      <c r="CSJ13" s="163"/>
      <c r="CSK13" s="163"/>
      <c r="CSL13" s="163"/>
      <c r="CSM13" s="163"/>
      <c r="CSN13" s="163"/>
      <c r="CSO13" s="163"/>
      <c r="CSP13" s="163"/>
      <c r="CSQ13" s="163"/>
      <c r="CSR13" s="163"/>
      <c r="CSS13" s="163"/>
      <c r="CST13" s="163"/>
      <c r="CSU13" s="163"/>
      <c r="CSV13" s="163"/>
      <c r="CSW13" s="163"/>
      <c r="CSX13" s="163"/>
      <c r="CSY13" s="163"/>
      <c r="CSZ13" s="163"/>
      <c r="CTA13" s="163"/>
      <c r="CTB13" s="163"/>
      <c r="CTC13" s="163"/>
      <c r="CTD13" s="163"/>
      <c r="CTE13" s="163"/>
      <c r="CTF13" s="163"/>
      <c r="CTG13" s="163"/>
      <c r="CTH13" s="163"/>
      <c r="CTI13" s="163"/>
      <c r="CTJ13" s="163"/>
      <c r="CTK13" s="163"/>
      <c r="CTL13" s="163"/>
      <c r="CTM13" s="163"/>
      <c r="CTN13" s="163"/>
      <c r="CTO13" s="163"/>
      <c r="CTP13" s="163"/>
      <c r="CTQ13" s="163"/>
      <c r="CTR13" s="163"/>
      <c r="CTS13" s="163"/>
      <c r="CTT13" s="163"/>
      <c r="CTU13" s="163"/>
      <c r="CTV13" s="163"/>
      <c r="CTW13" s="163"/>
      <c r="CTX13" s="163"/>
      <c r="CTY13" s="163"/>
      <c r="CTZ13" s="163"/>
      <c r="CUA13" s="163"/>
      <c r="CUB13" s="163"/>
      <c r="CUC13" s="163"/>
      <c r="CUD13" s="163"/>
      <c r="CUE13" s="163"/>
      <c r="CUF13" s="163"/>
      <c r="CUG13" s="163"/>
      <c r="CUH13" s="163"/>
      <c r="CUI13" s="163"/>
      <c r="CUJ13" s="163"/>
      <c r="CUK13" s="163"/>
      <c r="CUL13" s="163"/>
      <c r="CUM13" s="163"/>
      <c r="CUN13" s="163"/>
      <c r="CUO13" s="163"/>
      <c r="CUP13" s="163"/>
      <c r="CUQ13" s="163"/>
      <c r="CUR13" s="163"/>
      <c r="CUS13" s="163"/>
      <c r="CUT13" s="163"/>
      <c r="CUU13" s="163"/>
      <c r="CUV13" s="163"/>
      <c r="CUW13" s="163"/>
      <c r="CUX13" s="163"/>
      <c r="CUY13" s="163"/>
      <c r="CUZ13" s="163"/>
      <c r="CVA13" s="163"/>
      <c r="CVB13" s="163"/>
      <c r="CVC13" s="163"/>
      <c r="CVD13" s="163"/>
      <c r="CVE13" s="163"/>
      <c r="CVF13" s="163"/>
      <c r="CVG13" s="163"/>
      <c r="CVH13" s="163"/>
      <c r="CVI13" s="163"/>
      <c r="CVJ13" s="163"/>
      <c r="CVK13" s="163"/>
      <c r="CVL13" s="163"/>
      <c r="CVM13" s="163"/>
      <c r="CVN13" s="163"/>
      <c r="CVO13" s="163"/>
      <c r="CVP13" s="163"/>
      <c r="CVQ13" s="163"/>
      <c r="CVR13" s="163"/>
      <c r="CVS13" s="163"/>
      <c r="CVT13" s="163"/>
      <c r="CVU13" s="163"/>
      <c r="CVV13" s="163"/>
      <c r="CVW13" s="163"/>
      <c r="CVX13" s="163"/>
      <c r="CVY13" s="163"/>
      <c r="CVZ13" s="163"/>
      <c r="CWA13" s="163"/>
      <c r="CWB13" s="163"/>
      <c r="CWC13" s="163"/>
      <c r="CWD13" s="163"/>
      <c r="CWE13" s="163"/>
      <c r="CWF13" s="163"/>
      <c r="CWG13" s="163"/>
      <c r="CWH13" s="163"/>
      <c r="CWI13" s="163"/>
      <c r="CWJ13" s="163"/>
      <c r="CWK13" s="163"/>
      <c r="CWL13" s="163"/>
      <c r="CWM13" s="163"/>
      <c r="CWN13" s="163"/>
      <c r="CWO13" s="163"/>
      <c r="CWP13" s="163"/>
      <c r="CWQ13" s="163"/>
      <c r="CWR13" s="163"/>
      <c r="CWS13" s="163"/>
      <c r="CWT13" s="163"/>
      <c r="CWU13" s="163"/>
      <c r="CWV13" s="163"/>
      <c r="CWW13" s="163"/>
      <c r="CWX13" s="163"/>
      <c r="CWY13" s="163"/>
      <c r="CWZ13" s="163"/>
      <c r="CXA13" s="163"/>
      <c r="CXB13" s="163"/>
      <c r="CXC13" s="163"/>
      <c r="CXD13" s="163"/>
      <c r="CXE13" s="163"/>
      <c r="CXF13" s="163"/>
      <c r="CXG13" s="163"/>
      <c r="CXH13" s="163"/>
      <c r="CXI13" s="163"/>
      <c r="CXJ13" s="163"/>
      <c r="CXK13" s="163"/>
      <c r="CXL13" s="163"/>
      <c r="CXM13" s="163"/>
      <c r="CXN13" s="163"/>
      <c r="CXO13" s="163"/>
      <c r="CXP13" s="163"/>
      <c r="CXQ13" s="163"/>
      <c r="CXR13" s="163"/>
      <c r="CXS13" s="163"/>
      <c r="CXT13" s="163"/>
      <c r="CXU13" s="163"/>
      <c r="CXV13" s="163"/>
      <c r="CXW13" s="163"/>
      <c r="CXX13" s="163"/>
      <c r="CXY13" s="163"/>
      <c r="CXZ13" s="163"/>
      <c r="CYA13" s="163"/>
      <c r="CYB13" s="163"/>
      <c r="CYC13" s="163"/>
      <c r="CYD13" s="163"/>
      <c r="CYE13" s="163"/>
      <c r="CYF13" s="163"/>
      <c r="CYG13" s="163"/>
      <c r="CYH13" s="163"/>
      <c r="CYI13" s="163"/>
      <c r="CYJ13" s="163"/>
      <c r="CYK13" s="163"/>
      <c r="CYL13" s="163"/>
      <c r="CYM13" s="163"/>
      <c r="CYN13" s="163"/>
      <c r="CYO13" s="163"/>
      <c r="CYP13" s="163"/>
      <c r="CYQ13" s="163"/>
      <c r="CYR13" s="163"/>
      <c r="CYS13" s="163"/>
      <c r="CYT13" s="163"/>
      <c r="CYU13" s="163"/>
      <c r="CYV13" s="163"/>
      <c r="CYW13" s="163"/>
      <c r="CYX13" s="163"/>
      <c r="CYY13" s="163"/>
      <c r="CYZ13" s="163"/>
      <c r="CZA13" s="163"/>
      <c r="CZB13" s="163"/>
      <c r="CZC13" s="163"/>
      <c r="CZD13" s="163"/>
      <c r="CZE13" s="163"/>
      <c r="CZF13" s="163"/>
      <c r="CZG13" s="163"/>
      <c r="CZH13" s="163"/>
      <c r="CZI13" s="163"/>
      <c r="CZJ13" s="163"/>
      <c r="CZK13" s="163"/>
      <c r="CZL13" s="163"/>
      <c r="CZM13" s="163"/>
      <c r="CZN13" s="163"/>
      <c r="CZO13" s="163"/>
      <c r="CZP13" s="163"/>
      <c r="CZQ13" s="163"/>
      <c r="CZR13" s="163"/>
      <c r="CZS13" s="163"/>
      <c r="CZT13" s="163"/>
      <c r="CZU13" s="163"/>
      <c r="CZV13" s="163"/>
      <c r="CZW13" s="163"/>
      <c r="CZX13" s="163"/>
      <c r="CZY13" s="163"/>
      <c r="CZZ13" s="163"/>
      <c r="DAA13" s="163"/>
      <c r="DAB13" s="163"/>
      <c r="DAC13" s="163"/>
      <c r="DAD13" s="163"/>
      <c r="DAE13" s="163"/>
      <c r="DAF13" s="163"/>
      <c r="DAG13" s="163"/>
      <c r="DAH13" s="163"/>
      <c r="DAI13" s="163"/>
      <c r="DAJ13" s="163"/>
      <c r="DAK13" s="163"/>
      <c r="DAL13" s="163"/>
      <c r="DAM13" s="163"/>
      <c r="DAN13" s="163"/>
      <c r="DAO13" s="163"/>
      <c r="DAP13" s="163"/>
      <c r="DAQ13" s="163"/>
      <c r="DAR13" s="163"/>
      <c r="DAS13" s="163"/>
      <c r="DAT13" s="163"/>
      <c r="DAU13" s="163"/>
      <c r="DAV13" s="163"/>
      <c r="DAW13" s="163"/>
      <c r="DAX13" s="163"/>
      <c r="DAY13" s="163"/>
      <c r="DAZ13" s="163"/>
      <c r="DBA13" s="163"/>
      <c r="DBB13" s="163"/>
      <c r="DBC13" s="163"/>
      <c r="DBD13" s="163"/>
      <c r="DBE13" s="163"/>
      <c r="DBF13" s="163"/>
      <c r="DBG13" s="163"/>
      <c r="DBH13" s="163"/>
      <c r="DBI13" s="163"/>
      <c r="DBJ13" s="163"/>
      <c r="DBK13" s="163"/>
      <c r="DBL13" s="163"/>
      <c r="DBM13" s="163"/>
      <c r="DBN13" s="163"/>
      <c r="DBO13" s="163"/>
      <c r="DBP13" s="163"/>
      <c r="DBQ13" s="163"/>
      <c r="DBR13" s="163"/>
      <c r="DBS13" s="163"/>
      <c r="DBT13" s="163"/>
      <c r="DBU13" s="163"/>
      <c r="DBV13" s="163"/>
      <c r="DBW13" s="163"/>
      <c r="DBX13" s="163"/>
      <c r="DBY13" s="163"/>
      <c r="DBZ13" s="163"/>
      <c r="DCA13" s="163"/>
      <c r="DCB13" s="163"/>
      <c r="DCC13" s="163"/>
      <c r="DCD13" s="163"/>
      <c r="DCE13" s="163"/>
      <c r="DCF13" s="163"/>
      <c r="DCG13" s="163"/>
      <c r="DCH13" s="163"/>
      <c r="DCI13" s="163"/>
      <c r="DCJ13" s="163"/>
      <c r="DCK13" s="163"/>
      <c r="DCL13" s="163"/>
      <c r="DCM13" s="163"/>
      <c r="DCN13" s="163"/>
      <c r="DCO13" s="163"/>
      <c r="DCP13" s="163"/>
      <c r="DCQ13" s="163"/>
      <c r="DCR13" s="163"/>
      <c r="DCS13" s="163"/>
      <c r="DCT13" s="163"/>
      <c r="DCU13" s="163"/>
      <c r="DCV13" s="163"/>
      <c r="DCW13" s="163"/>
      <c r="DCX13" s="163"/>
      <c r="DCY13" s="163"/>
      <c r="DCZ13" s="163"/>
      <c r="DDA13" s="163"/>
      <c r="DDB13" s="163"/>
      <c r="DDC13" s="163"/>
      <c r="DDD13" s="163"/>
      <c r="DDE13" s="163"/>
      <c r="DDF13" s="163"/>
      <c r="DDG13" s="163"/>
      <c r="DDH13" s="163"/>
      <c r="DDI13" s="163"/>
      <c r="DDJ13" s="163"/>
      <c r="DDK13" s="163"/>
      <c r="DDL13" s="163"/>
      <c r="DDM13" s="163"/>
      <c r="DDN13" s="163"/>
      <c r="DDO13" s="163"/>
      <c r="DDP13" s="163"/>
      <c r="DDQ13" s="163"/>
      <c r="DDR13" s="163"/>
      <c r="DDS13" s="163"/>
      <c r="DDT13" s="163"/>
      <c r="DDU13" s="163"/>
      <c r="DDV13" s="163"/>
      <c r="DDW13" s="163"/>
      <c r="DDX13" s="163"/>
      <c r="DDY13" s="163"/>
      <c r="DDZ13" s="163"/>
      <c r="DEA13" s="163"/>
      <c r="DEB13" s="163"/>
      <c r="DEC13" s="163"/>
      <c r="DED13" s="163"/>
      <c r="DEE13" s="163"/>
      <c r="DEF13" s="163"/>
      <c r="DEG13" s="163"/>
      <c r="DEH13" s="163"/>
      <c r="DEI13" s="163"/>
      <c r="DEJ13" s="163"/>
      <c r="DEK13" s="163"/>
      <c r="DEL13" s="163"/>
      <c r="DEM13" s="163"/>
      <c r="DEN13" s="163"/>
      <c r="DEO13" s="163"/>
      <c r="DEP13" s="163"/>
      <c r="DEQ13" s="163"/>
      <c r="DER13" s="163"/>
      <c r="DES13" s="163"/>
      <c r="DET13" s="163"/>
      <c r="DEU13" s="163"/>
      <c r="DEV13" s="163"/>
      <c r="DEW13" s="163"/>
      <c r="DEX13" s="163"/>
      <c r="DEY13" s="163"/>
      <c r="DEZ13" s="163"/>
      <c r="DFA13" s="163"/>
      <c r="DFB13" s="163"/>
      <c r="DFC13" s="163"/>
      <c r="DFD13" s="163"/>
      <c r="DFE13" s="163"/>
      <c r="DFF13" s="163"/>
      <c r="DFG13" s="163"/>
      <c r="DFH13" s="163"/>
      <c r="DFI13" s="163"/>
      <c r="DFJ13" s="163"/>
      <c r="DFK13" s="163"/>
      <c r="DFL13" s="163"/>
      <c r="DFM13" s="163"/>
      <c r="DFN13" s="163"/>
      <c r="DFO13" s="163"/>
      <c r="DFP13" s="163"/>
      <c r="DFQ13" s="163"/>
      <c r="DFR13" s="163"/>
      <c r="DFS13" s="163"/>
      <c r="DFT13" s="163"/>
      <c r="DFU13" s="163"/>
      <c r="DFV13" s="163"/>
      <c r="DFW13" s="163"/>
      <c r="DFX13" s="163"/>
      <c r="DFY13" s="163"/>
      <c r="DFZ13" s="163"/>
      <c r="DGA13" s="163"/>
      <c r="DGB13" s="163"/>
      <c r="DGC13" s="163"/>
      <c r="DGD13" s="163"/>
      <c r="DGE13" s="163"/>
      <c r="DGF13" s="163"/>
      <c r="DGG13" s="163"/>
      <c r="DGH13" s="163"/>
      <c r="DGI13" s="163"/>
      <c r="DGJ13" s="163"/>
      <c r="DGK13" s="163"/>
      <c r="DGL13" s="163"/>
      <c r="DGM13" s="163"/>
      <c r="DGN13" s="163"/>
      <c r="DGO13" s="163"/>
      <c r="DGP13" s="163"/>
      <c r="DGQ13" s="163"/>
      <c r="DGR13" s="163"/>
      <c r="DGS13" s="163"/>
      <c r="DGT13" s="163"/>
      <c r="DGU13" s="163"/>
      <c r="DGV13" s="163"/>
      <c r="DGW13" s="163"/>
      <c r="DGX13" s="163"/>
      <c r="DGY13" s="163"/>
      <c r="DGZ13" s="163"/>
      <c r="DHA13" s="163"/>
      <c r="DHB13" s="163"/>
      <c r="DHC13" s="163"/>
      <c r="DHD13" s="163"/>
      <c r="DHE13" s="163"/>
      <c r="DHF13" s="163"/>
      <c r="DHG13" s="163"/>
      <c r="DHH13" s="163"/>
      <c r="DHI13" s="163"/>
      <c r="DHJ13" s="163"/>
      <c r="DHK13" s="163"/>
      <c r="DHL13" s="163"/>
      <c r="DHM13" s="163"/>
      <c r="DHN13" s="163"/>
      <c r="DHO13" s="163"/>
      <c r="DHP13" s="163"/>
      <c r="DHQ13" s="163"/>
      <c r="DHR13" s="163"/>
      <c r="DHS13" s="163"/>
      <c r="DHT13" s="163"/>
      <c r="DHU13" s="163"/>
      <c r="DHV13" s="163"/>
      <c r="DHW13" s="163"/>
      <c r="DHX13" s="163"/>
      <c r="DHY13" s="163"/>
      <c r="DHZ13" s="163"/>
      <c r="DIA13" s="163"/>
      <c r="DIB13" s="163"/>
      <c r="DIC13" s="163"/>
      <c r="DID13" s="163"/>
      <c r="DIE13" s="163"/>
      <c r="DIF13" s="163"/>
      <c r="DIG13" s="163"/>
      <c r="DIH13" s="163"/>
      <c r="DII13" s="163"/>
      <c r="DIJ13" s="163"/>
      <c r="DIK13" s="163"/>
      <c r="DIL13" s="163"/>
      <c r="DIM13" s="163"/>
      <c r="DIN13" s="163"/>
      <c r="DIO13" s="163"/>
      <c r="DIP13" s="163"/>
      <c r="DIQ13" s="163"/>
      <c r="DIR13" s="163"/>
      <c r="DIS13" s="163"/>
      <c r="DIT13" s="163"/>
      <c r="DIU13" s="163"/>
      <c r="DIV13" s="163"/>
      <c r="DIW13" s="163"/>
      <c r="DIX13" s="163"/>
      <c r="DIY13" s="163"/>
      <c r="DIZ13" s="163"/>
      <c r="DJA13" s="163"/>
      <c r="DJB13" s="163"/>
      <c r="DJC13" s="163"/>
      <c r="DJD13" s="163"/>
      <c r="DJE13" s="163"/>
      <c r="DJF13" s="163"/>
      <c r="DJG13" s="163"/>
      <c r="DJH13" s="163"/>
      <c r="DJI13" s="163"/>
      <c r="DJJ13" s="163"/>
      <c r="DJK13" s="163"/>
      <c r="DJL13" s="163"/>
      <c r="DJM13" s="163"/>
      <c r="DJN13" s="163"/>
      <c r="DJO13" s="163"/>
      <c r="DJP13" s="163"/>
      <c r="DJQ13" s="163"/>
      <c r="DJR13" s="163"/>
      <c r="DJS13" s="163"/>
      <c r="DJT13" s="163"/>
      <c r="DJU13" s="163"/>
      <c r="DJV13" s="163"/>
      <c r="DJW13" s="163"/>
      <c r="DJX13" s="163"/>
      <c r="DJY13" s="163"/>
      <c r="DJZ13" s="163"/>
      <c r="DKA13" s="163"/>
      <c r="DKB13" s="163"/>
      <c r="DKC13" s="163"/>
      <c r="DKD13" s="163"/>
      <c r="DKE13" s="163"/>
      <c r="DKF13" s="163"/>
      <c r="DKG13" s="163"/>
      <c r="DKH13" s="163"/>
      <c r="DKI13" s="163"/>
      <c r="DKJ13" s="163"/>
      <c r="DKK13" s="163"/>
      <c r="DKL13" s="163"/>
      <c r="DKM13" s="163"/>
      <c r="DKN13" s="163"/>
      <c r="DKO13" s="163"/>
      <c r="DKP13" s="163"/>
      <c r="DKQ13" s="163"/>
      <c r="DKR13" s="163"/>
      <c r="DKS13" s="163"/>
      <c r="DKT13" s="163"/>
      <c r="DKU13" s="163"/>
      <c r="DKV13" s="163"/>
      <c r="DKW13" s="163"/>
      <c r="DKX13" s="163"/>
      <c r="DKY13" s="163"/>
      <c r="DKZ13" s="163"/>
      <c r="DLA13" s="163"/>
      <c r="DLB13" s="163"/>
      <c r="DLC13" s="163"/>
      <c r="DLD13" s="163"/>
      <c r="DLE13" s="163"/>
      <c r="DLF13" s="163"/>
      <c r="DLG13" s="163"/>
      <c r="DLH13" s="163"/>
      <c r="DLI13" s="163"/>
      <c r="DLJ13" s="163"/>
      <c r="DLK13" s="163"/>
      <c r="DLL13" s="163"/>
      <c r="DLM13" s="163"/>
      <c r="DLN13" s="163"/>
      <c r="DLO13" s="163"/>
      <c r="DLP13" s="163"/>
      <c r="DLQ13" s="163"/>
      <c r="DLR13" s="163"/>
      <c r="DLS13" s="163"/>
      <c r="DLT13" s="163"/>
      <c r="DLU13" s="163"/>
      <c r="DLV13" s="163"/>
      <c r="DLW13" s="163"/>
      <c r="DLX13" s="163"/>
      <c r="DLY13" s="163"/>
      <c r="DLZ13" s="163"/>
      <c r="DMA13" s="163"/>
      <c r="DMB13" s="163"/>
      <c r="DMC13" s="163"/>
      <c r="DMD13" s="163"/>
      <c r="DME13" s="163"/>
      <c r="DMF13" s="163"/>
      <c r="DMG13" s="163"/>
      <c r="DMH13" s="163"/>
      <c r="DMI13" s="163"/>
      <c r="DMJ13" s="163"/>
      <c r="DMK13" s="163"/>
      <c r="DML13" s="163"/>
      <c r="DMM13" s="163"/>
      <c r="DMN13" s="163"/>
      <c r="DMO13" s="163"/>
      <c r="DMP13" s="163"/>
      <c r="DMQ13" s="163"/>
      <c r="DMR13" s="163"/>
      <c r="DMS13" s="163"/>
      <c r="DMT13" s="163"/>
      <c r="DMU13" s="163"/>
      <c r="DMV13" s="163"/>
      <c r="DMW13" s="163"/>
      <c r="DMX13" s="163"/>
      <c r="DMY13" s="163"/>
      <c r="DMZ13" s="163"/>
      <c r="DNA13" s="163"/>
      <c r="DNB13" s="163"/>
      <c r="DNC13" s="163"/>
      <c r="DND13" s="163"/>
      <c r="DNE13" s="163"/>
      <c r="DNF13" s="163"/>
      <c r="DNG13" s="163"/>
      <c r="DNH13" s="163"/>
      <c r="DNI13" s="163"/>
      <c r="DNJ13" s="163"/>
      <c r="DNK13" s="163"/>
      <c r="DNL13" s="163"/>
      <c r="DNM13" s="163"/>
      <c r="DNN13" s="163"/>
      <c r="DNO13" s="163"/>
      <c r="DNP13" s="163"/>
      <c r="DNQ13" s="163"/>
      <c r="DNR13" s="163"/>
      <c r="DNS13" s="163"/>
      <c r="DNT13" s="163"/>
      <c r="DNU13" s="163"/>
      <c r="DNV13" s="163"/>
      <c r="DNW13" s="163"/>
      <c r="DNX13" s="163"/>
      <c r="DNY13" s="163"/>
      <c r="DNZ13" s="163"/>
      <c r="DOA13" s="163"/>
      <c r="DOB13" s="163"/>
      <c r="DOC13" s="163"/>
      <c r="DOD13" s="163"/>
      <c r="DOE13" s="163"/>
      <c r="DOF13" s="163"/>
      <c r="DOG13" s="163"/>
      <c r="DOH13" s="163"/>
      <c r="DOI13" s="163"/>
      <c r="DOJ13" s="163"/>
      <c r="DOK13" s="163"/>
      <c r="DOL13" s="163"/>
      <c r="DOM13" s="163"/>
      <c r="DON13" s="163"/>
      <c r="DOO13" s="163"/>
      <c r="DOP13" s="163"/>
      <c r="DOQ13" s="163"/>
      <c r="DOR13" s="163"/>
      <c r="DOS13" s="163"/>
      <c r="DOT13" s="163"/>
      <c r="DOU13" s="163"/>
      <c r="DOV13" s="163"/>
      <c r="DOW13" s="163"/>
      <c r="DOX13" s="163"/>
      <c r="DOY13" s="163"/>
      <c r="DOZ13" s="163"/>
      <c r="DPA13" s="163"/>
      <c r="DPB13" s="163"/>
      <c r="DPC13" s="163"/>
      <c r="DPD13" s="163"/>
      <c r="DPE13" s="163"/>
      <c r="DPF13" s="163"/>
      <c r="DPG13" s="163"/>
      <c r="DPH13" s="163"/>
      <c r="DPI13" s="163"/>
      <c r="DPJ13" s="163"/>
      <c r="DPK13" s="163"/>
      <c r="DPL13" s="163"/>
      <c r="DPM13" s="163"/>
      <c r="DPN13" s="163"/>
      <c r="DPO13" s="163"/>
      <c r="DPP13" s="163"/>
      <c r="DPQ13" s="163"/>
      <c r="DPR13" s="163"/>
      <c r="DPS13" s="163"/>
      <c r="DPT13" s="163"/>
      <c r="DPU13" s="163"/>
      <c r="DPV13" s="163"/>
      <c r="DPW13" s="163"/>
      <c r="DPX13" s="163"/>
      <c r="DPY13" s="163"/>
      <c r="DPZ13" s="163"/>
      <c r="DQA13" s="163"/>
      <c r="DQB13" s="163"/>
      <c r="DQC13" s="163"/>
      <c r="DQD13" s="163"/>
      <c r="DQE13" s="163"/>
      <c r="DQF13" s="163"/>
      <c r="DQG13" s="163"/>
      <c r="DQH13" s="163"/>
      <c r="DQI13" s="163"/>
      <c r="DQJ13" s="163"/>
      <c r="DQK13" s="163"/>
      <c r="DQL13" s="163"/>
      <c r="DQM13" s="163"/>
      <c r="DQN13" s="163"/>
      <c r="DQO13" s="163"/>
      <c r="DQP13" s="163"/>
      <c r="DQQ13" s="163"/>
      <c r="DQR13" s="163"/>
      <c r="DQS13" s="163"/>
      <c r="DQT13" s="163"/>
      <c r="DQU13" s="163"/>
      <c r="DQV13" s="163"/>
      <c r="DQW13" s="163"/>
      <c r="DQX13" s="163"/>
      <c r="DQY13" s="163"/>
      <c r="DQZ13" s="163"/>
      <c r="DRA13" s="163"/>
      <c r="DRB13" s="163"/>
      <c r="DRC13" s="163"/>
      <c r="DRD13" s="163"/>
      <c r="DRE13" s="163"/>
      <c r="DRF13" s="163"/>
      <c r="DRG13" s="163"/>
      <c r="DRH13" s="163"/>
      <c r="DRI13" s="163"/>
      <c r="DRJ13" s="163"/>
      <c r="DRK13" s="163"/>
      <c r="DRL13" s="163"/>
      <c r="DRM13" s="163"/>
      <c r="DRN13" s="163"/>
      <c r="DRO13" s="163"/>
      <c r="DRP13" s="163"/>
      <c r="DRQ13" s="163"/>
      <c r="DRR13" s="163"/>
      <c r="DRS13" s="163"/>
      <c r="DRT13" s="163"/>
      <c r="DRU13" s="163"/>
      <c r="DRV13" s="163"/>
      <c r="DRW13" s="163"/>
      <c r="DRX13" s="163"/>
      <c r="DRY13" s="163"/>
      <c r="DRZ13" s="163"/>
      <c r="DSA13" s="163"/>
      <c r="DSB13" s="163"/>
      <c r="DSC13" s="163"/>
      <c r="DSD13" s="163"/>
      <c r="DSE13" s="163"/>
      <c r="DSF13" s="163"/>
      <c r="DSG13" s="163"/>
      <c r="DSH13" s="163"/>
      <c r="DSI13" s="163"/>
      <c r="DSJ13" s="163"/>
      <c r="DSK13" s="163"/>
      <c r="DSL13" s="163"/>
      <c r="DSM13" s="163"/>
      <c r="DSN13" s="163"/>
      <c r="DSO13" s="163"/>
      <c r="DSP13" s="163"/>
      <c r="DSQ13" s="163"/>
      <c r="DSR13" s="163"/>
      <c r="DSS13" s="163"/>
      <c r="DST13" s="163"/>
      <c r="DSU13" s="163"/>
      <c r="DSV13" s="163"/>
      <c r="DSW13" s="163"/>
      <c r="DSX13" s="163"/>
      <c r="DSY13" s="163"/>
      <c r="DSZ13" s="163"/>
      <c r="DTA13" s="163"/>
      <c r="DTB13" s="163"/>
      <c r="DTC13" s="163"/>
      <c r="DTD13" s="163"/>
      <c r="DTE13" s="163"/>
      <c r="DTF13" s="163"/>
      <c r="DTG13" s="163"/>
      <c r="DTH13" s="163"/>
      <c r="DTI13" s="163"/>
      <c r="DTJ13" s="163"/>
      <c r="DTK13" s="163"/>
      <c r="DTL13" s="163"/>
      <c r="DTM13" s="163"/>
      <c r="DTN13" s="163"/>
      <c r="DTO13" s="163"/>
      <c r="DTP13" s="163"/>
      <c r="DTQ13" s="163"/>
      <c r="DTR13" s="163"/>
      <c r="DTS13" s="163"/>
      <c r="DTT13" s="163"/>
      <c r="DTU13" s="163"/>
      <c r="DTV13" s="163"/>
      <c r="DTW13" s="163"/>
      <c r="DTX13" s="163"/>
      <c r="DTY13" s="163"/>
      <c r="DTZ13" s="163"/>
      <c r="DUA13" s="163"/>
      <c r="DUB13" s="163"/>
      <c r="DUC13" s="163"/>
      <c r="DUD13" s="163"/>
      <c r="DUE13" s="163"/>
      <c r="DUF13" s="163"/>
      <c r="DUG13" s="163"/>
      <c r="DUH13" s="163"/>
      <c r="DUI13" s="163"/>
      <c r="DUJ13" s="163"/>
      <c r="DUK13" s="163"/>
      <c r="DUL13" s="163"/>
      <c r="DUM13" s="163"/>
      <c r="DUN13" s="163"/>
      <c r="DUO13" s="163"/>
      <c r="DUP13" s="163"/>
      <c r="DUQ13" s="163"/>
      <c r="DUR13" s="163"/>
      <c r="DUS13" s="163"/>
      <c r="DUT13" s="163"/>
      <c r="DUU13" s="163"/>
      <c r="DUV13" s="163"/>
      <c r="DUW13" s="163"/>
      <c r="DUX13" s="163"/>
      <c r="DUY13" s="163"/>
      <c r="DUZ13" s="163"/>
      <c r="DVA13" s="163"/>
      <c r="DVB13" s="163"/>
      <c r="DVC13" s="163"/>
      <c r="DVD13" s="163"/>
      <c r="DVE13" s="163"/>
      <c r="DVF13" s="163"/>
      <c r="DVG13" s="163"/>
      <c r="DVH13" s="163"/>
      <c r="DVI13" s="163"/>
      <c r="DVJ13" s="163"/>
      <c r="DVK13" s="163"/>
      <c r="DVL13" s="163"/>
      <c r="DVM13" s="163"/>
      <c r="DVN13" s="163"/>
      <c r="DVO13" s="163"/>
      <c r="DVP13" s="163"/>
      <c r="DVQ13" s="163"/>
      <c r="DVR13" s="163"/>
      <c r="DVS13" s="163"/>
      <c r="DVT13" s="163"/>
      <c r="DVU13" s="163"/>
      <c r="DVV13" s="163"/>
      <c r="DVW13" s="163"/>
      <c r="DVX13" s="163"/>
      <c r="DVY13" s="163"/>
      <c r="DVZ13" s="163"/>
      <c r="DWA13" s="163"/>
      <c r="DWB13" s="163"/>
      <c r="DWC13" s="163"/>
      <c r="DWD13" s="163"/>
      <c r="DWE13" s="163"/>
      <c r="DWF13" s="163"/>
      <c r="DWG13" s="163"/>
      <c r="DWH13" s="163"/>
      <c r="DWI13" s="163"/>
      <c r="DWJ13" s="163"/>
      <c r="DWK13" s="163"/>
      <c r="DWL13" s="163"/>
      <c r="DWM13" s="163"/>
      <c r="DWN13" s="163"/>
      <c r="DWO13" s="163"/>
      <c r="DWP13" s="163"/>
      <c r="DWQ13" s="163"/>
      <c r="DWR13" s="163"/>
      <c r="DWS13" s="163"/>
      <c r="DWT13" s="163"/>
      <c r="DWU13" s="163"/>
      <c r="DWV13" s="163"/>
      <c r="DWW13" s="163"/>
      <c r="DWX13" s="163"/>
      <c r="DWY13" s="163"/>
      <c r="DWZ13" s="163"/>
      <c r="DXA13" s="163"/>
      <c r="DXB13" s="163"/>
      <c r="DXC13" s="163"/>
      <c r="DXD13" s="163"/>
      <c r="DXE13" s="163"/>
      <c r="DXF13" s="163"/>
      <c r="DXG13" s="163"/>
      <c r="DXH13" s="163"/>
      <c r="DXI13" s="163"/>
      <c r="DXJ13" s="163"/>
      <c r="DXK13" s="163"/>
      <c r="DXL13" s="163"/>
      <c r="DXM13" s="163"/>
      <c r="DXN13" s="163"/>
      <c r="DXO13" s="163"/>
      <c r="DXP13" s="163"/>
      <c r="DXQ13" s="163"/>
      <c r="DXR13" s="163"/>
      <c r="DXS13" s="163"/>
      <c r="DXT13" s="163"/>
      <c r="DXU13" s="163"/>
      <c r="DXV13" s="163"/>
      <c r="DXW13" s="163"/>
      <c r="DXX13" s="163"/>
      <c r="DXY13" s="163"/>
      <c r="DXZ13" s="163"/>
      <c r="DYA13" s="163"/>
      <c r="DYB13" s="163"/>
      <c r="DYC13" s="163"/>
      <c r="DYD13" s="163"/>
      <c r="DYE13" s="163"/>
      <c r="DYF13" s="163"/>
      <c r="DYG13" s="163"/>
      <c r="DYH13" s="163"/>
      <c r="DYI13" s="163"/>
      <c r="DYJ13" s="163"/>
      <c r="DYK13" s="163"/>
      <c r="DYL13" s="163"/>
      <c r="DYM13" s="163"/>
      <c r="DYN13" s="163"/>
      <c r="DYO13" s="163"/>
      <c r="DYP13" s="163"/>
      <c r="DYQ13" s="163"/>
      <c r="DYR13" s="163"/>
      <c r="DYS13" s="163"/>
      <c r="DYT13" s="163"/>
      <c r="DYU13" s="163"/>
      <c r="DYV13" s="163"/>
      <c r="DYW13" s="163"/>
      <c r="DYX13" s="163"/>
      <c r="DYY13" s="163"/>
      <c r="DYZ13" s="163"/>
      <c r="DZA13" s="163"/>
      <c r="DZB13" s="163"/>
      <c r="DZC13" s="163"/>
      <c r="DZD13" s="163"/>
      <c r="DZE13" s="163"/>
      <c r="DZF13" s="163"/>
      <c r="DZG13" s="163"/>
      <c r="DZH13" s="163"/>
      <c r="DZI13" s="163"/>
      <c r="DZJ13" s="163"/>
      <c r="DZK13" s="163"/>
      <c r="DZL13" s="163"/>
      <c r="DZM13" s="163"/>
      <c r="DZN13" s="163"/>
      <c r="DZO13" s="163"/>
      <c r="DZP13" s="163"/>
      <c r="DZQ13" s="163"/>
      <c r="DZR13" s="163"/>
      <c r="DZS13" s="163"/>
      <c r="DZT13" s="163"/>
      <c r="DZU13" s="163"/>
      <c r="DZV13" s="163"/>
      <c r="DZW13" s="163"/>
      <c r="DZX13" s="163"/>
      <c r="DZY13" s="163"/>
      <c r="DZZ13" s="163"/>
      <c r="EAA13" s="163"/>
      <c r="EAB13" s="163"/>
      <c r="EAC13" s="163"/>
      <c r="EAD13" s="163"/>
      <c r="EAE13" s="163"/>
      <c r="EAF13" s="163"/>
      <c r="EAG13" s="163"/>
      <c r="EAH13" s="163"/>
      <c r="EAI13" s="163"/>
      <c r="EAJ13" s="163"/>
      <c r="EAK13" s="163"/>
      <c r="EAL13" s="163"/>
      <c r="EAM13" s="163"/>
      <c r="EAN13" s="163"/>
      <c r="EAO13" s="163"/>
      <c r="EAP13" s="163"/>
      <c r="EAQ13" s="163"/>
      <c r="EAR13" s="163"/>
      <c r="EAS13" s="163"/>
      <c r="EAT13" s="163"/>
      <c r="EAU13" s="163"/>
      <c r="EAV13" s="163"/>
      <c r="EAW13" s="163"/>
      <c r="EAX13" s="163"/>
      <c r="EAY13" s="163"/>
      <c r="EAZ13" s="163"/>
      <c r="EBA13" s="163"/>
      <c r="EBB13" s="163"/>
      <c r="EBC13" s="163"/>
      <c r="EBD13" s="163"/>
      <c r="EBE13" s="163"/>
      <c r="EBF13" s="163"/>
      <c r="EBG13" s="163"/>
      <c r="EBH13" s="163"/>
      <c r="EBI13" s="163"/>
      <c r="EBJ13" s="163"/>
      <c r="EBK13" s="163"/>
      <c r="EBL13" s="163"/>
      <c r="EBM13" s="163"/>
      <c r="EBN13" s="163"/>
      <c r="EBO13" s="163"/>
      <c r="EBP13" s="163"/>
      <c r="EBQ13" s="163"/>
      <c r="EBR13" s="163"/>
      <c r="EBS13" s="163"/>
      <c r="EBT13" s="163"/>
      <c r="EBU13" s="163"/>
      <c r="EBV13" s="163"/>
      <c r="EBW13" s="163"/>
      <c r="EBX13" s="163"/>
      <c r="EBY13" s="163"/>
      <c r="EBZ13" s="163"/>
      <c r="ECA13" s="163"/>
      <c r="ECB13" s="163"/>
      <c r="ECC13" s="163"/>
      <c r="ECD13" s="163"/>
      <c r="ECE13" s="163"/>
      <c r="ECF13" s="163"/>
      <c r="ECG13" s="163"/>
      <c r="ECH13" s="163"/>
      <c r="ECI13" s="163"/>
      <c r="ECJ13" s="163"/>
      <c r="ECK13" s="163"/>
      <c r="ECL13" s="163"/>
      <c r="ECM13" s="163"/>
      <c r="ECN13" s="163"/>
      <c r="ECO13" s="163"/>
      <c r="ECP13" s="163"/>
      <c r="ECQ13" s="163"/>
      <c r="ECR13" s="163"/>
      <c r="ECS13" s="163"/>
      <c r="ECT13" s="163"/>
      <c r="ECU13" s="163"/>
      <c r="ECV13" s="163"/>
      <c r="ECW13" s="163"/>
      <c r="ECX13" s="163"/>
      <c r="ECY13" s="163"/>
      <c r="ECZ13" s="163"/>
      <c r="EDA13" s="163"/>
      <c r="EDB13" s="163"/>
      <c r="EDC13" s="163"/>
      <c r="EDD13" s="163"/>
      <c r="EDE13" s="163"/>
      <c r="EDF13" s="163"/>
      <c r="EDG13" s="163"/>
      <c r="EDH13" s="163"/>
      <c r="EDI13" s="163"/>
      <c r="EDJ13" s="163"/>
      <c r="EDK13" s="163"/>
      <c r="EDL13" s="163"/>
      <c r="EDM13" s="163"/>
      <c r="EDN13" s="163"/>
      <c r="EDO13" s="163"/>
      <c r="EDP13" s="163"/>
      <c r="EDQ13" s="163"/>
      <c r="EDR13" s="163"/>
      <c r="EDS13" s="163"/>
      <c r="EDT13" s="163"/>
      <c r="EDU13" s="163"/>
      <c r="EDV13" s="163"/>
      <c r="EDW13" s="163"/>
      <c r="EDX13" s="163"/>
      <c r="EDY13" s="163"/>
      <c r="EDZ13" s="163"/>
      <c r="EEA13" s="163"/>
      <c r="EEB13" s="163"/>
      <c r="EEC13" s="163"/>
      <c r="EED13" s="163"/>
      <c r="EEE13" s="163"/>
      <c r="EEF13" s="163"/>
      <c r="EEG13" s="163"/>
      <c r="EEH13" s="163"/>
      <c r="EEI13" s="163"/>
      <c r="EEJ13" s="163"/>
      <c r="EEK13" s="163"/>
      <c r="EEL13" s="163"/>
      <c r="EEM13" s="163"/>
      <c r="EEN13" s="163"/>
      <c r="EEO13" s="163"/>
      <c r="EEP13" s="163"/>
      <c r="EEQ13" s="163"/>
      <c r="EER13" s="163"/>
      <c r="EES13" s="163"/>
      <c r="EET13" s="163"/>
      <c r="EEU13" s="163"/>
      <c r="EEV13" s="163"/>
      <c r="EEW13" s="163"/>
      <c r="EEX13" s="163"/>
      <c r="EEY13" s="163"/>
      <c r="EEZ13" s="163"/>
      <c r="EFA13" s="163"/>
      <c r="EFB13" s="163"/>
      <c r="EFC13" s="163"/>
      <c r="EFD13" s="163"/>
      <c r="EFE13" s="163"/>
      <c r="EFF13" s="163"/>
      <c r="EFG13" s="163"/>
      <c r="EFH13" s="163"/>
      <c r="EFI13" s="163"/>
      <c r="EFJ13" s="163"/>
      <c r="EFK13" s="163"/>
      <c r="EFL13" s="163"/>
      <c r="EFM13" s="163"/>
      <c r="EFN13" s="163"/>
      <c r="EFO13" s="163"/>
      <c r="EFP13" s="163"/>
      <c r="EFQ13" s="163"/>
      <c r="EFR13" s="163"/>
      <c r="EFS13" s="163"/>
      <c r="EFT13" s="163"/>
      <c r="EFU13" s="163"/>
      <c r="EFV13" s="163"/>
      <c r="EFW13" s="163"/>
      <c r="EFX13" s="163"/>
      <c r="EFY13" s="163"/>
      <c r="EFZ13" s="163"/>
      <c r="EGA13" s="163"/>
      <c r="EGB13" s="163"/>
      <c r="EGC13" s="163"/>
      <c r="EGD13" s="163"/>
      <c r="EGE13" s="163"/>
      <c r="EGF13" s="163"/>
      <c r="EGG13" s="163"/>
      <c r="EGH13" s="163"/>
      <c r="EGI13" s="163"/>
      <c r="EGJ13" s="163"/>
      <c r="EGK13" s="163"/>
      <c r="EGL13" s="163"/>
      <c r="EGM13" s="163"/>
      <c r="EGN13" s="163"/>
      <c r="EGO13" s="163"/>
      <c r="EGP13" s="163"/>
      <c r="EGQ13" s="163"/>
      <c r="EGR13" s="163"/>
      <c r="EGS13" s="163"/>
      <c r="EGT13" s="163"/>
      <c r="EGU13" s="163"/>
      <c r="EGV13" s="163"/>
      <c r="EGW13" s="163"/>
      <c r="EGX13" s="163"/>
      <c r="EGY13" s="163"/>
      <c r="EGZ13" s="163"/>
      <c r="EHA13" s="163"/>
      <c r="EHB13" s="163"/>
      <c r="EHC13" s="163"/>
      <c r="EHD13" s="163"/>
      <c r="EHE13" s="163"/>
      <c r="EHF13" s="163"/>
      <c r="EHG13" s="163"/>
      <c r="EHH13" s="163"/>
      <c r="EHI13" s="163"/>
      <c r="EHJ13" s="163"/>
      <c r="EHK13" s="163"/>
      <c r="EHL13" s="163"/>
      <c r="EHM13" s="163"/>
      <c r="EHN13" s="163"/>
      <c r="EHO13" s="163"/>
      <c r="EHP13" s="163"/>
      <c r="EHQ13" s="163"/>
      <c r="EHR13" s="163"/>
      <c r="EHS13" s="163"/>
      <c r="EHT13" s="163"/>
      <c r="EHU13" s="163"/>
      <c r="EHV13" s="163"/>
      <c r="EHW13" s="163"/>
      <c r="EHX13" s="163"/>
      <c r="EHY13" s="163"/>
      <c r="EHZ13" s="163"/>
      <c r="EIA13" s="163"/>
      <c r="EIB13" s="163"/>
      <c r="EIC13" s="163"/>
      <c r="EID13" s="163"/>
      <c r="EIE13" s="163"/>
      <c r="EIF13" s="163"/>
      <c r="EIG13" s="163"/>
      <c r="EIH13" s="163"/>
      <c r="EII13" s="163"/>
      <c r="EIJ13" s="163"/>
      <c r="EIK13" s="163"/>
      <c r="EIL13" s="163"/>
      <c r="EIM13" s="163"/>
      <c r="EIN13" s="163"/>
      <c r="EIO13" s="163"/>
      <c r="EIP13" s="163"/>
      <c r="EIQ13" s="163"/>
      <c r="EIR13" s="163"/>
      <c r="EIS13" s="163"/>
      <c r="EIT13" s="163"/>
      <c r="EIU13" s="163"/>
      <c r="EIV13" s="163"/>
      <c r="EIW13" s="163"/>
      <c r="EIX13" s="163"/>
      <c r="EIY13" s="163"/>
      <c r="EIZ13" s="163"/>
      <c r="EJA13" s="163"/>
      <c r="EJB13" s="163"/>
      <c r="EJC13" s="163"/>
      <c r="EJD13" s="163"/>
      <c r="EJE13" s="163"/>
      <c r="EJF13" s="163"/>
      <c r="EJG13" s="163"/>
      <c r="EJH13" s="163"/>
      <c r="EJI13" s="163"/>
      <c r="EJJ13" s="163"/>
      <c r="EJK13" s="163"/>
      <c r="EJL13" s="163"/>
      <c r="EJM13" s="163"/>
      <c r="EJN13" s="163"/>
      <c r="EJO13" s="163"/>
      <c r="EJP13" s="163"/>
      <c r="EJQ13" s="163"/>
      <c r="EJR13" s="163"/>
      <c r="EJS13" s="163"/>
      <c r="EJT13" s="163"/>
      <c r="EJU13" s="163"/>
      <c r="EJV13" s="163"/>
      <c r="EJW13" s="163"/>
      <c r="EJX13" s="163"/>
      <c r="EJY13" s="163"/>
      <c r="EJZ13" s="163"/>
      <c r="EKA13" s="163"/>
      <c r="EKB13" s="163"/>
      <c r="EKC13" s="163"/>
      <c r="EKD13" s="163"/>
      <c r="EKE13" s="163"/>
      <c r="EKF13" s="163"/>
      <c r="EKG13" s="163"/>
      <c r="EKH13" s="163"/>
      <c r="EKI13" s="163"/>
      <c r="EKJ13" s="163"/>
      <c r="EKK13" s="163"/>
      <c r="EKL13" s="163"/>
      <c r="EKM13" s="163"/>
      <c r="EKN13" s="163"/>
      <c r="EKO13" s="163"/>
      <c r="EKP13" s="163"/>
      <c r="EKQ13" s="163"/>
      <c r="EKR13" s="163"/>
      <c r="EKS13" s="163"/>
      <c r="EKT13" s="163"/>
      <c r="EKU13" s="163"/>
      <c r="EKV13" s="163"/>
      <c r="EKW13" s="163"/>
      <c r="EKX13" s="163"/>
      <c r="EKY13" s="163"/>
      <c r="EKZ13" s="163"/>
      <c r="ELA13" s="163"/>
      <c r="ELB13" s="163"/>
      <c r="ELC13" s="163"/>
      <c r="ELD13" s="163"/>
      <c r="ELE13" s="163"/>
      <c r="ELF13" s="163"/>
      <c r="ELG13" s="163"/>
      <c r="ELH13" s="163"/>
      <c r="ELI13" s="163"/>
      <c r="ELJ13" s="163"/>
      <c r="ELK13" s="163"/>
      <c r="ELL13" s="163"/>
      <c r="ELM13" s="163"/>
      <c r="ELN13" s="163"/>
      <c r="ELO13" s="163"/>
      <c r="ELP13" s="163"/>
      <c r="ELQ13" s="163"/>
      <c r="ELR13" s="163"/>
      <c r="ELS13" s="163"/>
      <c r="ELT13" s="163"/>
      <c r="ELU13" s="163"/>
      <c r="ELV13" s="163"/>
      <c r="ELW13" s="163"/>
      <c r="ELX13" s="163"/>
      <c r="ELY13" s="163"/>
      <c r="ELZ13" s="163"/>
      <c r="EMA13" s="163"/>
      <c r="EMB13" s="163"/>
      <c r="EMC13" s="163"/>
      <c r="EMD13" s="163"/>
      <c r="EME13" s="163"/>
      <c r="EMF13" s="163"/>
      <c r="EMG13" s="163"/>
      <c r="EMH13" s="163"/>
      <c r="EMI13" s="163"/>
      <c r="EMJ13" s="163"/>
      <c r="EMK13" s="163"/>
      <c r="EML13" s="163"/>
      <c r="EMM13" s="163"/>
      <c r="EMN13" s="163"/>
      <c r="EMO13" s="163"/>
      <c r="EMP13" s="163"/>
      <c r="EMQ13" s="163"/>
      <c r="EMR13" s="163"/>
      <c r="EMS13" s="163"/>
      <c r="EMT13" s="163"/>
      <c r="EMU13" s="163"/>
      <c r="EMV13" s="163"/>
      <c r="EMW13" s="163"/>
      <c r="EMX13" s="163"/>
      <c r="EMY13" s="163"/>
      <c r="EMZ13" s="163"/>
      <c r="ENA13" s="163"/>
      <c r="ENB13" s="163"/>
      <c r="ENC13" s="163"/>
      <c r="END13" s="163"/>
      <c r="ENE13" s="163"/>
      <c r="ENF13" s="163"/>
      <c r="ENG13" s="163"/>
      <c r="ENH13" s="163"/>
      <c r="ENI13" s="163"/>
      <c r="ENJ13" s="163"/>
      <c r="ENK13" s="163"/>
      <c r="ENL13" s="163"/>
      <c r="ENM13" s="163"/>
      <c r="ENN13" s="163"/>
      <c r="ENO13" s="163"/>
      <c r="ENP13" s="163"/>
      <c r="ENQ13" s="163"/>
      <c r="ENR13" s="163"/>
      <c r="ENS13" s="163"/>
      <c r="ENT13" s="163"/>
      <c r="ENU13" s="163"/>
      <c r="ENV13" s="163"/>
      <c r="ENW13" s="163"/>
      <c r="ENX13" s="163"/>
      <c r="ENY13" s="163"/>
      <c r="ENZ13" s="163"/>
      <c r="EOA13" s="163"/>
      <c r="EOB13" s="163"/>
      <c r="EOC13" s="163"/>
      <c r="EOD13" s="163"/>
      <c r="EOE13" s="163"/>
      <c r="EOF13" s="163"/>
      <c r="EOG13" s="163"/>
      <c r="EOH13" s="163"/>
      <c r="EOI13" s="163"/>
      <c r="EOJ13" s="163"/>
      <c r="EOK13" s="163"/>
      <c r="EOL13" s="163"/>
      <c r="EOM13" s="163"/>
      <c r="EON13" s="163"/>
      <c r="EOO13" s="163"/>
      <c r="EOP13" s="163"/>
      <c r="EOQ13" s="163"/>
      <c r="EOR13" s="163"/>
      <c r="EOS13" s="163"/>
      <c r="EOT13" s="163"/>
      <c r="EOU13" s="163"/>
      <c r="EOV13" s="163"/>
      <c r="EOW13" s="163"/>
      <c r="EOX13" s="163"/>
      <c r="EOY13" s="163"/>
      <c r="EOZ13" s="163"/>
      <c r="EPA13" s="163"/>
      <c r="EPB13" s="163"/>
      <c r="EPC13" s="163"/>
      <c r="EPD13" s="163"/>
      <c r="EPE13" s="163"/>
      <c r="EPF13" s="163"/>
      <c r="EPG13" s="163"/>
      <c r="EPH13" s="163"/>
      <c r="EPI13" s="163"/>
      <c r="EPJ13" s="163"/>
      <c r="EPK13" s="163"/>
      <c r="EPL13" s="163"/>
      <c r="EPM13" s="163"/>
      <c r="EPN13" s="163"/>
      <c r="EPO13" s="163"/>
      <c r="EPP13" s="163"/>
      <c r="EPQ13" s="163"/>
      <c r="EPR13" s="163"/>
      <c r="EPS13" s="163"/>
      <c r="EPT13" s="163"/>
      <c r="EPU13" s="163"/>
      <c r="EPV13" s="163"/>
      <c r="EPW13" s="163"/>
      <c r="EPX13" s="163"/>
      <c r="EPY13" s="163"/>
      <c r="EPZ13" s="163"/>
      <c r="EQA13" s="163"/>
      <c r="EQB13" s="163"/>
      <c r="EQC13" s="163"/>
      <c r="EQD13" s="163"/>
      <c r="EQE13" s="163"/>
      <c r="EQF13" s="163"/>
      <c r="EQG13" s="163"/>
      <c r="EQH13" s="163"/>
      <c r="EQI13" s="163"/>
      <c r="EQJ13" s="163"/>
      <c r="EQK13" s="163"/>
      <c r="EQL13" s="163"/>
      <c r="EQM13" s="163"/>
      <c r="EQN13" s="163"/>
      <c r="EQO13" s="163"/>
      <c r="EQP13" s="163"/>
      <c r="EQQ13" s="163"/>
      <c r="EQR13" s="163"/>
      <c r="EQS13" s="163"/>
      <c r="EQT13" s="163"/>
      <c r="EQU13" s="163"/>
      <c r="EQV13" s="163"/>
      <c r="EQW13" s="163"/>
      <c r="EQX13" s="163"/>
      <c r="EQY13" s="163"/>
      <c r="EQZ13" s="163"/>
      <c r="ERA13" s="163"/>
      <c r="ERB13" s="163"/>
      <c r="ERC13" s="163"/>
      <c r="ERD13" s="163"/>
      <c r="ERE13" s="163"/>
      <c r="ERF13" s="163"/>
      <c r="ERG13" s="163"/>
      <c r="ERH13" s="163"/>
      <c r="ERI13" s="163"/>
      <c r="ERJ13" s="163"/>
      <c r="ERK13" s="163"/>
      <c r="ERL13" s="163"/>
      <c r="ERM13" s="163"/>
      <c r="ERN13" s="163"/>
      <c r="ERO13" s="163"/>
      <c r="ERP13" s="163"/>
      <c r="ERQ13" s="163"/>
      <c r="ERR13" s="163"/>
      <c r="ERS13" s="163"/>
      <c r="ERT13" s="163"/>
      <c r="ERU13" s="163"/>
      <c r="ERV13" s="163"/>
      <c r="ERW13" s="163"/>
      <c r="ERX13" s="163"/>
      <c r="ERY13" s="163"/>
      <c r="ERZ13" s="163"/>
      <c r="ESA13" s="163"/>
      <c r="ESB13" s="163"/>
      <c r="ESC13" s="163"/>
      <c r="ESD13" s="163"/>
      <c r="ESE13" s="163"/>
      <c r="ESF13" s="163"/>
      <c r="ESG13" s="163"/>
      <c r="ESH13" s="163"/>
      <c r="ESI13" s="163"/>
      <c r="ESJ13" s="163"/>
      <c r="ESK13" s="163"/>
      <c r="ESL13" s="163"/>
      <c r="ESM13" s="163"/>
      <c r="ESN13" s="163"/>
      <c r="ESO13" s="163"/>
      <c r="ESP13" s="163"/>
      <c r="ESQ13" s="163"/>
      <c r="ESR13" s="163"/>
      <c r="ESS13" s="163"/>
      <c r="EST13" s="163"/>
      <c r="ESU13" s="163"/>
      <c r="ESV13" s="163"/>
      <c r="ESW13" s="163"/>
      <c r="ESX13" s="163"/>
      <c r="ESY13" s="163"/>
      <c r="ESZ13" s="163"/>
      <c r="ETA13" s="163"/>
      <c r="ETB13" s="163"/>
      <c r="ETC13" s="163"/>
      <c r="ETD13" s="163"/>
      <c r="ETE13" s="163"/>
      <c r="ETF13" s="163"/>
      <c r="ETG13" s="163"/>
      <c r="ETH13" s="163"/>
      <c r="ETI13" s="163"/>
      <c r="ETJ13" s="163"/>
      <c r="ETK13" s="163"/>
      <c r="ETL13" s="163"/>
      <c r="ETM13" s="163"/>
      <c r="ETN13" s="163"/>
      <c r="ETO13" s="163"/>
      <c r="ETP13" s="163"/>
      <c r="ETQ13" s="163"/>
      <c r="ETR13" s="163"/>
      <c r="ETS13" s="163"/>
      <c r="ETT13" s="163"/>
      <c r="ETU13" s="163"/>
      <c r="ETV13" s="163"/>
      <c r="ETW13" s="163"/>
      <c r="ETX13" s="163"/>
      <c r="ETY13" s="163"/>
      <c r="ETZ13" s="163"/>
      <c r="EUA13" s="163"/>
      <c r="EUB13" s="163"/>
      <c r="EUC13" s="163"/>
      <c r="EUD13" s="163"/>
      <c r="EUE13" s="163"/>
      <c r="EUF13" s="163"/>
      <c r="EUG13" s="163"/>
      <c r="EUH13" s="163"/>
      <c r="EUI13" s="163"/>
      <c r="EUJ13" s="163"/>
      <c r="EUK13" s="163"/>
      <c r="EUL13" s="163"/>
      <c r="EUM13" s="163"/>
      <c r="EUN13" s="163"/>
      <c r="EUO13" s="163"/>
      <c r="EUP13" s="163"/>
      <c r="EUQ13" s="163"/>
      <c r="EUR13" s="163"/>
      <c r="EUS13" s="163"/>
      <c r="EUT13" s="163"/>
      <c r="EUU13" s="163"/>
      <c r="EUV13" s="163"/>
      <c r="EUW13" s="163"/>
      <c r="EUX13" s="163"/>
      <c r="EUY13" s="163"/>
      <c r="EUZ13" s="163"/>
      <c r="EVA13" s="163"/>
      <c r="EVB13" s="163"/>
      <c r="EVC13" s="163"/>
      <c r="EVD13" s="163"/>
      <c r="EVE13" s="163"/>
      <c r="EVF13" s="163"/>
      <c r="EVG13" s="163"/>
      <c r="EVH13" s="163"/>
      <c r="EVI13" s="163"/>
      <c r="EVJ13" s="163"/>
      <c r="EVK13" s="163"/>
      <c r="EVL13" s="163"/>
      <c r="EVM13" s="163"/>
      <c r="EVN13" s="163"/>
      <c r="EVO13" s="163"/>
      <c r="EVP13" s="163"/>
      <c r="EVQ13" s="163"/>
      <c r="EVR13" s="163"/>
      <c r="EVS13" s="163"/>
      <c r="EVT13" s="163"/>
      <c r="EVU13" s="163"/>
      <c r="EVV13" s="163"/>
      <c r="EVW13" s="163"/>
      <c r="EVX13" s="163"/>
      <c r="EVY13" s="163"/>
      <c r="EVZ13" s="163"/>
      <c r="EWA13" s="163"/>
      <c r="EWB13" s="163"/>
      <c r="EWC13" s="163"/>
      <c r="EWD13" s="163"/>
      <c r="EWE13" s="163"/>
      <c r="EWF13" s="163"/>
      <c r="EWG13" s="163"/>
      <c r="EWH13" s="163"/>
      <c r="EWI13" s="163"/>
      <c r="EWJ13" s="163"/>
      <c r="EWK13" s="163"/>
      <c r="EWL13" s="163"/>
      <c r="EWM13" s="163"/>
      <c r="EWN13" s="163"/>
      <c r="EWO13" s="163"/>
      <c r="EWP13" s="163"/>
      <c r="EWQ13" s="163"/>
      <c r="EWR13" s="163"/>
      <c r="EWS13" s="163"/>
      <c r="EWT13" s="163"/>
      <c r="EWU13" s="163"/>
      <c r="EWV13" s="163"/>
      <c r="EWW13" s="163"/>
      <c r="EWX13" s="163"/>
      <c r="EWY13" s="163"/>
      <c r="EWZ13" s="163"/>
      <c r="EXA13" s="163"/>
      <c r="EXB13" s="163"/>
      <c r="EXC13" s="163"/>
      <c r="EXD13" s="163"/>
      <c r="EXE13" s="163"/>
      <c r="EXF13" s="163"/>
      <c r="EXG13" s="163"/>
      <c r="EXH13" s="163"/>
      <c r="EXI13" s="163"/>
      <c r="EXJ13" s="163"/>
      <c r="EXK13" s="163"/>
      <c r="EXL13" s="163"/>
      <c r="EXM13" s="163"/>
      <c r="EXN13" s="163"/>
      <c r="EXO13" s="163"/>
      <c r="EXP13" s="163"/>
      <c r="EXQ13" s="163"/>
      <c r="EXR13" s="163"/>
      <c r="EXS13" s="163"/>
      <c r="EXT13" s="163"/>
      <c r="EXU13" s="163"/>
      <c r="EXV13" s="163"/>
      <c r="EXW13" s="163"/>
      <c r="EXX13" s="163"/>
      <c r="EXY13" s="163"/>
      <c r="EXZ13" s="163"/>
      <c r="EYA13" s="163"/>
      <c r="EYB13" s="163"/>
      <c r="EYC13" s="163"/>
      <c r="EYD13" s="163"/>
      <c r="EYE13" s="163"/>
      <c r="EYF13" s="163"/>
      <c r="EYG13" s="163"/>
      <c r="EYH13" s="163"/>
      <c r="EYI13" s="163"/>
      <c r="EYJ13" s="163"/>
      <c r="EYK13" s="163"/>
      <c r="EYL13" s="163"/>
      <c r="EYM13" s="163"/>
      <c r="EYN13" s="163"/>
      <c r="EYO13" s="163"/>
      <c r="EYP13" s="163"/>
      <c r="EYQ13" s="163"/>
      <c r="EYR13" s="163"/>
      <c r="EYS13" s="163"/>
      <c r="EYT13" s="163"/>
      <c r="EYU13" s="163"/>
      <c r="EYV13" s="163"/>
      <c r="EYW13" s="163"/>
      <c r="EYX13" s="163"/>
      <c r="EYY13" s="163"/>
      <c r="EYZ13" s="163"/>
      <c r="EZA13" s="163"/>
      <c r="EZB13" s="163"/>
      <c r="EZC13" s="163"/>
      <c r="EZD13" s="163"/>
      <c r="EZE13" s="163"/>
      <c r="EZF13" s="163"/>
      <c r="EZG13" s="163"/>
      <c r="EZH13" s="163"/>
      <c r="EZI13" s="163"/>
      <c r="EZJ13" s="163"/>
      <c r="EZK13" s="163"/>
      <c r="EZL13" s="163"/>
      <c r="EZM13" s="163"/>
      <c r="EZN13" s="163"/>
      <c r="EZO13" s="163"/>
      <c r="EZP13" s="163"/>
      <c r="EZQ13" s="163"/>
      <c r="EZR13" s="163"/>
      <c r="EZS13" s="163"/>
      <c r="EZT13" s="163"/>
      <c r="EZU13" s="163"/>
      <c r="EZV13" s="163"/>
      <c r="EZW13" s="163"/>
      <c r="EZX13" s="163"/>
      <c r="EZY13" s="163"/>
      <c r="EZZ13" s="163"/>
      <c r="FAA13" s="163"/>
      <c r="FAB13" s="163"/>
      <c r="FAC13" s="163"/>
      <c r="FAD13" s="163"/>
      <c r="FAE13" s="163"/>
      <c r="FAF13" s="163"/>
      <c r="FAG13" s="163"/>
      <c r="FAH13" s="163"/>
      <c r="FAI13" s="163"/>
      <c r="FAJ13" s="163"/>
      <c r="FAK13" s="163"/>
      <c r="FAL13" s="163"/>
      <c r="FAM13" s="163"/>
      <c r="FAN13" s="163"/>
      <c r="FAO13" s="163"/>
      <c r="FAP13" s="163"/>
      <c r="FAQ13" s="163"/>
      <c r="FAR13" s="163"/>
      <c r="FAS13" s="163"/>
      <c r="FAT13" s="163"/>
      <c r="FAU13" s="163"/>
      <c r="FAV13" s="163"/>
      <c r="FAW13" s="163"/>
      <c r="FAX13" s="163"/>
      <c r="FAY13" s="163"/>
      <c r="FAZ13" s="163"/>
      <c r="FBA13" s="163"/>
      <c r="FBB13" s="163"/>
      <c r="FBC13" s="163"/>
      <c r="FBD13" s="163"/>
      <c r="FBE13" s="163"/>
      <c r="FBF13" s="163"/>
      <c r="FBG13" s="163"/>
      <c r="FBH13" s="163"/>
      <c r="FBI13" s="163"/>
      <c r="FBJ13" s="163"/>
      <c r="FBK13" s="163"/>
      <c r="FBL13" s="163"/>
      <c r="FBM13" s="163"/>
      <c r="FBN13" s="163"/>
      <c r="FBO13" s="163"/>
      <c r="FBP13" s="163"/>
      <c r="FBQ13" s="163"/>
      <c r="FBR13" s="163"/>
      <c r="FBS13" s="163"/>
      <c r="FBT13" s="163"/>
      <c r="FBU13" s="163"/>
      <c r="FBV13" s="163"/>
      <c r="FBW13" s="163"/>
      <c r="FBX13" s="163"/>
      <c r="FBY13" s="163"/>
      <c r="FBZ13" s="163"/>
      <c r="FCA13" s="163"/>
      <c r="FCB13" s="163"/>
      <c r="FCC13" s="163"/>
      <c r="FCD13" s="163"/>
      <c r="FCE13" s="163"/>
      <c r="FCF13" s="163"/>
      <c r="FCG13" s="163"/>
      <c r="FCH13" s="163"/>
      <c r="FCI13" s="163"/>
      <c r="FCJ13" s="163"/>
      <c r="FCK13" s="163"/>
      <c r="FCL13" s="163"/>
      <c r="FCM13" s="163"/>
      <c r="FCN13" s="163"/>
      <c r="FCO13" s="163"/>
      <c r="FCP13" s="163"/>
      <c r="FCQ13" s="163"/>
      <c r="FCR13" s="163"/>
      <c r="FCS13" s="163"/>
      <c r="FCT13" s="163"/>
      <c r="FCU13" s="163"/>
      <c r="FCV13" s="163"/>
      <c r="FCW13" s="163"/>
      <c r="FCX13" s="163"/>
      <c r="FCY13" s="163"/>
      <c r="FCZ13" s="163"/>
      <c r="FDA13" s="163"/>
      <c r="FDB13" s="163"/>
      <c r="FDC13" s="163"/>
      <c r="FDD13" s="163"/>
      <c r="FDE13" s="163"/>
      <c r="FDF13" s="163"/>
      <c r="FDG13" s="163"/>
      <c r="FDH13" s="163"/>
      <c r="FDI13" s="163"/>
      <c r="FDJ13" s="163"/>
      <c r="FDK13" s="163"/>
      <c r="FDL13" s="163"/>
      <c r="FDM13" s="163"/>
      <c r="FDN13" s="163"/>
      <c r="FDO13" s="163"/>
      <c r="FDP13" s="163"/>
      <c r="FDQ13" s="163"/>
      <c r="FDR13" s="163"/>
      <c r="FDS13" s="163"/>
      <c r="FDT13" s="163"/>
      <c r="FDU13" s="163"/>
      <c r="FDV13" s="163"/>
      <c r="FDW13" s="163"/>
      <c r="FDX13" s="163"/>
      <c r="FDY13" s="163"/>
      <c r="FDZ13" s="163"/>
      <c r="FEA13" s="163"/>
      <c r="FEB13" s="163"/>
      <c r="FEC13" s="163"/>
      <c r="FED13" s="163"/>
      <c r="FEE13" s="163"/>
      <c r="FEF13" s="163"/>
      <c r="FEG13" s="163"/>
      <c r="FEH13" s="163"/>
      <c r="FEI13" s="163"/>
      <c r="FEJ13" s="163"/>
      <c r="FEK13" s="163"/>
      <c r="FEL13" s="163"/>
      <c r="FEM13" s="163"/>
      <c r="FEN13" s="163"/>
      <c r="FEO13" s="163"/>
      <c r="FEP13" s="163"/>
      <c r="FEQ13" s="163"/>
      <c r="FER13" s="163"/>
      <c r="FES13" s="163"/>
      <c r="FET13" s="163"/>
      <c r="FEU13" s="163"/>
      <c r="FEV13" s="163"/>
      <c r="FEW13" s="163"/>
      <c r="FEX13" s="163"/>
      <c r="FEY13" s="163"/>
      <c r="FEZ13" s="163"/>
      <c r="FFA13" s="163"/>
      <c r="FFB13" s="163"/>
      <c r="FFC13" s="163"/>
      <c r="FFD13" s="163"/>
      <c r="FFE13" s="163"/>
      <c r="FFF13" s="163"/>
      <c r="FFG13" s="163"/>
      <c r="FFH13" s="163"/>
      <c r="FFI13" s="163"/>
      <c r="FFJ13" s="163"/>
      <c r="FFK13" s="163"/>
      <c r="FFL13" s="163"/>
      <c r="FFM13" s="163"/>
      <c r="FFN13" s="163"/>
      <c r="FFO13" s="163"/>
      <c r="FFP13" s="163"/>
      <c r="FFQ13" s="163"/>
      <c r="FFR13" s="163"/>
      <c r="FFS13" s="163"/>
      <c r="FFT13" s="163"/>
      <c r="FFU13" s="163"/>
      <c r="FFV13" s="163"/>
      <c r="FFW13" s="163"/>
      <c r="FFX13" s="163"/>
      <c r="FFY13" s="163"/>
      <c r="FFZ13" s="163"/>
      <c r="FGA13" s="163"/>
      <c r="FGB13" s="163"/>
      <c r="FGC13" s="163"/>
      <c r="FGD13" s="163"/>
      <c r="FGE13" s="163"/>
      <c r="FGF13" s="163"/>
      <c r="FGG13" s="163"/>
      <c r="FGH13" s="163"/>
      <c r="FGI13" s="163"/>
      <c r="FGJ13" s="163"/>
      <c r="FGK13" s="163"/>
      <c r="FGL13" s="163"/>
      <c r="FGM13" s="163"/>
      <c r="FGN13" s="163"/>
      <c r="FGO13" s="163"/>
      <c r="FGP13" s="163"/>
      <c r="FGQ13" s="163"/>
      <c r="FGR13" s="163"/>
      <c r="FGS13" s="163"/>
      <c r="FGT13" s="163"/>
      <c r="FGU13" s="163"/>
      <c r="FGV13" s="163"/>
      <c r="FGW13" s="163"/>
      <c r="FGX13" s="163"/>
      <c r="FGY13" s="163"/>
      <c r="FGZ13" s="163"/>
      <c r="FHA13" s="163"/>
      <c r="FHB13" s="163"/>
      <c r="FHC13" s="163"/>
      <c r="FHD13" s="163"/>
      <c r="FHE13" s="163"/>
      <c r="FHF13" s="163"/>
      <c r="FHG13" s="163"/>
      <c r="FHH13" s="163"/>
      <c r="FHI13" s="163"/>
      <c r="FHJ13" s="163"/>
      <c r="FHK13" s="163"/>
      <c r="FHL13" s="163"/>
      <c r="FHM13" s="163"/>
      <c r="FHN13" s="163"/>
      <c r="FHO13" s="163"/>
      <c r="FHP13" s="163"/>
      <c r="FHQ13" s="163"/>
      <c r="FHR13" s="163"/>
      <c r="FHS13" s="163"/>
      <c r="FHT13" s="163"/>
      <c r="FHU13" s="163"/>
      <c r="FHV13" s="163"/>
      <c r="FHW13" s="163"/>
      <c r="FHX13" s="163"/>
      <c r="FHY13" s="163"/>
      <c r="FHZ13" s="163"/>
      <c r="FIA13" s="163"/>
      <c r="FIB13" s="163"/>
      <c r="FIC13" s="163"/>
      <c r="FID13" s="163"/>
      <c r="FIE13" s="163"/>
      <c r="FIF13" s="163"/>
      <c r="FIG13" s="163"/>
      <c r="FIH13" s="163"/>
      <c r="FII13" s="163"/>
      <c r="FIJ13" s="163"/>
      <c r="FIK13" s="163"/>
      <c r="FIL13" s="163"/>
      <c r="FIM13" s="163"/>
      <c r="FIN13" s="163"/>
      <c r="FIO13" s="163"/>
      <c r="FIP13" s="163"/>
      <c r="FIQ13" s="163"/>
      <c r="FIR13" s="163"/>
      <c r="FIS13" s="163"/>
      <c r="FIT13" s="163"/>
      <c r="FIU13" s="163"/>
      <c r="FIV13" s="163"/>
      <c r="FIW13" s="163"/>
      <c r="FIX13" s="163"/>
      <c r="FIY13" s="163"/>
      <c r="FIZ13" s="163"/>
      <c r="FJA13" s="163"/>
      <c r="FJB13" s="163"/>
      <c r="FJC13" s="163"/>
      <c r="FJD13" s="163"/>
      <c r="FJE13" s="163"/>
      <c r="FJF13" s="163"/>
      <c r="FJG13" s="163"/>
      <c r="FJH13" s="163"/>
      <c r="FJI13" s="163"/>
      <c r="FJJ13" s="163"/>
      <c r="FJK13" s="163"/>
      <c r="FJL13" s="163"/>
      <c r="FJM13" s="163"/>
      <c r="FJN13" s="163"/>
      <c r="FJO13" s="163"/>
      <c r="FJP13" s="163"/>
      <c r="FJQ13" s="163"/>
      <c r="FJR13" s="163"/>
      <c r="FJS13" s="163"/>
      <c r="FJT13" s="163"/>
      <c r="FJU13" s="163"/>
      <c r="FJV13" s="163"/>
      <c r="FJW13" s="163"/>
      <c r="FJX13" s="163"/>
      <c r="FJY13" s="163"/>
      <c r="FJZ13" s="163"/>
      <c r="FKA13" s="163"/>
      <c r="FKB13" s="163"/>
      <c r="FKC13" s="163"/>
      <c r="FKD13" s="163"/>
      <c r="FKE13" s="163"/>
      <c r="FKF13" s="163"/>
      <c r="FKG13" s="163"/>
      <c r="FKH13" s="163"/>
      <c r="FKI13" s="163"/>
      <c r="FKJ13" s="163"/>
      <c r="FKK13" s="163"/>
      <c r="FKL13" s="163"/>
      <c r="FKM13" s="163"/>
      <c r="FKN13" s="163"/>
      <c r="FKO13" s="163"/>
      <c r="FKP13" s="163"/>
      <c r="FKQ13" s="163"/>
      <c r="FKR13" s="163"/>
      <c r="FKS13" s="163"/>
      <c r="FKT13" s="163"/>
      <c r="FKU13" s="163"/>
      <c r="FKV13" s="163"/>
      <c r="FKW13" s="163"/>
      <c r="FKX13" s="163"/>
      <c r="FKY13" s="163"/>
      <c r="FKZ13" s="163"/>
      <c r="FLA13" s="163"/>
      <c r="FLB13" s="163"/>
      <c r="FLC13" s="163"/>
      <c r="FLD13" s="163"/>
      <c r="FLE13" s="163"/>
      <c r="FLF13" s="163"/>
      <c r="FLG13" s="163"/>
      <c r="FLH13" s="163"/>
      <c r="FLI13" s="163"/>
      <c r="FLJ13" s="163"/>
      <c r="FLK13" s="163"/>
      <c r="FLL13" s="163"/>
      <c r="FLM13" s="163"/>
      <c r="FLN13" s="163"/>
      <c r="FLO13" s="163"/>
      <c r="FLP13" s="163"/>
      <c r="FLQ13" s="163"/>
      <c r="FLR13" s="163"/>
      <c r="FLS13" s="163"/>
      <c r="FLT13" s="163"/>
      <c r="FLU13" s="163"/>
      <c r="FLV13" s="163"/>
      <c r="FLW13" s="163"/>
      <c r="FLX13" s="163"/>
      <c r="FLY13" s="163"/>
      <c r="FLZ13" s="163"/>
      <c r="FMA13" s="163"/>
      <c r="FMB13" s="163"/>
      <c r="FMC13" s="163"/>
      <c r="FMD13" s="163"/>
      <c r="FME13" s="163"/>
      <c r="FMF13" s="163"/>
      <c r="FMG13" s="163"/>
      <c r="FMH13" s="163"/>
      <c r="FMI13" s="163"/>
      <c r="FMJ13" s="163"/>
      <c r="FMK13" s="163"/>
      <c r="FML13" s="163"/>
      <c r="FMM13" s="163"/>
      <c r="FMN13" s="163"/>
      <c r="FMO13" s="163"/>
      <c r="FMP13" s="163"/>
      <c r="FMQ13" s="163"/>
      <c r="FMR13" s="163"/>
      <c r="FMS13" s="163"/>
      <c r="FMT13" s="163"/>
      <c r="FMU13" s="163"/>
      <c r="FMV13" s="163"/>
      <c r="FMW13" s="163"/>
      <c r="FMX13" s="163"/>
      <c r="FMY13" s="163"/>
      <c r="FMZ13" s="163"/>
      <c r="FNA13" s="163"/>
      <c r="FNB13" s="163"/>
      <c r="FNC13" s="163"/>
      <c r="FND13" s="163"/>
      <c r="FNE13" s="163"/>
      <c r="FNF13" s="163"/>
      <c r="FNG13" s="163"/>
      <c r="FNH13" s="163"/>
      <c r="FNI13" s="163"/>
      <c r="FNJ13" s="163"/>
      <c r="FNK13" s="163"/>
      <c r="FNL13" s="163"/>
      <c r="FNM13" s="163"/>
      <c r="FNN13" s="163"/>
      <c r="FNO13" s="163"/>
      <c r="FNP13" s="163"/>
      <c r="FNQ13" s="163"/>
      <c r="FNR13" s="163"/>
      <c r="FNS13" s="163"/>
      <c r="FNT13" s="163"/>
      <c r="FNU13" s="163"/>
      <c r="FNV13" s="163"/>
      <c r="FNW13" s="163"/>
      <c r="FNX13" s="163"/>
      <c r="FNY13" s="163"/>
      <c r="FNZ13" s="163"/>
      <c r="FOA13" s="163"/>
      <c r="FOB13" s="163"/>
      <c r="FOC13" s="163"/>
      <c r="FOD13" s="163"/>
      <c r="FOE13" s="163"/>
      <c r="FOF13" s="163"/>
      <c r="FOG13" s="163"/>
      <c r="FOH13" s="163"/>
      <c r="FOI13" s="163"/>
      <c r="FOJ13" s="163"/>
      <c r="FOK13" s="163"/>
      <c r="FOL13" s="163"/>
      <c r="FOM13" s="163"/>
      <c r="FON13" s="163"/>
      <c r="FOO13" s="163"/>
      <c r="FOP13" s="163"/>
      <c r="FOQ13" s="163"/>
      <c r="FOR13" s="163"/>
      <c r="FOS13" s="163"/>
      <c r="FOT13" s="163"/>
      <c r="FOU13" s="163"/>
      <c r="FOV13" s="163"/>
      <c r="FOW13" s="163"/>
      <c r="FOX13" s="163"/>
      <c r="FOY13" s="163"/>
      <c r="FOZ13" s="163"/>
      <c r="FPA13" s="163"/>
      <c r="FPB13" s="163"/>
      <c r="FPC13" s="163"/>
      <c r="FPD13" s="163"/>
      <c r="FPE13" s="163"/>
      <c r="FPF13" s="163"/>
      <c r="FPG13" s="163"/>
      <c r="FPH13" s="163"/>
      <c r="FPI13" s="163"/>
      <c r="FPJ13" s="163"/>
      <c r="FPK13" s="163"/>
      <c r="FPL13" s="163"/>
      <c r="FPM13" s="163"/>
      <c r="FPN13" s="163"/>
      <c r="FPO13" s="163"/>
      <c r="FPP13" s="163"/>
      <c r="FPQ13" s="163"/>
      <c r="FPR13" s="163"/>
      <c r="FPS13" s="163"/>
      <c r="FPT13" s="163"/>
      <c r="FPU13" s="163"/>
      <c r="FPV13" s="163"/>
      <c r="FPW13" s="163"/>
      <c r="FPX13" s="163"/>
      <c r="FPY13" s="163"/>
      <c r="FPZ13" s="163"/>
      <c r="FQA13" s="163"/>
      <c r="FQB13" s="163"/>
      <c r="FQC13" s="163"/>
      <c r="FQD13" s="163"/>
      <c r="FQE13" s="163"/>
      <c r="FQF13" s="163"/>
      <c r="FQG13" s="163"/>
      <c r="FQH13" s="163"/>
      <c r="FQI13" s="163"/>
      <c r="FQJ13" s="163"/>
      <c r="FQK13" s="163"/>
      <c r="FQL13" s="163"/>
      <c r="FQM13" s="163"/>
      <c r="FQN13" s="163"/>
      <c r="FQO13" s="163"/>
      <c r="FQP13" s="163"/>
      <c r="FQQ13" s="163"/>
      <c r="FQR13" s="163"/>
      <c r="FQS13" s="163"/>
      <c r="FQT13" s="163"/>
      <c r="FQU13" s="163"/>
      <c r="FQV13" s="163"/>
      <c r="FQW13" s="163"/>
      <c r="FQX13" s="163"/>
      <c r="FQY13" s="163"/>
      <c r="FQZ13" s="163"/>
      <c r="FRA13" s="163"/>
      <c r="FRB13" s="163"/>
      <c r="FRC13" s="163"/>
      <c r="FRD13" s="163"/>
      <c r="FRE13" s="163"/>
      <c r="FRF13" s="163"/>
      <c r="FRG13" s="163"/>
      <c r="FRH13" s="163"/>
      <c r="FRI13" s="163"/>
      <c r="FRJ13" s="163"/>
      <c r="FRK13" s="163"/>
      <c r="FRL13" s="163"/>
      <c r="FRM13" s="163"/>
      <c r="FRN13" s="163"/>
      <c r="FRO13" s="163"/>
      <c r="FRP13" s="163"/>
      <c r="FRQ13" s="163"/>
      <c r="FRR13" s="163"/>
      <c r="FRS13" s="163"/>
      <c r="FRT13" s="163"/>
      <c r="FRU13" s="163"/>
      <c r="FRV13" s="163"/>
      <c r="FRW13" s="163"/>
      <c r="FRX13" s="163"/>
      <c r="FRY13" s="163"/>
      <c r="FRZ13" s="163"/>
      <c r="FSA13" s="163"/>
      <c r="FSB13" s="163"/>
      <c r="FSC13" s="163"/>
      <c r="FSD13" s="163"/>
      <c r="FSE13" s="163"/>
      <c r="FSF13" s="163"/>
      <c r="FSG13" s="163"/>
      <c r="FSH13" s="163"/>
      <c r="FSI13" s="163"/>
      <c r="FSJ13" s="163"/>
      <c r="FSK13" s="163"/>
      <c r="FSL13" s="163"/>
      <c r="FSM13" s="163"/>
      <c r="FSN13" s="163"/>
      <c r="FSO13" s="163"/>
      <c r="FSP13" s="163"/>
      <c r="FSQ13" s="163"/>
      <c r="FSR13" s="163"/>
      <c r="FSS13" s="163"/>
      <c r="FST13" s="163"/>
      <c r="FSU13" s="163"/>
      <c r="FSV13" s="163"/>
      <c r="FSW13" s="163"/>
      <c r="FSX13" s="163"/>
      <c r="FSY13" s="163"/>
      <c r="FSZ13" s="163"/>
      <c r="FTA13" s="163"/>
      <c r="FTB13" s="163"/>
      <c r="FTC13" s="163"/>
      <c r="FTD13" s="163"/>
      <c r="FTE13" s="163"/>
      <c r="FTF13" s="163"/>
      <c r="FTG13" s="163"/>
      <c r="FTH13" s="163"/>
      <c r="FTI13" s="163"/>
      <c r="FTJ13" s="163"/>
      <c r="FTK13" s="163"/>
      <c r="FTL13" s="163"/>
      <c r="FTM13" s="163"/>
      <c r="FTN13" s="163"/>
      <c r="FTO13" s="163"/>
      <c r="FTP13" s="163"/>
      <c r="FTQ13" s="163"/>
      <c r="FTR13" s="163"/>
      <c r="FTS13" s="163"/>
      <c r="FTT13" s="163"/>
      <c r="FTU13" s="163"/>
      <c r="FTV13" s="163"/>
      <c r="FTW13" s="163"/>
      <c r="FTX13" s="163"/>
      <c r="FTY13" s="163"/>
      <c r="FTZ13" s="163"/>
      <c r="FUA13" s="163"/>
      <c r="FUB13" s="163"/>
      <c r="FUC13" s="163"/>
      <c r="FUD13" s="163"/>
      <c r="FUE13" s="163"/>
      <c r="FUF13" s="163"/>
      <c r="FUG13" s="163"/>
      <c r="FUH13" s="163"/>
      <c r="FUI13" s="163"/>
      <c r="FUJ13" s="163"/>
      <c r="FUK13" s="163"/>
      <c r="FUL13" s="163"/>
      <c r="FUM13" s="163"/>
      <c r="FUN13" s="163"/>
      <c r="FUO13" s="163"/>
      <c r="FUP13" s="163"/>
      <c r="FUQ13" s="163"/>
      <c r="FUR13" s="163"/>
      <c r="FUS13" s="163"/>
      <c r="FUT13" s="163"/>
      <c r="FUU13" s="163"/>
      <c r="FUV13" s="163"/>
      <c r="FUW13" s="163"/>
      <c r="FUX13" s="163"/>
      <c r="FUY13" s="163"/>
      <c r="FUZ13" s="163"/>
      <c r="FVA13" s="163"/>
      <c r="FVB13" s="163"/>
      <c r="FVC13" s="163"/>
      <c r="FVD13" s="163"/>
      <c r="FVE13" s="163"/>
      <c r="FVF13" s="163"/>
      <c r="FVG13" s="163"/>
      <c r="FVH13" s="163"/>
      <c r="FVI13" s="163"/>
      <c r="FVJ13" s="163"/>
      <c r="FVK13" s="163"/>
      <c r="FVL13" s="163"/>
      <c r="FVM13" s="163"/>
      <c r="FVN13" s="163"/>
      <c r="FVO13" s="163"/>
      <c r="FVP13" s="163"/>
      <c r="FVQ13" s="163"/>
      <c r="FVR13" s="163"/>
      <c r="FVS13" s="163"/>
      <c r="FVT13" s="163"/>
      <c r="FVU13" s="163"/>
      <c r="FVV13" s="163"/>
      <c r="FVW13" s="163"/>
      <c r="FVX13" s="163"/>
      <c r="FVY13" s="163"/>
      <c r="FVZ13" s="163"/>
      <c r="FWA13" s="163"/>
      <c r="FWB13" s="163"/>
      <c r="FWC13" s="163"/>
      <c r="FWD13" s="163"/>
      <c r="FWE13" s="163"/>
      <c r="FWF13" s="163"/>
      <c r="FWG13" s="163"/>
      <c r="FWH13" s="163"/>
      <c r="FWI13" s="163"/>
      <c r="FWJ13" s="163"/>
      <c r="FWK13" s="163"/>
      <c r="FWL13" s="163"/>
      <c r="FWM13" s="163"/>
      <c r="FWN13" s="163"/>
      <c r="FWO13" s="163"/>
      <c r="FWP13" s="163"/>
      <c r="FWQ13" s="163"/>
      <c r="FWR13" s="163"/>
      <c r="FWS13" s="163"/>
      <c r="FWT13" s="163"/>
      <c r="FWU13" s="163"/>
      <c r="FWV13" s="163"/>
      <c r="FWW13" s="163"/>
      <c r="FWX13" s="163"/>
      <c r="FWY13" s="163"/>
      <c r="FWZ13" s="163"/>
      <c r="FXA13" s="163"/>
      <c r="FXB13" s="163"/>
      <c r="FXC13" s="163"/>
      <c r="FXD13" s="163"/>
      <c r="FXE13" s="163"/>
      <c r="FXF13" s="163"/>
      <c r="FXG13" s="163"/>
      <c r="FXH13" s="163"/>
      <c r="FXI13" s="163"/>
      <c r="FXJ13" s="163"/>
      <c r="FXK13" s="163"/>
      <c r="FXL13" s="163"/>
      <c r="FXM13" s="163"/>
      <c r="FXN13" s="163"/>
      <c r="FXO13" s="163"/>
      <c r="FXP13" s="163"/>
      <c r="FXQ13" s="163"/>
      <c r="FXR13" s="163"/>
      <c r="FXS13" s="163"/>
      <c r="FXT13" s="163"/>
      <c r="FXU13" s="163"/>
      <c r="FXV13" s="163"/>
      <c r="FXW13" s="163"/>
      <c r="FXX13" s="163"/>
      <c r="FXY13" s="163"/>
      <c r="FXZ13" s="163"/>
      <c r="FYA13" s="163"/>
      <c r="FYB13" s="163"/>
      <c r="FYC13" s="163"/>
      <c r="FYD13" s="163"/>
      <c r="FYE13" s="163"/>
      <c r="FYF13" s="163"/>
      <c r="FYG13" s="163"/>
      <c r="FYH13" s="163"/>
      <c r="FYI13" s="163"/>
      <c r="FYJ13" s="163"/>
      <c r="FYK13" s="163"/>
      <c r="FYL13" s="163"/>
      <c r="FYM13" s="163"/>
      <c r="FYN13" s="163"/>
      <c r="FYO13" s="163"/>
      <c r="FYP13" s="163"/>
      <c r="FYQ13" s="163"/>
      <c r="FYR13" s="163"/>
      <c r="FYS13" s="163"/>
      <c r="FYT13" s="163"/>
      <c r="FYU13" s="163"/>
      <c r="FYV13" s="163"/>
      <c r="FYW13" s="163"/>
      <c r="FYX13" s="163"/>
      <c r="FYY13" s="163"/>
      <c r="FYZ13" s="163"/>
      <c r="FZA13" s="163"/>
      <c r="FZB13" s="163"/>
      <c r="FZC13" s="163"/>
      <c r="FZD13" s="163"/>
      <c r="FZE13" s="163"/>
      <c r="FZF13" s="163"/>
      <c r="FZG13" s="163"/>
      <c r="FZH13" s="163"/>
      <c r="FZI13" s="163"/>
      <c r="FZJ13" s="163"/>
      <c r="FZK13" s="163"/>
      <c r="FZL13" s="163"/>
      <c r="FZM13" s="163"/>
      <c r="FZN13" s="163"/>
      <c r="FZO13" s="163"/>
      <c r="FZP13" s="163"/>
      <c r="FZQ13" s="163"/>
      <c r="FZR13" s="163"/>
      <c r="FZS13" s="163"/>
      <c r="FZT13" s="163"/>
      <c r="FZU13" s="163"/>
      <c r="FZV13" s="163"/>
      <c r="FZW13" s="163"/>
      <c r="FZX13" s="163"/>
      <c r="FZY13" s="163"/>
      <c r="FZZ13" s="163"/>
      <c r="GAA13" s="163"/>
      <c r="GAB13" s="163"/>
      <c r="GAC13" s="163"/>
      <c r="GAD13" s="163"/>
      <c r="GAE13" s="163"/>
      <c r="GAF13" s="163"/>
      <c r="GAG13" s="163"/>
      <c r="GAH13" s="163"/>
      <c r="GAI13" s="163"/>
      <c r="GAJ13" s="163"/>
      <c r="GAK13" s="163"/>
      <c r="GAL13" s="163"/>
      <c r="GAM13" s="163"/>
      <c r="GAN13" s="163"/>
      <c r="GAO13" s="163"/>
      <c r="GAP13" s="163"/>
      <c r="GAQ13" s="163"/>
      <c r="GAR13" s="163"/>
      <c r="GAS13" s="163"/>
      <c r="GAT13" s="163"/>
      <c r="GAU13" s="163"/>
      <c r="GAV13" s="163"/>
      <c r="GAW13" s="163"/>
      <c r="GAX13" s="163"/>
      <c r="GAY13" s="163"/>
      <c r="GAZ13" s="163"/>
      <c r="GBA13" s="163"/>
      <c r="GBB13" s="163"/>
      <c r="GBC13" s="163"/>
      <c r="GBD13" s="163"/>
      <c r="GBE13" s="163"/>
      <c r="GBF13" s="163"/>
      <c r="GBG13" s="163"/>
      <c r="GBH13" s="163"/>
      <c r="GBI13" s="163"/>
      <c r="GBJ13" s="163"/>
      <c r="GBK13" s="163"/>
      <c r="GBL13" s="163"/>
      <c r="GBM13" s="163"/>
      <c r="GBN13" s="163"/>
      <c r="GBO13" s="163"/>
      <c r="GBP13" s="163"/>
      <c r="GBQ13" s="163"/>
      <c r="GBR13" s="163"/>
      <c r="GBS13" s="163"/>
      <c r="GBT13" s="163"/>
      <c r="GBU13" s="163"/>
      <c r="GBV13" s="163"/>
      <c r="GBW13" s="163"/>
      <c r="GBX13" s="163"/>
      <c r="GBY13" s="163"/>
      <c r="GBZ13" s="163"/>
      <c r="GCA13" s="163"/>
      <c r="GCB13" s="163"/>
      <c r="GCC13" s="163"/>
      <c r="GCD13" s="163"/>
      <c r="GCE13" s="163"/>
      <c r="GCF13" s="163"/>
      <c r="GCG13" s="163"/>
      <c r="GCH13" s="163"/>
      <c r="GCI13" s="163"/>
      <c r="GCJ13" s="163"/>
      <c r="GCK13" s="163"/>
      <c r="GCL13" s="163"/>
      <c r="GCM13" s="163"/>
      <c r="GCN13" s="163"/>
      <c r="GCO13" s="163"/>
      <c r="GCP13" s="163"/>
      <c r="GCQ13" s="163"/>
      <c r="GCR13" s="163"/>
      <c r="GCS13" s="163"/>
      <c r="GCT13" s="163"/>
      <c r="GCU13" s="163"/>
      <c r="GCV13" s="163"/>
      <c r="GCW13" s="163"/>
      <c r="GCX13" s="163"/>
      <c r="GCY13" s="163"/>
      <c r="GCZ13" s="163"/>
      <c r="GDA13" s="163"/>
      <c r="GDB13" s="163"/>
      <c r="GDC13" s="163"/>
      <c r="GDD13" s="163"/>
      <c r="GDE13" s="163"/>
      <c r="GDF13" s="163"/>
      <c r="GDG13" s="163"/>
      <c r="GDH13" s="163"/>
      <c r="GDI13" s="163"/>
      <c r="GDJ13" s="163"/>
      <c r="GDK13" s="163"/>
      <c r="GDL13" s="163"/>
      <c r="GDM13" s="163"/>
      <c r="GDN13" s="163"/>
      <c r="GDO13" s="163"/>
      <c r="GDP13" s="163"/>
      <c r="GDQ13" s="163"/>
      <c r="GDR13" s="163"/>
      <c r="GDS13" s="163"/>
      <c r="GDT13" s="163"/>
      <c r="GDU13" s="163"/>
      <c r="GDV13" s="163"/>
      <c r="GDW13" s="163"/>
      <c r="GDX13" s="163"/>
      <c r="GDY13" s="163"/>
      <c r="GDZ13" s="163"/>
      <c r="GEA13" s="163"/>
      <c r="GEB13" s="163"/>
      <c r="GEC13" s="163"/>
      <c r="GED13" s="163"/>
      <c r="GEE13" s="163"/>
      <c r="GEF13" s="163"/>
      <c r="GEG13" s="163"/>
      <c r="GEH13" s="163"/>
      <c r="GEI13" s="163"/>
      <c r="GEJ13" s="163"/>
      <c r="GEK13" s="163"/>
      <c r="GEL13" s="163"/>
      <c r="GEM13" s="163"/>
      <c r="GEN13" s="163"/>
      <c r="GEO13" s="163"/>
      <c r="GEP13" s="163"/>
      <c r="GEQ13" s="163"/>
      <c r="GER13" s="163"/>
      <c r="GES13" s="163"/>
      <c r="GET13" s="163"/>
      <c r="GEU13" s="163"/>
      <c r="GEV13" s="163"/>
      <c r="GEW13" s="163"/>
      <c r="GEX13" s="163"/>
      <c r="GEY13" s="163"/>
      <c r="GEZ13" s="163"/>
      <c r="GFA13" s="163"/>
      <c r="GFB13" s="163"/>
      <c r="GFC13" s="163"/>
      <c r="GFD13" s="163"/>
      <c r="GFE13" s="163"/>
      <c r="GFF13" s="163"/>
      <c r="GFG13" s="163"/>
      <c r="GFH13" s="163"/>
      <c r="GFI13" s="163"/>
      <c r="GFJ13" s="163"/>
      <c r="GFK13" s="163"/>
      <c r="GFL13" s="163"/>
      <c r="GFM13" s="163"/>
      <c r="GFN13" s="163"/>
      <c r="GFO13" s="163"/>
      <c r="GFP13" s="163"/>
      <c r="GFQ13" s="163"/>
      <c r="GFR13" s="163"/>
      <c r="GFS13" s="163"/>
      <c r="GFT13" s="163"/>
      <c r="GFU13" s="163"/>
      <c r="GFV13" s="163"/>
      <c r="GFW13" s="163"/>
      <c r="GFX13" s="163"/>
      <c r="GFY13" s="163"/>
      <c r="GFZ13" s="163"/>
      <c r="GGA13" s="163"/>
      <c r="GGB13" s="163"/>
      <c r="GGC13" s="163"/>
      <c r="GGD13" s="163"/>
      <c r="GGE13" s="163"/>
      <c r="GGF13" s="163"/>
      <c r="GGG13" s="163"/>
      <c r="GGH13" s="163"/>
      <c r="GGI13" s="163"/>
      <c r="GGJ13" s="163"/>
      <c r="GGK13" s="163"/>
      <c r="GGL13" s="163"/>
      <c r="GGM13" s="163"/>
      <c r="GGN13" s="163"/>
      <c r="GGO13" s="163"/>
      <c r="GGP13" s="163"/>
      <c r="GGQ13" s="163"/>
      <c r="GGR13" s="163"/>
      <c r="GGS13" s="163"/>
      <c r="GGT13" s="163"/>
      <c r="GGU13" s="163"/>
      <c r="GGV13" s="163"/>
      <c r="GGW13" s="163"/>
      <c r="GGX13" s="163"/>
      <c r="GGY13" s="163"/>
      <c r="GGZ13" s="163"/>
      <c r="GHA13" s="163"/>
      <c r="GHB13" s="163"/>
      <c r="GHC13" s="163"/>
      <c r="GHD13" s="163"/>
      <c r="GHE13" s="163"/>
      <c r="GHF13" s="163"/>
      <c r="GHG13" s="163"/>
      <c r="GHH13" s="163"/>
      <c r="GHI13" s="163"/>
      <c r="GHJ13" s="163"/>
      <c r="GHK13" s="163"/>
      <c r="GHL13" s="163"/>
      <c r="GHM13" s="163"/>
      <c r="GHN13" s="163"/>
      <c r="GHO13" s="163"/>
      <c r="GHP13" s="163"/>
      <c r="GHQ13" s="163"/>
      <c r="GHR13" s="163"/>
      <c r="GHS13" s="163"/>
      <c r="GHT13" s="163"/>
      <c r="GHU13" s="163"/>
      <c r="GHV13" s="163"/>
      <c r="GHW13" s="163"/>
      <c r="GHX13" s="163"/>
      <c r="GHY13" s="163"/>
      <c r="GHZ13" s="163"/>
      <c r="GIA13" s="163"/>
      <c r="GIB13" s="163"/>
      <c r="GIC13" s="163"/>
      <c r="GID13" s="163"/>
      <c r="GIE13" s="163"/>
      <c r="GIF13" s="163"/>
      <c r="GIG13" s="163"/>
      <c r="GIH13" s="163"/>
      <c r="GII13" s="163"/>
      <c r="GIJ13" s="163"/>
      <c r="GIK13" s="163"/>
      <c r="GIL13" s="163"/>
      <c r="GIM13" s="163"/>
      <c r="GIN13" s="163"/>
      <c r="GIO13" s="163"/>
      <c r="GIP13" s="163"/>
      <c r="GIQ13" s="163"/>
      <c r="GIR13" s="163"/>
      <c r="GIS13" s="163"/>
      <c r="GIT13" s="163"/>
      <c r="GIU13" s="163"/>
      <c r="GIV13" s="163"/>
      <c r="GIW13" s="163"/>
      <c r="GIX13" s="163"/>
      <c r="GIY13" s="163"/>
      <c r="GIZ13" s="163"/>
      <c r="GJA13" s="163"/>
      <c r="GJB13" s="163"/>
      <c r="GJC13" s="163"/>
      <c r="GJD13" s="163"/>
      <c r="GJE13" s="163"/>
      <c r="GJF13" s="163"/>
      <c r="GJG13" s="163"/>
      <c r="GJH13" s="163"/>
      <c r="GJI13" s="163"/>
      <c r="GJJ13" s="163"/>
      <c r="GJK13" s="163"/>
      <c r="GJL13" s="163"/>
      <c r="GJM13" s="163"/>
      <c r="GJN13" s="163"/>
      <c r="GJO13" s="163"/>
      <c r="GJP13" s="163"/>
      <c r="GJQ13" s="163"/>
      <c r="GJR13" s="163"/>
      <c r="GJS13" s="163"/>
      <c r="GJT13" s="163"/>
      <c r="GJU13" s="163"/>
      <c r="GJV13" s="163"/>
      <c r="GJW13" s="163"/>
      <c r="GJX13" s="163"/>
      <c r="GJY13" s="163"/>
      <c r="GJZ13" s="163"/>
      <c r="GKA13" s="163"/>
      <c r="GKB13" s="163"/>
      <c r="GKC13" s="163"/>
      <c r="GKD13" s="163"/>
      <c r="GKE13" s="163"/>
      <c r="GKF13" s="163"/>
      <c r="GKG13" s="163"/>
      <c r="GKH13" s="163"/>
      <c r="GKI13" s="163"/>
      <c r="GKJ13" s="163"/>
      <c r="GKK13" s="163"/>
      <c r="GKL13" s="163"/>
      <c r="GKM13" s="163"/>
      <c r="GKN13" s="163"/>
      <c r="GKO13" s="163"/>
      <c r="GKP13" s="163"/>
      <c r="GKQ13" s="163"/>
      <c r="GKR13" s="163"/>
      <c r="GKS13" s="163"/>
      <c r="GKT13" s="163"/>
      <c r="GKU13" s="163"/>
      <c r="GKV13" s="163"/>
      <c r="GKW13" s="163"/>
      <c r="GKX13" s="163"/>
      <c r="GKY13" s="163"/>
      <c r="GKZ13" s="163"/>
      <c r="GLA13" s="163"/>
      <c r="GLB13" s="163"/>
      <c r="GLC13" s="163"/>
      <c r="GLD13" s="163"/>
      <c r="GLE13" s="163"/>
      <c r="GLF13" s="163"/>
      <c r="GLG13" s="163"/>
      <c r="GLH13" s="163"/>
      <c r="GLI13" s="163"/>
      <c r="GLJ13" s="163"/>
      <c r="GLK13" s="163"/>
      <c r="GLL13" s="163"/>
      <c r="GLM13" s="163"/>
      <c r="GLN13" s="163"/>
      <c r="GLO13" s="163"/>
      <c r="GLP13" s="163"/>
      <c r="GLQ13" s="163"/>
      <c r="GLR13" s="163"/>
      <c r="GLS13" s="163"/>
      <c r="GLT13" s="163"/>
      <c r="GLU13" s="163"/>
      <c r="GLV13" s="163"/>
      <c r="GLW13" s="163"/>
      <c r="GLX13" s="163"/>
      <c r="GLY13" s="163"/>
      <c r="GLZ13" s="163"/>
      <c r="GMA13" s="163"/>
      <c r="GMB13" s="163"/>
      <c r="GMC13" s="163"/>
      <c r="GMD13" s="163"/>
      <c r="GME13" s="163"/>
      <c r="GMF13" s="163"/>
      <c r="GMG13" s="163"/>
      <c r="GMH13" s="163"/>
      <c r="GMI13" s="163"/>
      <c r="GMJ13" s="163"/>
      <c r="GMK13" s="163"/>
      <c r="GML13" s="163"/>
      <c r="GMM13" s="163"/>
      <c r="GMN13" s="163"/>
      <c r="GMO13" s="163"/>
      <c r="GMP13" s="163"/>
      <c r="GMQ13" s="163"/>
      <c r="GMR13" s="163"/>
      <c r="GMS13" s="163"/>
      <c r="GMT13" s="163"/>
      <c r="GMU13" s="163"/>
      <c r="GMV13" s="163"/>
      <c r="GMW13" s="163"/>
      <c r="GMX13" s="163"/>
      <c r="GMY13" s="163"/>
      <c r="GMZ13" s="163"/>
      <c r="GNA13" s="163"/>
      <c r="GNB13" s="163"/>
      <c r="GNC13" s="163"/>
      <c r="GND13" s="163"/>
      <c r="GNE13" s="163"/>
      <c r="GNF13" s="163"/>
      <c r="GNG13" s="163"/>
      <c r="GNH13" s="163"/>
      <c r="GNI13" s="163"/>
      <c r="GNJ13" s="163"/>
      <c r="GNK13" s="163"/>
      <c r="GNL13" s="163"/>
      <c r="GNM13" s="163"/>
      <c r="GNN13" s="163"/>
      <c r="GNO13" s="163"/>
      <c r="GNP13" s="163"/>
      <c r="GNQ13" s="163"/>
      <c r="GNR13" s="163"/>
      <c r="GNS13" s="163"/>
      <c r="GNT13" s="163"/>
      <c r="GNU13" s="163"/>
      <c r="GNV13" s="163"/>
      <c r="GNW13" s="163"/>
      <c r="GNX13" s="163"/>
      <c r="GNY13" s="163"/>
      <c r="GNZ13" s="163"/>
      <c r="GOA13" s="163"/>
      <c r="GOB13" s="163"/>
      <c r="GOC13" s="163"/>
      <c r="GOD13" s="163"/>
      <c r="GOE13" s="163"/>
      <c r="GOF13" s="163"/>
      <c r="GOG13" s="163"/>
      <c r="GOH13" s="163"/>
      <c r="GOI13" s="163"/>
      <c r="GOJ13" s="163"/>
      <c r="GOK13" s="163"/>
      <c r="GOL13" s="163"/>
      <c r="GOM13" s="163"/>
      <c r="GON13" s="163"/>
      <c r="GOO13" s="163"/>
      <c r="GOP13" s="163"/>
      <c r="GOQ13" s="163"/>
      <c r="GOR13" s="163"/>
      <c r="GOS13" s="163"/>
      <c r="GOT13" s="163"/>
      <c r="GOU13" s="163"/>
      <c r="GOV13" s="163"/>
      <c r="GOW13" s="163"/>
      <c r="GOX13" s="163"/>
      <c r="GOY13" s="163"/>
      <c r="GOZ13" s="163"/>
      <c r="GPA13" s="163"/>
      <c r="GPB13" s="163"/>
      <c r="GPC13" s="163"/>
      <c r="GPD13" s="163"/>
      <c r="GPE13" s="163"/>
      <c r="GPF13" s="163"/>
      <c r="GPG13" s="163"/>
      <c r="GPH13" s="163"/>
      <c r="GPI13" s="163"/>
      <c r="GPJ13" s="163"/>
      <c r="GPK13" s="163"/>
      <c r="GPL13" s="163"/>
      <c r="GPM13" s="163"/>
      <c r="GPN13" s="163"/>
      <c r="GPO13" s="163"/>
      <c r="GPP13" s="163"/>
      <c r="GPQ13" s="163"/>
      <c r="GPR13" s="163"/>
      <c r="GPS13" s="163"/>
      <c r="GPT13" s="163"/>
      <c r="GPU13" s="163"/>
      <c r="GPV13" s="163"/>
      <c r="GPW13" s="163"/>
      <c r="GPX13" s="163"/>
      <c r="GPY13" s="163"/>
      <c r="GPZ13" s="163"/>
      <c r="GQA13" s="163"/>
      <c r="GQB13" s="163"/>
      <c r="GQC13" s="163"/>
      <c r="GQD13" s="163"/>
      <c r="GQE13" s="163"/>
      <c r="GQF13" s="163"/>
      <c r="GQG13" s="163"/>
      <c r="GQH13" s="163"/>
      <c r="GQI13" s="163"/>
      <c r="GQJ13" s="163"/>
      <c r="GQK13" s="163"/>
      <c r="GQL13" s="163"/>
      <c r="GQM13" s="163"/>
      <c r="GQN13" s="163"/>
      <c r="GQO13" s="163"/>
      <c r="GQP13" s="163"/>
      <c r="GQQ13" s="163"/>
      <c r="GQR13" s="163"/>
      <c r="GQS13" s="163"/>
      <c r="GQT13" s="163"/>
      <c r="GQU13" s="163"/>
      <c r="GQV13" s="163"/>
      <c r="GQW13" s="163"/>
      <c r="GQX13" s="163"/>
      <c r="GQY13" s="163"/>
      <c r="GQZ13" s="163"/>
      <c r="GRA13" s="163"/>
      <c r="GRB13" s="163"/>
      <c r="GRC13" s="163"/>
      <c r="GRD13" s="163"/>
      <c r="GRE13" s="163"/>
      <c r="GRF13" s="163"/>
      <c r="GRG13" s="163"/>
      <c r="GRH13" s="163"/>
      <c r="GRI13" s="163"/>
      <c r="GRJ13" s="163"/>
      <c r="GRK13" s="163"/>
      <c r="GRL13" s="163"/>
      <c r="GRM13" s="163"/>
      <c r="GRN13" s="163"/>
      <c r="GRO13" s="163"/>
      <c r="GRP13" s="163"/>
      <c r="GRQ13" s="163"/>
      <c r="GRR13" s="163"/>
      <c r="GRS13" s="163"/>
      <c r="GRT13" s="163"/>
      <c r="GRU13" s="163"/>
      <c r="GRV13" s="163"/>
      <c r="GRW13" s="163"/>
      <c r="GRX13" s="163"/>
      <c r="GRY13" s="163"/>
      <c r="GRZ13" s="163"/>
      <c r="GSA13" s="163"/>
      <c r="GSB13" s="163"/>
      <c r="GSC13" s="163"/>
      <c r="GSD13" s="163"/>
      <c r="GSE13" s="163"/>
      <c r="GSF13" s="163"/>
      <c r="GSG13" s="163"/>
      <c r="GSH13" s="163"/>
      <c r="GSI13" s="163"/>
      <c r="GSJ13" s="163"/>
      <c r="GSK13" s="163"/>
      <c r="GSL13" s="163"/>
      <c r="GSM13" s="163"/>
      <c r="GSN13" s="163"/>
      <c r="GSO13" s="163"/>
      <c r="GSP13" s="163"/>
      <c r="GSQ13" s="163"/>
      <c r="GSR13" s="163"/>
      <c r="GSS13" s="163"/>
      <c r="GST13" s="163"/>
      <c r="GSU13" s="163"/>
      <c r="GSV13" s="163"/>
      <c r="GSW13" s="163"/>
      <c r="GSX13" s="163"/>
      <c r="GSY13" s="163"/>
      <c r="GSZ13" s="163"/>
      <c r="GTA13" s="163"/>
      <c r="GTB13" s="163"/>
      <c r="GTC13" s="163"/>
      <c r="GTD13" s="163"/>
      <c r="GTE13" s="163"/>
      <c r="GTF13" s="163"/>
      <c r="GTG13" s="163"/>
      <c r="GTH13" s="163"/>
      <c r="GTI13" s="163"/>
      <c r="GTJ13" s="163"/>
      <c r="GTK13" s="163"/>
      <c r="GTL13" s="163"/>
      <c r="GTM13" s="163"/>
      <c r="GTN13" s="163"/>
      <c r="GTO13" s="163"/>
      <c r="GTP13" s="163"/>
      <c r="GTQ13" s="163"/>
      <c r="GTR13" s="163"/>
      <c r="GTS13" s="163"/>
      <c r="GTT13" s="163"/>
      <c r="GTU13" s="163"/>
      <c r="GTV13" s="163"/>
      <c r="GTW13" s="163"/>
      <c r="GTX13" s="163"/>
      <c r="GTY13" s="163"/>
      <c r="GTZ13" s="163"/>
      <c r="GUA13" s="163"/>
      <c r="GUB13" s="163"/>
      <c r="GUC13" s="163"/>
      <c r="GUD13" s="163"/>
      <c r="GUE13" s="163"/>
      <c r="GUF13" s="163"/>
      <c r="GUG13" s="163"/>
      <c r="GUH13" s="163"/>
      <c r="GUI13" s="163"/>
      <c r="GUJ13" s="163"/>
      <c r="GUK13" s="163"/>
      <c r="GUL13" s="163"/>
      <c r="GUM13" s="163"/>
      <c r="GUN13" s="163"/>
      <c r="GUO13" s="163"/>
      <c r="GUP13" s="163"/>
      <c r="GUQ13" s="163"/>
      <c r="GUR13" s="163"/>
      <c r="GUS13" s="163"/>
      <c r="GUT13" s="163"/>
      <c r="GUU13" s="163"/>
      <c r="GUV13" s="163"/>
      <c r="GUW13" s="163"/>
      <c r="GUX13" s="163"/>
      <c r="GUY13" s="163"/>
      <c r="GUZ13" s="163"/>
      <c r="GVA13" s="163"/>
      <c r="GVB13" s="163"/>
      <c r="GVC13" s="163"/>
      <c r="GVD13" s="163"/>
      <c r="GVE13" s="163"/>
      <c r="GVF13" s="163"/>
      <c r="GVG13" s="163"/>
      <c r="GVH13" s="163"/>
      <c r="GVI13" s="163"/>
      <c r="GVJ13" s="163"/>
      <c r="GVK13" s="163"/>
      <c r="GVL13" s="163"/>
      <c r="GVM13" s="163"/>
      <c r="GVN13" s="163"/>
      <c r="GVO13" s="163"/>
      <c r="GVP13" s="163"/>
      <c r="GVQ13" s="163"/>
      <c r="GVR13" s="163"/>
      <c r="GVS13" s="163"/>
      <c r="GVT13" s="163"/>
      <c r="GVU13" s="163"/>
      <c r="GVV13" s="163"/>
      <c r="GVW13" s="163"/>
      <c r="GVX13" s="163"/>
      <c r="GVY13" s="163"/>
      <c r="GVZ13" s="163"/>
      <c r="GWA13" s="163"/>
      <c r="GWB13" s="163"/>
      <c r="GWC13" s="163"/>
      <c r="GWD13" s="163"/>
      <c r="GWE13" s="163"/>
      <c r="GWF13" s="163"/>
      <c r="GWG13" s="163"/>
      <c r="GWH13" s="163"/>
      <c r="GWI13" s="163"/>
      <c r="GWJ13" s="163"/>
      <c r="GWK13" s="163"/>
      <c r="GWL13" s="163"/>
      <c r="GWM13" s="163"/>
      <c r="GWN13" s="163"/>
      <c r="GWO13" s="163"/>
      <c r="GWP13" s="163"/>
      <c r="GWQ13" s="163"/>
      <c r="GWR13" s="163"/>
      <c r="GWS13" s="163"/>
      <c r="GWT13" s="163"/>
      <c r="GWU13" s="163"/>
      <c r="GWV13" s="163"/>
      <c r="GWW13" s="163"/>
      <c r="GWX13" s="163"/>
      <c r="GWY13" s="163"/>
      <c r="GWZ13" s="163"/>
      <c r="GXA13" s="163"/>
      <c r="GXB13" s="163"/>
      <c r="GXC13" s="163"/>
      <c r="GXD13" s="163"/>
      <c r="GXE13" s="163"/>
      <c r="GXF13" s="163"/>
      <c r="GXG13" s="163"/>
      <c r="GXH13" s="163"/>
      <c r="GXI13" s="163"/>
      <c r="GXJ13" s="163"/>
      <c r="GXK13" s="163"/>
      <c r="GXL13" s="163"/>
      <c r="GXM13" s="163"/>
      <c r="GXN13" s="163"/>
      <c r="GXO13" s="163"/>
      <c r="GXP13" s="163"/>
      <c r="GXQ13" s="163"/>
      <c r="GXR13" s="163"/>
      <c r="GXS13" s="163"/>
      <c r="GXT13" s="163"/>
      <c r="GXU13" s="163"/>
      <c r="GXV13" s="163"/>
      <c r="GXW13" s="163"/>
      <c r="GXX13" s="163"/>
      <c r="GXY13" s="163"/>
      <c r="GXZ13" s="163"/>
      <c r="GYA13" s="163"/>
      <c r="GYB13" s="163"/>
      <c r="GYC13" s="163"/>
      <c r="GYD13" s="163"/>
      <c r="GYE13" s="163"/>
      <c r="GYF13" s="163"/>
      <c r="GYG13" s="163"/>
      <c r="GYH13" s="163"/>
      <c r="GYI13" s="163"/>
      <c r="GYJ13" s="163"/>
      <c r="GYK13" s="163"/>
      <c r="GYL13" s="163"/>
      <c r="GYM13" s="163"/>
      <c r="GYN13" s="163"/>
      <c r="GYO13" s="163"/>
      <c r="GYP13" s="163"/>
      <c r="GYQ13" s="163"/>
      <c r="GYR13" s="163"/>
      <c r="GYS13" s="163"/>
      <c r="GYT13" s="163"/>
      <c r="GYU13" s="163"/>
      <c r="GYV13" s="163"/>
      <c r="GYW13" s="163"/>
      <c r="GYX13" s="163"/>
      <c r="GYY13" s="163"/>
      <c r="GYZ13" s="163"/>
      <c r="GZA13" s="163"/>
      <c r="GZB13" s="163"/>
      <c r="GZC13" s="163"/>
      <c r="GZD13" s="163"/>
      <c r="GZE13" s="163"/>
      <c r="GZF13" s="163"/>
      <c r="GZG13" s="163"/>
      <c r="GZH13" s="163"/>
      <c r="GZI13" s="163"/>
      <c r="GZJ13" s="163"/>
      <c r="GZK13" s="163"/>
      <c r="GZL13" s="163"/>
      <c r="GZM13" s="163"/>
      <c r="GZN13" s="163"/>
      <c r="GZO13" s="163"/>
      <c r="GZP13" s="163"/>
      <c r="GZQ13" s="163"/>
      <c r="GZR13" s="163"/>
      <c r="GZS13" s="163"/>
      <c r="GZT13" s="163"/>
      <c r="GZU13" s="163"/>
      <c r="GZV13" s="163"/>
      <c r="GZW13" s="163"/>
      <c r="GZX13" s="163"/>
      <c r="GZY13" s="163"/>
      <c r="GZZ13" s="163"/>
      <c r="HAA13" s="163"/>
      <c r="HAB13" s="163"/>
      <c r="HAC13" s="163"/>
      <c r="HAD13" s="163"/>
      <c r="HAE13" s="163"/>
      <c r="HAF13" s="163"/>
      <c r="HAG13" s="163"/>
      <c r="HAH13" s="163"/>
      <c r="HAI13" s="163"/>
      <c r="HAJ13" s="163"/>
      <c r="HAK13" s="163"/>
      <c r="HAL13" s="163"/>
      <c r="HAM13" s="163"/>
      <c r="HAN13" s="163"/>
      <c r="HAO13" s="163"/>
      <c r="HAP13" s="163"/>
      <c r="HAQ13" s="163"/>
      <c r="HAR13" s="163"/>
      <c r="HAS13" s="163"/>
      <c r="HAT13" s="163"/>
      <c r="HAU13" s="163"/>
      <c r="HAV13" s="163"/>
      <c r="HAW13" s="163"/>
      <c r="HAX13" s="163"/>
      <c r="HAY13" s="163"/>
      <c r="HAZ13" s="163"/>
      <c r="HBA13" s="163"/>
      <c r="HBB13" s="163"/>
      <c r="HBC13" s="163"/>
      <c r="HBD13" s="163"/>
      <c r="HBE13" s="163"/>
      <c r="HBF13" s="163"/>
      <c r="HBG13" s="163"/>
      <c r="HBH13" s="163"/>
      <c r="HBI13" s="163"/>
      <c r="HBJ13" s="163"/>
      <c r="HBK13" s="163"/>
      <c r="HBL13" s="163"/>
      <c r="HBM13" s="163"/>
      <c r="HBN13" s="163"/>
      <c r="HBO13" s="163"/>
      <c r="HBP13" s="163"/>
      <c r="HBQ13" s="163"/>
      <c r="HBR13" s="163"/>
      <c r="HBS13" s="163"/>
      <c r="HBT13" s="163"/>
      <c r="HBU13" s="163"/>
      <c r="HBV13" s="163"/>
      <c r="HBW13" s="163"/>
      <c r="HBX13" s="163"/>
      <c r="HBY13" s="163"/>
      <c r="HBZ13" s="163"/>
      <c r="HCA13" s="163"/>
      <c r="HCB13" s="163"/>
      <c r="HCC13" s="163"/>
      <c r="HCD13" s="163"/>
      <c r="HCE13" s="163"/>
      <c r="HCF13" s="163"/>
      <c r="HCG13" s="163"/>
      <c r="HCH13" s="163"/>
      <c r="HCI13" s="163"/>
      <c r="HCJ13" s="163"/>
      <c r="HCK13" s="163"/>
      <c r="HCL13" s="163"/>
      <c r="HCM13" s="163"/>
      <c r="HCN13" s="163"/>
      <c r="HCO13" s="163"/>
      <c r="HCP13" s="163"/>
      <c r="HCQ13" s="163"/>
      <c r="HCR13" s="163"/>
      <c r="HCS13" s="163"/>
      <c r="HCT13" s="163"/>
      <c r="HCU13" s="163"/>
      <c r="HCV13" s="163"/>
      <c r="HCW13" s="163"/>
      <c r="HCX13" s="163"/>
      <c r="HCY13" s="163"/>
      <c r="HCZ13" s="163"/>
      <c r="HDA13" s="163"/>
      <c r="HDB13" s="163"/>
      <c r="HDC13" s="163"/>
      <c r="HDD13" s="163"/>
      <c r="HDE13" s="163"/>
      <c r="HDF13" s="163"/>
      <c r="HDG13" s="163"/>
      <c r="HDH13" s="163"/>
      <c r="HDI13" s="163"/>
      <c r="HDJ13" s="163"/>
      <c r="HDK13" s="163"/>
      <c r="HDL13" s="163"/>
      <c r="HDM13" s="163"/>
      <c r="HDN13" s="163"/>
      <c r="HDO13" s="163"/>
      <c r="HDP13" s="163"/>
      <c r="HDQ13" s="163"/>
      <c r="HDR13" s="163"/>
      <c r="HDS13" s="163"/>
      <c r="HDT13" s="163"/>
      <c r="HDU13" s="163"/>
      <c r="HDV13" s="163"/>
      <c r="HDW13" s="163"/>
      <c r="HDX13" s="163"/>
      <c r="HDY13" s="163"/>
      <c r="HDZ13" s="163"/>
      <c r="HEA13" s="163"/>
      <c r="HEB13" s="163"/>
      <c r="HEC13" s="163"/>
      <c r="HED13" s="163"/>
      <c r="HEE13" s="163"/>
      <c r="HEF13" s="163"/>
      <c r="HEG13" s="163"/>
      <c r="HEH13" s="163"/>
      <c r="HEI13" s="163"/>
      <c r="HEJ13" s="163"/>
      <c r="HEK13" s="163"/>
      <c r="HEL13" s="163"/>
      <c r="HEM13" s="163"/>
      <c r="HEN13" s="163"/>
      <c r="HEO13" s="163"/>
      <c r="HEP13" s="163"/>
      <c r="HEQ13" s="163"/>
      <c r="HER13" s="163"/>
      <c r="HES13" s="163"/>
      <c r="HET13" s="163"/>
      <c r="HEU13" s="163"/>
      <c r="HEV13" s="163"/>
      <c r="HEW13" s="163"/>
      <c r="HEX13" s="163"/>
      <c r="HEY13" s="163"/>
      <c r="HEZ13" s="163"/>
      <c r="HFA13" s="163"/>
      <c r="HFB13" s="163"/>
      <c r="HFC13" s="163"/>
      <c r="HFD13" s="163"/>
      <c r="HFE13" s="163"/>
      <c r="HFF13" s="163"/>
      <c r="HFG13" s="163"/>
      <c r="HFH13" s="163"/>
      <c r="HFI13" s="163"/>
      <c r="HFJ13" s="163"/>
      <c r="HFK13" s="163"/>
      <c r="HFL13" s="163"/>
      <c r="HFM13" s="163"/>
      <c r="HFN13" s="163"/>
      <c r="HFO13" s="163"/>
      <c r="HFP13" s="163"/>
      <c r="HFQ13" s="163"/>
      <c r="HFR13" s="163"/>
      <c r="HFS13" s="163"/>
      <c r="HFT13" s="163"/>
      <c r="HFU13" s="163"/>
      <c r="HFV13" s="163"/>
      <c r="HFW13" s="163"/>
      <c r="HFX13" s="163"/>
      <c r="HFY13" s="163"/>
      <c r="HFZ13" s="163"/>
      <c r="HGA13" s="163"/>
      <c r="HGB13" s="163"/>
      <c r="HGC13" s="163"/>
      <c r="HGD13" s="163"/>
      <c r="HGE13" s="163"/>
      <c r="HGF13" s="163"/>
      <c r="HGG13" s="163"/>
      <c r="HGH13" s="163"/>
      <c r="HGI13" s="163"/>
      <c r="HGJ13" s="163"/>
      <c r="HGK13" s="163"/>
      <c r="HGL13" s="163"/>
      <c r="HGM13" s="163"/>
      <c r="HGN13" s="163"/>
      <c r="HGO13" s="163"/>
      <c r="HGP13" s="163"/>
      <c r="HGQ13" s="163"/>
      <c r="HGR13" s="163"/>
      <c r="HGS13" s="163"/>
      <c r="HGT13" s="163"/>
      <c r="HGU13" s="163"/>
      <c r="HGV13" s="163"/>
      <c r="HGW13" s="163"/>
      <c r="HGX13" s="163"/>
      <c r="HGY13" s="163"/>
      <c r="HGZ13" s="163"/>
      <c r="HHA13" s="163"/>
      <c r="HHB13" s="163"/>
      <c r="HHC13" s="163"/>
      <c r="HHD13" s="163"/>
      <c r="HHE13" s="163"/>
      <c r="HHF13" s="163"/>
      <c r="HHG13" s="163"/>
      <c r="HHH13" s="163"/>
      <c r="HHI13" s="163"/>
      <c r="HHJ13" s="163"/>
      <c r="HHK13" s="163"/>
      <c r="HHL13" s="163"/>
      <c r="HHM13" s="163"/>
      <c r="HHN13" s="163"/>
      <c r="HHO13" s="163"/>
      <c r="HHP13" s="163"/>
      <c r="HHQ13" s="163"/>
      <c r="HHR13" s="163"/>
      <c r="HHS13" s="163"/>
      <c r="HHT13" s="163"/>
      <c r="HHU13" s="163"/>
      <c r="HHV13" s="163"/>
      <c r="HHW13" s="163"/>
      <c r="HHX13" s="163"/>
      <c r="HHY13" s="163"/>
      <c r="HHZ13" s="163"/>
      <c r="HIA13" s="163"/>
      <c r="HIB13" s="163"/>
      <c r="HIC13" s="163"/>
      <c r="HID13" s="163"/>
      <c r="HIE13" s="163"/>
      <c r="HIF13" s="163"/>
      <c r="HIG13" s="163"/>
      <c r="HIH13" s="163"/>
      <c r="HII13" s="163"/>
      <c r="HIJ13" s="163"/>
      <c r="HIK13" s="163"/>
      <c r="HIL13" s="163"/>
      <c r="HIM13" s="163"/>
      <c r="HIN13" s="163"/>
      <c r="HIO13" s="163"/>
      <c r="HIP13" s="163"/>
      <c r="HIQ13" s="163"/>
      <c r="HIR13" s="163"/>
      <c r="HIS13" s="163"/>
      <c r="HIT13" s="163"/>
      <c r="HIU13" s="163"/>
      <c r="HIV13" s="163"/>
      <c r="HIW13" s="163"/>
      <c r="HIX13" s="163"/>
      <c r="HIY13" s="163"/>
      <c r="HIZ13" s="163"/>
      <c r="HJA13" s="163"/>
      <c r="HJB13" s="163"/>
      <c r="HJC13" s="163"/>
      <c r="HJD13" s="163"/>
      <c r="HJE13" s="163"/>
      <c r="HJF13" s="163"/>
      <c r="HJG13" s="163"/>
      <c r="HJH13" s="163"/>
      <c r="HJI13" s="163"/>
      <c r="HJJ13" s="163"/>
      <c r="HJK13" s="163"/>
      <c r="HJL13" s="163"/>
      <c r="HJM13" s="163"/>
      <c r="HJN13" s="163"/>
      <c r="HJO13" s="163"/>
      <c r="HJP13" s="163"/>
      <c r="HJQ13" s="163"/>
      <c r="HJR13" s="163"/>
      <c r="HJS13" s="163"/>
      <c r="HJT13" s="163"/>
      <c r="HJU13" s="163"/>
      <c r="HJV13" s="163"/>
      <c r="HJW13" s="163"/>
      <c r="HJX13" s="163"/>
      <c r="HJY13" s="163"/>
      <c r="HJZ13" s="163"/>
      <c r="HKA13" s="163"/>
      <c r="HKB13" s="163"/>
      <c r="HKC13" s="163"/>
      <c r="HKD13" s="163"/>
      <c r="HKE13" s="163"/>
      <c r="HKF13" s="163"/>
      <c r="HKG13" s="163"/>
      <c r="HKH13" s="163"/>
      <c r="HKI13" s="163"/>
      <c r="HKJ13" s="163"/>
      <c r="HKK13" s="163"/>
      <c r="HKL13" s="163"/>
      <c r="HKM13" s="163"/>
      <c r="HKN13" s="163"/>
      <c r="HKO13" s="163"/>
      <c r="HKP13" s="163"/>
      <c r="HKQ13" s="163"/>
      <c r="HKR13" s="163"/>
      <c r="HKS13" s="163"/>
      <c r="HKT13" s="163"/>
      <c r="HKU13" s="163"/>
      <c r="HKV13" s="163"/>
      <c r="HKW13" s="163"/>
      <c r="HKX13" s="163"/>
      <c r="HKY13" s="163"/>
      <c r="HKZ13" s="163"/>
      <c r="HLA13" s="163"/>
      <c r="HLB13" s="163"/>
      <c r="HLC13" s="163"/>
      <c r="HLD13" s="163"/>
      <c r="HLE13" s="163"/>
      <c r="HLF13" s="163"/>
      <c r="HLG13" s="163"/>
      <c r="HLH13" s="163"/>
      <c r="HLI13" s="163"/>
      <c r="HLJ13" s="163"/>
      <c r="HLK13" s="163"/>
      <c r="HLL13" s="163"/>
      <c r="HLM13" s="163"/>
      <c r="HLN13" s="163"/>
      <c r="HLO13" s="163"/>
      <c r="HLP13" s="163"/>
      <c r="HLQ13" s="163"/>
      <c r="HLR13" s="163"/>
      <c r="HLS13" s="163"/>
      <c r="HLT13" s="163"/>
      <c r="HLU13" s="163"/>
      <c r="HLV13" s="163"/>
      <c r="HLW13" s="163"/>
      <c r="HLX13" s="163"/>
      <c r="HLY13" s="163"/>
      <c r="HLZ13" s="163"/>
      <c r="HMA13" s="163"/>
      <c r="HMB13" s="163"/>
      <c r="HMC13" s="163"/>
      <c r="HMD13" s="163"/>
      <c r="HME13" s="163"/>
      <c r="HMF13" s="163"/>
      <c r="HMG13" s="163"/>
      <c r="HMH13" s="163"/>
      <c r="HMI13" s="163"/>
      <c r="HMJ13" s="163"/>
      <c r="HMK13" s="163"/>
      <c r="HML13" s="163"/>
      <c r="HMM13" s="163"/>
      <c r="HMN13" s="163"/>
      <c r="HMO13" s="163"/>
      <c r="HMP13" s="163"/>
      <c r="HMQ13" s="163"/>
      <c r="HMR13" s="163"/>
      <c r="HMS13" s="163"/>
      <c r="HMT13" s="163"/>
      <c r="HMU13" s="163"/>
      <c r="HMV13" s="163"/>
      <c r="HMW13" s="163"/>
      <c r="HMX13" s="163"/>
      <c r="HMY13" s="163"/>
      <c r="HMZ13" s="163"/>
      <c r="HNA13" s="163"/>
      <c r="HNB13" s="163"/>
      <c r="HNC13" s="163"/>
      <c r="HND13" s="163"/>
      <c r="HNE13" s="163"/>
      <c r="HNF13" s="163"/>
      <c r="HNG13" s="163"/>
      <c r="HNH13" s="163"/>
      <c r="HNI13" s="163"/>
      <c r="HNJ13" s="163"/>
      <c r="HNK13" s="163"/>
      <c r="HNL13" s="163"/>
      <c r="HNM13" s="163"/>
      <c r="HNN13" s="163"/>
      <c r="HNO13" s="163"/>
      <c r="HNP13" s="163"/>
      <c r="HNQ13" s="163"/>
      <c r="HNR13" s="163"/>
      <c r="HNS13" s="163"/>
      <c r="HNT13" s="163"/>
      <c r="HNU13" s="163"/>
      <c r="HNV13" s="163"/>
      <c r="HNW13" s="163"/>
      <c r="HNX13" s="163"/>
      <c r="HNY13" s="163"/>
      <c r="HNZ13" s="163"/>
      <c r="HOA13" s="163"/>
      <c r="HOB13" s="163"/>
      <c r="HOC13" s="163"/>
      <c r="HOD13" s="163"/>
      <c r="HOE13" s="163"/>
      <c r="HOF13" s="163"/>
      <c r="HOG13" s="163"/>
      <c r="HOH13" s="163"/>
      <c r="HOI13" s="163"/>
      <c r="HOJ13" s="163"/>
      <c r="HOK13" s="163"/>
      <c r="HOL13" s="163"/>
      <c r="HOM13" s="163"/>
      <c r="HON13" s="163"/>
      <c r="HOO13" s="163"/>
      <c r="HOP13" s="163"/>
      <c r="HOQ13" s="163"/>
      <c r="HOR13" s="163"/>
      <c r="HOS13" s="163"/>
      <c r="HOT13" s="163"/>
      <c r="HOU13" s="163"/>
      <c r="HOV13" s="163"/>
      <c r="HOW13" s="163"/>
      <c r="HOX13" s="163"/>
      <c r="HOY13" s="163"/>
      <c r="HOZ13" s="163"/>
      <c r="HPA13" s="163"/>
      <c r="HPB13" s="163"/>
      <c r="HPC13" s="163"/>
      <c r="HPD13" s="163"/>
      <c r="HPE13" s="163"/>
      <c r="HPF13" s="163"/>
      <c r="HPG13" s="163"/>
      <c r="HPH13" s="163"/>
      <c r="HPI13" s="163"/>
      <c r="HPJ13" s="163"/>
      <c r="HPK13" s="163"/>
      <c r="HPL13" s="163"/>
      <c r="HPM13" s="163"/>
      <c r="HPN13" s="163"/>
      <c r="HPO13" s="163"/>
      <c r="HPP13" s="163"/>
      <c r="HPQ13" s="163"/>
      <c r="HPR13" s="163"/>
      <c r="HPS13" s="163"/>
      <c r="HPT13" s="163"/>
      <c r="HPU13" s="163"/>
      <c r="HPV13" s="163"/>
      <c r="HPW13" s="163"/>
      <c r="HPX13" s="163"/>
      <c r="HPY13" s="163"/>
      <c r="HPZ13" s="163"/>
      <c r="HQA13" s="163"/>
      <c r="HQB13" s="163"/>
      <c r="HQC13" s="163"/>
      <c r="HQD13" s="163"/>
      <c r="HQE13" s="163"/>
      <c r="HQF13" s="163"/>
      <c r="HQG13" s="163"/>
      <c r="HQH13" s="163"/>
      <c r="HQI13" s="163"/>
      <c r="HQJ13" s="163"/>
      <c r="HQK13" s="163"/>
      <c r="HQL13" s="163"/>
      <c r="HQM13" s="163"/>
      <c r="HQN13" s="163"/>
      <c r="HQO13" s="163"/>
      <c r="HQP13" s="163"/>
      <c r="HQQ13" s="163"/>
      <c r="HQR13" s="163"/>
      <c r="HQS13" s="163"/>
      <c r="HQT13" s="163"/>
      <c r="HQU13" s="163"/>
      <c r="HQV13" s="163"/>
      <c r="HQW13" s="163"/>
      <c r="HQX13" s="163"/>
      <c r="HQY13" s="163"/>
      <c r="HQZ13" s="163"/>
      <c r="HRA13" s="163"/>
      <c r="HRB13" s="163"/>
      <c r="HRC13" s="163"/>
      <c r="HRD13" s="163"/>
      <c r="HRE13" s="163"/>
      <c r="HRF13" s="163"/>
      <c r="HRG13" s="163"/>
      <c r="HRH13" s="163"/>
      <c r="HRI13" s="163"/>
      <c r="HRJ13" s="163"/>
      <c r="HRK13" s="163"/>
      <c r="HRL13" s="163"/>
      <c r="HRM13" s="163"/>
      <c r="HRN13" s="163"/>
      <c r="HRO13" s="163"/>
      <c r="HRP13" s="163"/>
      <c r="HRQ13" s="163"/>
      <c r="HRR13" s="163"/>
      <c r="HRS13" s="163"/>
      <c r="HRT13" s="163"/>
      <c r="HRU13" s="163"/>
      <c r="HRV13" s="163"/>
      <c r="HRW13" s="163"/>
      <c r="HRX13" s="163"/>
      <c r="HRY13" s="163"/>
      <c r="HRZ13" s="163"/>
      <c r="HSA13" s="163"/>
      <c r="HSB13" s="163"/>
      <c r="HSC13" s="163"/>
      <c r="HSD13" s="163"/>
      <c r="HSE13" s="163"/>
      <c r="HSF13" s="163"/>
      <c r="HSG13" s="163"/>
      <c r="HSH13" s="163"/>
      <c r="HSI13" s="163"/>
      <c r="HSJ13" s="163"/>
      <c r="HSK13" s="163"/>
      <c r="HSL13" s="163"/>
      <c r="HSM13" s="163"/>
      <c r="HSN13" s="163"/>
      <c r="HSO13" s="163"/>
      <c r="HSP13" s="163"/>
      <c r="HSQ13" s="163"/>
      <c r="HSR13" s="163"/>
      <c r="HSS13" s="163"/>
      <c r="HST13" s="163"/>
      <c r="HSU13" s="163"/>
      <c r="HSV13" s="163"/>
      <c r="HSW13" s="163"/>
      <c r="HSX13" s="163"/>
      <c r="HSY13" s="163"/>
      <c r="HSZ13" s="163"/>
      <c r="HTA13" s="163"/>
      <c r="HTB13" s="163"/>
      <c r="HTC13" s="163"/>
      <c r="HTD13" s="163"/>
      <c r="HTE13" s="163"/>
      <c r="HTF13" s="163"/>
      <c r="HTG13" s="163"/>
      <c r="HTH13" s="163"/>
      <c r="HTI13" s="163"/>
      <c r="HTJ13" s="163"/>
      <c r="HTK13" s="163"/>
      <c r="HTL13" s="163"/>
      <c r="HTM13" s="163"/>
      <c r="HTN13" s="163"/>
      <c r="HTO13" s="163"/>
      <c r="HTP13" s="163"/>
      <c r="HTQ13" s="163"/>
      <c r="HTR13" s="163"/>
      <c r="HTS13" s="163"/>
      <c r="HTT13" s="163"/>
      <c r="HTU13" s="163"/>
      <c r="HTV13" s="163"/>
      <c r="HTW13" s="163"/>
      <c r="HTX13" s="163"/>
      <c r="HTY13" s="163"/>
      <c r="HTZ13" s="163"/>
      <c r="HUA13" s="163"/>
      <c r="HUB13" s="163"/>
      <c r="HUC13" s="163"/>
      <c r="HUD13" s="163"/>
      <c r="HUE13" s="163"/>
      <c r="HUF13" s="163"/>
      <c r="HUG13" s="163"/>
      <c r="HUH13" s="163"/>
      <c r="HUI13" s="163"/>
      <c r="HUJ13" s="163"/>
      <c r="HUK13" s="163"/>
      <c r="HUL13" s="163"/>
      <c r="HUM13" s="163"/>
      <c r="HUN13" s="163"/>
      <c r="HUO13" s="163"/>
      <c r="HUP13" s="163"/>
      <c r="HUQ13" s="163"/>
      <c r="HUR13" s="163"/>
      <c r="HUS13" s="163"/>
      <c r="HUT13" s="163"/>
      <c r="HUU13" s="163"/>
      <c r="HUV13" s="163"/>
      <c r="HUW13" s="163"/>
      <c r="HUX13" s="163"/>
      <c r="HUY13" s="163"/>
      <c r="HUZ13" s="163"/>
      <c r="HVA13" s="163"/>
      <c r="HVB13" s="163"/>
      <c r="HVC13" s="163"/>
      <c r="HVD13" s="163"/>
      <c r="HVE13" s="163"/>
      <c r="HVF13" s="163"/>
      <c r="HVG13" s="163"/>
      <c r="HVH13" s="163"/>
      <c r="HVI13" s="163"/>
      <c r="HVJ13" s="163"/>
      <c r="HVK13" s="163"/>
      <c r="HVL13" s="163"/>
      <c r="HVM13" s="163"/>
      <c r="HVN13" s="163"/>
      <c r="HVO13" s="163"/>
      <c r="HVP13" s="163"/>
      <c r="HVQ13" s="163"/>
      <c r="HVR13" s="163"/>
      <c r="HVS13" s="163"/>
      <c r="HVT13" s="163"/>
      <c r="HVU13" s="163"/>
      <c r="HVV13" s="163"/>
      <c r="HVW13" s="163"/>
      <c r="HVX13" s="163"/>
      <c r="HVY13" s="163"/>
      <c r="HVZ13" s="163"/>
      <c r="HWA13" s="163"/>
      <c r="HWB13" s="163"/>
      <c r="HWC13" s="163"/>
      <c r="HWD13" s="163"/>
      <c r="HWE13" s="163"/>
      <c r="HWF13" s="163"/>
      <c r="HWG13" s="163"/>
      <c r="HWH13" s="163"/>
      <c r="HWI13" s="163"/>
      <c r="HWJ13" s="163"/>
      <c r="HWK13" s="163"/>
      <c r="HWL13" s="163"/>
      <c r="HWM13" s="163"/>
      <c r="HWN13" s="163"/>
      <c r="HWO13" s="163"/>
      <c r="HWP13" s="163"/>
      <c r="HWQ13" s="163"/>
      <c r="HWR13" s="163"/>
      <c r="HWS13" s="163"/>
      <c r="HWT13" s="163"/>
      <c r="HWU13" s="163"/>
      <c r="HWV13" s="163"/>
      <c r="HWW13" s="163"/>
      <c r="HWX13" s="163"/>
      <c r="HWY13" s="163"/>
      <c r="HWZ13" s="163"/>
      <c r="HXA13" s="163"/>
      <c r="HXB13" s="163"/>
      <c r="HXC13" s="163"/>
      <c r="HXD13" s="163"/>
      <c r="HXE13" s="163"/>
      <c r="HXF13" s="163"/>
      <c r="HXG13" s="163"/>
      <c r="HXH13" s="163"/>
      <c r="HXI13" s="163"/>
      <c r="HXJ13" s="163"/>
      <c r="HXK13" s="163"/>
      <c r="HXL13" s="163"/>
      <c r="HXM13" s="163"/>
      <c r="HXN13" s="163"/>
      <c r="HXO13" s="163"/>
      <c r="HXP13" s="163"/>
      <c r="HXQ13" s="163"/>
      <c r="HXR13" s="163"/>
      <c r="HXS13" s="163"/>
      <c r="HXT13" s="163"/>
      <c r="HXU13" s="163"/>
      <c r="HXV13" s="163"/>
      <c r="HXW13" s="163"/>
      <c r="HXX13" s="163"/>
      <c r="HXY13" s="163"/>
      <c r="HXZ13" s="163"/>
      <c r="HYA13" s="163"/>
      <c r="HYB13" s="163"/>
      <c r="HYC13" s="163"/>
      <c r="HYD13" s="163"/>
      <c r="HYE13" s="163"/>
      <c r="HYF13" s="163"/>
      <c r="HYG13" s="163"/>
      <c r="HYH13" s="163"/>
      <c r="HYI13" s="163"/>
      <c r="HYJ13" s="163"/>
      <c r="HYK13" s="163"/>
      <c r="HYL13" s="163"/>
      <c r="HYM13" s="163"/>
      <c r="HYN13" s="163"/>
      <c r="HYO13" s="163"/>
      <c r="HYP13" s="163"/>
      <c r="HYQ13" s="163"/>
      <c r="HYR13" s="163"/>
      <c r="HYS13" s="163"/>
      <c r="HYT13" s="163"/>
      <c r="HYU13" s="163"/>
      <c r="HYV13" s="163"/>
      <c r="HYW13" s="163"/>
      <c r="HYX13" s="163"/>
      <c r="HYY13" s="163"/>
      <c r="HYZ13" s="163"/>
      <c r="HZA13" s="163"/>
      <c r="HZB13" s="163"/>
      <c r="HZC13" s="163"/>
      <c r="HZD13" s="163"/>
      <c r="HZE13" s="163"/>
      <c r="HZF13" s="163"/>
      <c r="HZG13" s="163"/>
      <c r="HZH13" s="163"/>
      <c r="HZI13" s="163"/>
      <c r="HZJ13" s="163"/>
      <c r="HZK13" s="163"/>
      <c r="HZL13" s="163"/>
      <c r="HZM13" s="163"/>
      <c r="HZN13" s="163"/>
      <c r="HZO13" s="163"/>
      <c r="HZP13" s="163"/>
      <c r="HZQ13" s="163"/>
      <c r="HZR13" s="163"/>
      <c r="HZS13" s="163"/>
      <c r="HZT13" s="163"/>
      <c r="HZU13" s="163"/>
      <c r="HZV13" s="163"/>
      <c r="HZW13" s="163"/>
      <c r="HZX13" s="163"/>
      <c r="HZY13" s="163"/>
      <c r="HZZ13" s="163"/>
      <c r="IAA13" s="163"/>
      <c r="IAB13" s="163"/>
      <c r="IAC13" s="163"/>
      <c r="IAD13" s="163"/>
      <c r="IAE13" s="163"/>
      <c r="IAF13" s="163"/>
      <c r="IAG13" s="163"/>
      <c r="IAH13" s="163"/>
      <c r="IAI13" s="163"/>
      <c r="IAJ13" s="163"/>
      <c r="IAK13" s="163"/>
      <c r="IAL13" s="163"/>
      <c r="IAM13" s="163"/>
      <c r="IAN13" s="163"/>
      <c r="IAO13" s="163"/>
      <c r="IAP13" s="163"/>
      <c r="IAQ13" s="163"/>
      <c r="IAR13" s="163"/>
      <c r="IAS13" s="163"/>
      <c r="IAT13" s="163"/>
      <c r="IAU13" s="163"/>
      <c r="IAV13" s="163"/>
      <c r="IAW13" s="163"/>
      <c r="IAX13" s="163"/>
      <c r="IAY13" s="163"/>
      <c r="IAZ13" s="163"/>
      <c r="IBA13" s="163"/>
      <c r="IBB13" s="163"/>
      <c r="IBC13" s="163"/>
      <c r="IBD13" s="163"/>
      <c r="IBE13" s="163"/>
      <c r="IBF13" s="163"/>
      <c r="IBG13" s="163"/>
      <c r="IBH13" s="163"/>
      <c r="IBI13" s="163"/>
      <c r="IBJ13" s="163"/>
      <c r="IBK13" s="163"/>
      <c r="IBL13" s="163"/>
      <c r="IBM13" s="163"/>
      <c r="IBN13" s="163"/>
      <c r="IBO13" s="163"/>
      <c r="IBP13" s="163"/>
      <c r="IBQ13" s="163"/>
      <c r="IBR13" s="163"/>
      <c r="IBS13" s="163"/>
      <c r="IBT13" s="163"/>
      <c r="IBU13" s="163"/>
      <c r="IBV13" s="163"/>
      <c r="IBW13" s="163"/>
      <c r="IBX13" s="163"/>
      <c r="IBY13" s="163"/>
      <c r="IBZ13" s="163"/>
      <c r="ICA13" s="163"/>
      <c r="ICB13" s="163"/>
      <c r="ICC13" s="163"/>
      <c r="ICD13" s="163"/>
      <c r="ICE13" s="163"/>
      <c r="ICF13" s="163"/>
      <c r="ICG13" s="163"/>
      <c r="ICH13" s="163"/>
      <c r="ICI13" s="163"/>
      <c r="ICJ13" s="163"/>
      <c r="ICK13" s="163"/>
      <c r="ICL13" s="163"/>
      <c r="ICM13" s="163"/>
      <c r="ICN13" s="163"/>
      <c r="ICO13" s="163"/>
      <c r="ICP13" s="163"/>
      <c r="ICQ13" s="163"/>
      <c r="ICR13" s="163"/>
      <c r="ICS13" s="163"/>
      <c r="ICT13" s="163"/>
      <c r="ICU13" s="163"/>
      <c r="ICV13" s="163"/>
      <c r="ICW13" s="163"/>
      <c r="ICX13" s="163"/>
      <c r="ICY13" s="163"/>
      <c r="ICZ13" s="163"/>
      <c r="IDA13" s="163"/>
      <c r="IDB13" s="163"/>
      <c r="IDC13" s="163"/>
      <c r="IDD13" s="163"/>
      <c r="IDE13" s="163"/>
      <c r="IDF13" s="163"/>
      <c r="IDG13" s="163"/>
      <c r="IDH13" s="163"/>
      <c r="IDI13" s="163"/>
      <c r="IDJ13" s="163"/>
      <c r="IDK13" s="163"/>
      <c r="IDL13" s="163"/>
      <c r="IDM13" s="163"/>
      <c r="IDN13" s="163"/>
      <c r="IDO13" s="163"/>
      <c r="IDP13" s="163"/>
      <c r="IDQ13" s="163"/>
      <c r="IDR13" s="163"/>
      <c r="IDS13" s="163"/>
      <c r="IDT13" s="163"/>
      <c r="IDU13" s="163"/>
      <c r="IDV13" s="163"/>
      <c r="IDW13" s="163"/>
      <c r="IDX13" s="163"/>
      <c r="IDY13" s="163"/>
      <c r="IDZ13" s="163"/>
      <c r="IEA13" s="163"/>
      <c r="IEB13" s="163"/>
      <c r="IEC13" s="163"/>
      <c r="IED13" s="163"/>
      <c r="IEE13" s="163"/>
      <c r="IEF13" s="163"/>
      <c r="IEG13" s="163"/>
      <c r="IEH13" s="163"/>
      <c r="IEI13" s="163"/>
      <c r="IEJ13" s="163"/>
      <c r="IEK13" s="163"/>
      <c r="IEL13" s="163"/>
      <c r="IEM13" s="163"/>
      <c r="IEN13" s="163"/>
      <c r="IEO13" s="163"/>
      <c r="IEP13" s="163"/>
      <c r="IEQ13" s="163"/>
      <c r="IER13" s="163"/>
      <c r="IES13" s="163"/>
      <c r="IET13" s="163"/>
      <c r="IEU13" s="163"/>
      <c r="IEV13" s="163"/>
      <c r="IEW13" s="163"/>
      <c r="IEX13" s="163"/>
      <c r="IEY13" s="163"/>
      <c r="IEZ13" s="163"/>
      <c r="IFA13" s="163"/>
      <c r="IFB13" s="163"/>
      <c r="IFC13" s="163"/>
      <c r="IFD13" s="163"/>
      <c r="IFE13" s="163"/>
      <c r="IFF13" s="163"/>
      <c r="IFG13" s="163"/>
      <c r="IFH13" s="163"/>
      <c r="IFI13" s="163"/>
      <c r="IFJ13" s="163"/>
      <c r="IFK13" s="163"/>
      <c r="IFL13" s="163"/>
      <c r="IFM13" s="163"/>
      <c r="IFN13" s="163"/>
      <c r="IFO13" s="163"/>
      <c r="IFP13" s="163"/>
      <c r="IFQ13" s="163"/>
      <c r="IFR13" s="163"/>
      <c r="IFS13" s="163"/>
      <c r="IFT13" s="163"/>
      <c r="IFU13" s="163"/>
      <c r="IFV13" s="163"/>
      <c r="IFW13" s="163"/>
      <c r="IFX13" s="163"/>
      <c r="IFY13" s="163"/>
      <c r="IFZ13" s="163"/>
      <c r="IGA13" s="163"/>
      <c r="IGB13" s="163"/>
      <c r="IGC13" s="163"/>
      <c r="IGD13" s="163"/>
      <c r="IGE13" s="163"/>
      <c r="IGF13" s="163"/>
      <c r="IGG13" s="163"/>
      <c r="IGH13" s="163"/>
      <c r="IGI13" s="163"/>
      <c r="IGJ13" s="163"/>
      <c r="IGK13" s="163"/>
      <c r="IGL13" s="163"/>
      <c r="IGM13" s="163"/>
      <c r="IGN13" s="163"/>
      <c r="IGO13" s="163"/>
      <c r="IGP13" s="163"/>
      <c r="IGQ13" s="163"/>
      <c r="IGR13" s="163"/>
      <c r="IGS13" s="163"/>
      <c r="IGT13" s="163"/>
      <c r="IGU13" s="163"/>
      <c r="IGV13" s="163"/>
      <c r="IGW13" s="163"/>
      <c r="IGX13" s="163"/>
      <c r="IGY13" s="163"/>
      <c r="IGZ13" s="163"/>
      <c r="IHA13" s="163"/>
      <c r="IHB13" s="163"/>
      <c r="IHC13" s="163"/>
      <c r="IHD13" s="163"/>
      <c r="IHE13" s="163"/>
      <c r="IHF13" s="163"/>
      <c r="IHG13" s="163"/>
      <c r="IHH13" s="163"/>
      <c r="IHI13" s="163"/>
      <c r="IHJ13" s="163"/>
      <c r="IHK13" s="163"/>
      <c r="IHL13" s="163"/>
      <c r="IHM13" s="163"/>
      <c r="IHN13" s="163"/>
      <c r="IHO13" s="163"/>
      <c r="IHP13" s="163"/>
      <c r="IHQ13" s="163"/>
      <c r="IHR13" s="163"/>
      <c r="IHS13" s="163"/>
      <c r="IHT13" s="163"/>
      <c r="IHU13" s="163"/>
      <c r="IHV13" s="163"/>
      <c r="IHW13" s="163"/>
      <c r="IHX13" s="163"/>
      <c r="IHY13" s="163"/>
      <c r="IHZ13" s="163"/>
      <c r="IIA13" s="163"/>
      <c r="IIB13" s="163"/>
      <c r="IIC13" s="163"/>
      <c r="IID13" s="163"/>
      <c r="IIE13" s="163"/>
      <c r="IIF13" s="163"/>
      <c r="IIG13" s="163"/>
      <c r="IIH13" s="163"/>
      <c r="III13" s="163"/>
      <c r="IIJ13" s="163"/>
      <c r="IIK13" s="163"/>
      <c r="IIL13" s="163"/>
      <c r="IIM13" s="163"/>
      <c r="IIN13" s="163"/>
      <c r="IIO13" s="163"/>
      <c r="IIP13" s="163"/>
      <c r="IIQ13" s="163"/>
      <c r="IIR13" s="163"/>
      <c r="IIS13" s="163"/>
      <c r="IIT13" s="163"/>
      <c r="IIU13" s="163"/>
      <c r="IIV13" s="163"/>
      <c r="IIW13" s="163"/>
      <c r="IIX13" s="163"/>
      <c r="IIY13" s="163"/>
      <c r="IIZ13" s="163"/>
      <c r="IJA13" s="163"/>
      <c r="IJB13" s="163"/>
      <c r="IJC13" s="163"/>
      <c r="IJD13" s="163"/>
      <c r="IJE13" s="163"/>
      <c r="IJF13" s="163"/>
      <c r="IJG13" s="163"/>
      <c r="IJH13" s="163"/>
      <c r="IJI13" s="163"/>
      <c r="IJJ13" s="163"/>
      <c r="IJK13" s="163"/>
      <c r="IJL13" s="163"/>
      <c r="IJM13" s="163"/>
      <c r="IJN13" s="163"/>
      <c r="IJO13" s="163"/>
      <c r="IJP13" s="163"/>
      <c r="IJQ13" s="163"/>
      <c r="IJR13" s="163"/>
      <c r="IJS13" s="163"/>
      <c r="IJT13" s="163"/>
      <c r="IJU13" s="163"/>
      <c r="IJV13" s="163"/>
      <c r="IJW13" s="163"/>
      <c r="IJX13" s="163"/>
      <c r="IJY13" s="163"/>
      <c r="IJZ13" s="163"/>
      <c r="IKA13" s="163"/>
      <c r="IKB13" s="163"/>
      <c r="IKC13" s="163"/>
      <c r="IKD13" s="163"/>
      <c r="IKE13" s="163"/>
      <c r="IKF13" s="163"/>
      <c r="IKG13" s="163"/>
      <c r="IKH13" s="163"/>
      <c r="IKI13" s="163"/>
      <c r="IKJ13" s="163"/>
      <c r="IKK13" s="163"/>
      <c r="IKL13" s="163"/>
      <c r="IKM13" s="163"/>
      <c r="IKN13" s="163"/>
      <c r="IKO13" s="163"/>
      <c r="IKP13" s="163"/>
      <c r="IKQ13" s="163"/>
      <c r="IKR13" s="163"/>
      <c r="IKS13" s="163"/>
      <c r="IKT13" s="163"/>
      <c r="IKU13" s="163"/>
      <c r="IKV13" s="163"/>
      <c r="IKW13" s="163"/>
      <c r="IKX13" s="163"/>
      <c r="IKY13" s="163"/>
      <c r="IKZ13" s="163"/>
      <c r="ILA13" s="163"/>
      <c r="ILB13" s="163"/>
      <c r="ILC13" s="163"/>
      <c r="ILD13" s="163"/>
      <c r="ILE13" s="163"/>
      <c r="ILF13" s="163"/>
      <c r="ILG13" s="163"/>
      <c r="ILH13" s="163"/>
      <c r="ILI13" s="163"/>
      <c r="ILJ13" s="163"/>
      <c r="ILK13" s="163"/>
      <c r="ILL13" s="163"/>
      <c r="ILM13" s="163"/>
      <c r="ILN13" s="163"/>
      <c r="ILO13" s="163"/>
      <c r="ILP13" s="163"/>
      <c r="ILQ13" s="163"/>
      <c r="ILR13" s="163"/>
      <c r="ILS13" s="163"/>
      <c r="ILT13" s="163"/>
      <c r="ILU13" s="163"/>
      <c r="ILV13" s="163"/>
      <c r="ILW13" s="163"/>
      <c r="ILX13" s="163"/>
      <c r="ILY13" s="163"/>
      <c r="ILZ13" s="163"/>
      <c r="IMA13" s="163"/>
      <c r="IMB13" s="163"/>
      <c r="IMC13" s="163"/>
      <c r="IMD13" s="163"/>
      <c r="IME13" s="163"/>
      <c r="IMF13" s="163"/>
      <c r="IMG13" s="163"/>
      <c r="IMH13" s="163"/>
      <c r="IMI13" s="163"/>
      <c r="IMJ13" s="163"/>
      <c r="IMK13" s="163"/>
      <c r="IML13" s="163"/>
      <c r="IMM13" s="163"/>
      <c r="IMN13" s="163"/>
      <c r="IMO13" s="163"/>
      <c r="IMP13" s="163"/>
      <c r="IMQ13" s="163"/>
      <c r="IMR13" s="163"/>
      <c r="IMS13" s="163"/>
      <c r="IMT13" s="163"/>
      <c r="IMU13" s="163"/>
      <c r="IMV13" s="163"/>
      <c r="IMW13" s="163"/>
      <c r="IMX13" s="163"/>
      <c r="IMY13" s="163"/>
      <c r="IMZ13" s="163"/>
      <c r="INA13" s="163"/>
      <c r="INB13" s="163"/>
      <c r="INC13" s="163"/>
      <c r="IND13" s="163"/>
      <c r="INE13" s="163"/>
      <c r="INF13" s="163"/>
      <c r="ING13" s="163"/>
      <c r="INH13" s="163"/>
      <c r="INI13" s="163"/>
      <c r="INJ13" s="163"/>
      <c r="INK13" s="163"/>
      <c r="INL13" s="163"/>
      <c r="INM13" s="163"/>
      <c r="INN13" s="163"/>
      <c r="INO13" s="163"/>
      <c r="INP13" s="163"/>
      <c r="INQ13" s="163"/>
      <c r="INR13" s="163"/>
      <c r="INS13" s="163"/>
      <c r="INT13" s="163"/>
      <c r="INU13" s="163"/>
      <c r="INV13" s="163"/>
      <c r="INW13" s="163"/>
      <c r="INX13" s="163"/>
      <c r="INY13" s="163"/>
      <c r="INZ13" s="163"/>
      <c r="IOA13" s="163"/>
      <c r="IOB13" s="163"/>
      <c r="IOC13" s="163"/>
      <c r="IOD13" s="163"/>
      <c r="IOE13" s="163"/>
      <c r="IOF13" s="163"/>
      <c r="IOG13" s="163"/>
      <c r="IOH13" s="163"/>
      <c r="IOI13" s="163"/>
      <c r="IOJ13" s="163"/>
      <c r="IOK13" s="163"/>
      <c r="IOL13" s="163"/>
      <c r="IOM13" s="163"/>
      <c r="ION13" s="163"/>
      <c r="IOO13" s="163"/>
      <c r="IOP13" s="163"/>
      <c r="IOQ13" s="163"/>
      <c r="IOR13" s="163"/>
      <c r="IOS13" s="163"/>
      <c r="IOT13" s="163"/>
      <c r="IOU13" s="163"/>
      <c r="IOV13" s="163"/>
      <c r="IOW13" s="163"/>
      <c r="IOX13" s="163"/>
      <c r="IOY13" s="163"/>
      <c r="IOZ13" s="163"/>
      <c r="IPA13" s="163"/>
      <c r="IPB13" s="163"/>
      <c r="IPC13" s="163"/>
      <c r="IPD13" s="163"/>
      <c r="IPE13" s="163"/>
      <c r="IPF13" s="163"/>
      <c r="IPG13" s="163"/>
      <c r="IPH13" s="163"/>
      <c r="IPI13" s="163"/>
      <c r="IPJ13" s="163"/>
      <c r="IPK13" s="163"/>
      <c r="IPL13" s="163"/>
      <c r="IPM13" s="163"/>
      <c r="IPN13" s="163"/>
      <c r="IPO13" s="163"/>
      <c r="IPP13" s="163"/>
      <c r="IPQ13" s="163"/>
      <c r="IPR13" s="163"/>
      <c r="IPS13" s="163"/>
      <c r="IPT13" s="163"/>
      <c r="IPU13" s="163"/>
      <c r="IPV13" s="163"/>
      <c r="IPW13" s="163"/>
      <c r="IPX13" s="163"/>
      <c r="IPY13" s="163"/>
      <c r="IPZ13" s="163"/>
      <c r="IQA13" s="163"/>
      <c r="IQB13" s="163"/>
      <c r="IQC13" s="163"/>
      <c r="IQD13" s="163"/>
      <c r="IQE13" s="163"/>
      <c r="IQF13" s="163"/>
      <c r="IQG13" s="163"/>
      <c r="IQH13" s="163"/>
      <c r="IQI13" s="163"/>
      <c r="IQJ13" s="163"/>
      <c r="IQK13" s="163"/>
      <c r="IQL13" s="163"/>
      <c r="IQM13" s="163"/>
      <c r="IQN13" s="163"/>
      <c r="IQO13" s="163"/>
      <c r="IQP13" s="163"/>
      <c r="IQQ13" s="163"/>
      <c r="IQR13" s="163"/>
      <c r="IQS13" s="163"/>
      <c r="IQT13" s="163"/>
      <c r="IQU13" s="163"/>
      <c r="IQV13" s="163"/>
      <c r="IQW13" s="163"/>
      <c r="IQX13" s="163"/>
      <c r="IQY13" s="163"/>
      <c r="IQZ13" s="163"/>
      <c r="IRA13" s="163"/>
      <c r="IRB13" s="163"/>
      <c r="IRC13" s="163"/>
      <c r="IRD13" s="163"/>
      <c r="IRE13" s="163"/>
      <c r="IRF13" s="163"/>
      <c r="IRG13" s="163"/>
      <c r="IRH13" s="163"/>
      <c r="IRI13" s="163"/>
      <c r="IRJ13" s="163"/>
      <c r="IRK13" s="163"/>
      <c r="IRL13" s="163"/>
      <c r="IRM13" s="163"/>
      <c r="IRN13" s="163"/>
      <c r="IRO13" s="163"/>
      <c r="IRP13" s="163"/>
      <c r="IRQ13" s="163"/>
      <c r="IRR13" s="163"/>
      <c r="IRS13" s="163"/>
      <c r="IRT13" s="163"/>
      <c r="IRU13" s="163"/>
      <c r="IRV13" s="163"/>
      <c r="IRW13" s="163"/>
      <c r="IRX13" s="163"/>
      <c r="IRY13" s="163"/>
      <c r="IRZ13" s="163"/>
      <c r="ISA13" s="163"/>
      <c r="ISB13" s="163"/>
      <c r="ISC13" s="163"/>
      <c r="ISD13" s="163"/>
      <c r="ISE13" s="163"/>
      <c r="ISF13" s="163"/>
      <c r="ISG13" s="163"/>
      <c r="ISH13" s="163"/>
      <c r="ISI13" s="163"/>
      <c r="ISJ13" s="163"/>
      <c r="ISK13" s="163"/>
      <c r="ISL13" s="163"/>
      <c r="ISM13" s="163"/>
      <c r="ISN13" s="163"/>
      <c r="ISO13" s="163"/>
      <c r="ISP13" s="163"/>
      <c r="ISQ13" s="163"/>
      <c r="ISR13" s="163"/>
      <c r="ISS13" s="163"/>
      <c r="IST13" s="163"/>
      <c r="ISU13" s="163"/>
      <c r="ISV13" s="163"/>
      <c r="ISW13" s="163"/>
      <c r="ISX13" s="163"/>
      <c r="ISY13" s="163"/>
      <c r="ISZ13" s="163"/>
      <c r="ITA13" s="163"/>
      <c r="ITB13" s="163"/>
      <c r="ITC13" s="163"/>
      <c r="ITD13" s="163"/>
      <c r="ITE13" s="163"/>
      <c r="ITF13" s="163"/>
      <c r="ITG13" s="163"/>
      <c r="ITH13" s="163"/>
      <c r="ITI13" s="163"/>
      <c r="ITJ13" s="163"/>
      <c r="ITK13" s="163"/>
      <c r="ITL13" s="163"/>
      <c r="ITM13" s="163"/>
      <c r="ITN13" s="163"/>
      <c r="ITO13" s="163"/>
      <c r="ITP13" s="163"/>
      <c r="ITQ13" s="163"/>
      <c r="ITR13" s="163"/>
      <c r="ITS13" s="163"/>
      <c r="ITT13" s="163"/>
      <c r="ITU13" s="163"/>
      <c r="ITV13" s="163"/>
      <c r="ITW13" s="163"/>
      <c r="ITX13" s="163"/>
      <c r="ITY13" s="163"/>
      <c r="ITZ13" s="163"/>
      <c r="IUA13" s="163"/>
      <c r="IUB13" s="163"/>
      <c r="IUC13" s="163"/>
      <c r="IUD13" s="163"/>
      <c r="IUE13" s="163"/>
      <c r="IUF13" s="163"/>
      <c r="IUG13" s="163"/>
      <c r="IUH13" s="163"/>
      <c r="IUI13" s="163"/>
      <c r="IUJ13" s="163"/>
      <c r="IUK13" s="163"/>
      <c r="IUL13" s="163"/>
      <c r="IUM13" s="163"/>
      <c r="IUN13" s="163"/>
      <c r="IUO13" s="163"/>
      <c r="IUP13" s="163"/>
      <c r="IUQ13" s="163"/>
      <c r="IUR13" s="163"/>
      <c r="IUS13" s="163"/>
      <c r="IUT13" s="163"/>
      <c r="IUU13" s="163"/>
      <c r="IUV13" s="163"/>
      <c r="IUW13" s="163"/>
      <c r="IUX13" s="163"/>
      <c r="IUY13" s="163"/>
      <c r="IUZ13" s="163"/>
      <c r="IVA13" s="163"/>
      <c r="IVB13" s="163"/>
      <c r="IVC13" s="163"/>
      <c r="IVD13" s="163"/>
      <c r="IVE13" s="163"/>
      <c r="IVF13" s="163"/>
      <c r="IVG13" s="163"/>
      <c r="IVH13" s="163"/>
      <c r="IVI13" s="163"/>
      <c r="IVJ13" s="163"/>
      <c r="IVK13" s="163"/>
      <c r="IVL13" s="163"/>
      <c r="IVM13" s="163"/>
      <c r="IVN13" s="163"/>
      <c r="IVO13" s="163"/>
      <c r="IVP13" s="163"/>
      <c r="IVQ13" s="163"/>
      <c r="IVR13" s="163"/>
      <c r="IVS13" s="163"/>
      <c r="IVT13" s="163"/>
      <c r="IVU13" s="163"/>
      <c r="IVV13" s="163"/>
      <c r="IVW13" s="163"/>
      <c r="IVX13" s="163"/>
      <c r="IVY13" s="163"/>
      <c r="IVZ13" s="163"/>
      <c r="IWA13" s="163"/>
      <c r="IWB13" s="163"/>
      <c r="IWC13" s="163"/>
      <c r="IWD13" s="163"/>
      <c r="IWE13" s="163"/>
      <c r="IWF13" s="163"/>
      <c r="IWG13" s="163"/>
      <c r="IWH13" s="163"/>
      <c r="IWI13" s="163"/>
      <c r="IWJ13" s="163"/>
      <c r="IWK13" s="163"/>
      <c r="IWL13" s="163"/>
      <c r="IWM13" s="163"/>
      <c r="IWN13" s="163"/>
      <c r="IWO13" s="163"/>
      <c r="IWP13" s="163"/>
      <c r="IWQ13" s="163"/>
      <c r="IWR13" s="163"/>
      <c r="IWS13" s="163"/>
      <c r="IWT13" s="163"/>
      <c r="IWU13" s="163"/>
      <c r="IWV13" s="163"/>
      <c r="IWW13" s="163"/>
      <c r="IWX13" s="163"/>
      <c r="IWY13" s="163"/>
      <c r="IWZ13" s="163"/>
      <c r="IXA13" s="163"/>
      <c r="IXB13" s="163"/>
      <c r="IXC13" s="163"/>
      <c r="IXD13" s="163"/>
      <c r="IXE13" s="163"/>
      <c r="IXF13" s="163"/>
      <c r="IXG13" s="163"/>
      <c r="IXH13" s="163"/>
      <c r="IXI13" s="163"/>
      <c r="IXJ13" s="163"/>
      <c r="IXK13" s="163"/>
      <c r="IXL13" s="163"/>
      <c r="IXM13" s="163"/>
      <c r="IXN13" s="163"/>
      <c r="IXO13" s="163"/>
      <c r="IXP13" s="163"/>
      <c r="IXQ13" s="163"/>
      <c r="IXR13" s="163"/>
      <c r="IXS13" s="163"/>
      <c r="IXT13" s="163"/>
      <c r="IXU13" s="163"/>
      <c r="IXV13" s="163"/>
      <c r="IXW13" s="163"/>
      <c r="IXX13" s="163"/>
      <c r="IXY13" s="163"/>
      <c r="IXZ13" s="163"/>
      <c r="IYA13" s="163"/>
      <c r="IYB13" s="163"/>
      <c r="IYC13" s="163"/>
      <c r="IYD13" s="163"/>
      <c r="IYE13" s="163"/>
      <c r="IYF13" s="163"/>
      <c r="IYG13" s="163"/>
      <c r="IYH13" s="163"/>
      <c r="IYI13" s="163"/>
      <c r="IYJ13" s="163"/>
      <c r="IYK13" s="163"/>
      <c r="IYL13" s="163"/>
      <c r="IYM13" s="163"/>
      <c r="IYN13" s="163"/>
      <c r="IYO13" s="163"/>
      <c r="IYP13" s="163"/>
      <c r="IYQ13" s="163"/>
      <c r="IYR13" s="163"/>
      <c r="IYS13" s="163"/>
      <c r="IYT13" s="163"/>
      <c r="IYU13" s="163"/>
      <c r="IYV13" s="163"/>
      <c r="IYW13" s="163"/>
      <c r="IYX13" s="163"/>
      <c r="IYY13" s="163"/>
      <c r="IYZ13" s="163"/>
      <c r="IZA13" s="163"/>
      <c r="IZB13" s="163"/>
      <c r="IZC13" s="163"/>
      <c r="IZD13" s="163"/>
      <c r="IZE13" s="163"/>
      <c r="IZF13" s="163"/>
      <c r="IZG13" s="163"/>
      <c r="IZH13" s="163"/>
      <c r="IZI13" s="163"/>
      <c r="IZJ13" s="163"/>
      <c r="IZK13" s="163"/>
      <c r="IZL13" s="163"/>
      <c r="IZM13" s="163"/>
      <c r="IZN13" s="163"/>
      <c r="IZO13" s="163"/>
      <c r="IZP13" s="163"/>
      <c r="IZQ13" s="163"/>
      <c r="IZR13" s="163"/>
      <c r="IZS13" s="163"/>
      <c r="IZT13" s="163"/>
      <c r="IZU13" s="163"/>
      <c r="IZV13" s="163"/>
      <c r="IZW13" s="163"/>
      <c r="IZX13" s="163"/>
      <c r="IZY13" s="163"/>
      <c r="IZZ13" s="163"/>
      <c r="JAA13" s="163"/>
      <c r="JAB13" s="163"/>
      <c r="JAC13" s="163"/>
      <c r="JAD13" s="163"/>
      <c r="JAE13" s="163"/>
      <c r="JAF13" s="163"/>
      <c r="JAG13" s="163"/>
      <c r="JAH13" s="163"/>
      <c r="JAI13" s="163"/>
      <c r="JAJ13" s="163"/>
      <c r="JAK13" s="163"/>
      <c r="JAL13" s="163"/>
      <c r="JAM13" s="163"/>
      <c r="JAN13" s="163"/>
      <c r="JAO13" s="163"/>
      <c r="JAP13" s="163"/>
      <c r="JAQ13" s="163"/>
      <c r="JAR13" s="163"/>
      <c r="JAS13" s="163"/>
      <c r="JAT13" s="163"/>
      <c r="JAU13" s="163"/>
      <c r="JAV13" s="163"/>
      <c r="JAW13" s="163"/>
      <c r="JAX13" s="163"/>
      <c r="JAY13" s="163"/>
      <c r="JAZ13" s="163"/>
      <c r="JBA13" s="163"/>
      <c r="JBB13" s="163"/>
      <c r="JBC13" s="163"/>
      <c r="JBD13" s="163"/>
      <c r="JBE13" s="163"/>
      <c r="JBF13" s="163"/>
      <c r="JBG13" s="163"/>
      <c r="JBH13" s="163"/>
      <c r="JBI13" s="163"/>
      <c r="JBJ13" s="163"/>
      <c r="JBK13" s="163"/>
      <c r="JBL13" s="163"/>
      <c r="JBM13" s="163"/>
      <c r="JBN13" s="163"/>
      <c r="JBO13" s="163"/>
      <c r="JBP13" s="163"/>
      <c r="JBQ13" s="163"/>
      <c r="JBR13" s="163"/>
      <c r="JBS13" s="163"/>
      <c r="JBT13" s="163"/>
      <c r="JBU13" s="163"/>
      <c r="JBV13" s="163"/>
      <c r="JBW13" s="163"/>
      <c r="JBX13" s="163"/>
      <c r="JBY13" s="163"/>
      <c r="JBZ13" s="163"/>
      <c r="JCA13" s="163"/>
      <c r="JCB13" s="163"/>
      <c r="JCC13" s="163"/>
      <c r="JCD13" s="163"/>
      <c r="JCE13" s="163"/>
      <c r="JCF13" s="163"/>
      <c r="JCG13" s="163"/>
      <c r="JCH13" s="163"/>
      <c r="JCI13" s="163"/>
      <c r="JCJ13" s="163"/>
      <c r="JCK13" s="163"/>
      <c r="JCL13" s="163"/>
      <c r="JCM13" s="163"/>
      <c r="JCN13" s="163"/>
      <c r="JCO13" s="163"/>
      <c r="JCP13" s="163"/>
      <c r="JCQ13" s="163"/>
      <c r="JCR13" s="163"/>
      <c r="JCS13" s="163"/>
      <c r="JCT13" s="163"/>
      <c r="JCU13" s="163"/>
      <c r="JCV13" s="163"/>
      <c r="JCW13" s="163"/>
      <c r="JCX13" s="163"/>
      <c r="JCY13" s="163"/>
      <c r="JCZ13" s="163"/>
      <c r="JDA13" s="163"/>
      <c r="JDB13" s="163"/>
      <c r="JDC13" s="163"/>
      <c r="JDD13" s="163"/>
      <c r="JDE13" s="163"/>
      <c r="JDF13" s="163"/>
      <c r="JDG13" s="163"/>
      <c r="JDH13" s="163"/>
      <c r="JDI13" s="163"/>
      <c r="JDJ13" s="163"/>
      <c r="JDK13" s="163"/>
      <c r="JDL13" s="163"/>
      <c r="JDM13" s="163"/>
      <c r="JDN13" s="163"/>
      <c r="JDO13" s="163"/>
      <c r="JDP13" s="163"/>
      <c r="JDQ13" s="163"/>
      <c r="JDR13" s="163"/>
      <c r="JDS13" s="163"/>
      <c r="JDT13" s="163"/>
      <c r="JDU13" s="163"/>
      <c r="JDV13" s="163"/>
      <c r="JDW13" s="163"/>
      <c r="JDX13" s="163"/>
      <c r="JDY13" s="163"/>
      <c r="JDZ13" s="163"/>
      <c r="JEA13" s="163"/>
      <c r="JEB13" s="163"/>
      <c r="JEC13" s="163"/>
      <c r="JED13" s="163"/>
      <c r="JEE13" s="163"/>
      <c r="JEF13" s="163"/>
      <c r="JEG13" s="163"/>
      <c r="JEH13" s="163"/>
      <c r="JEI13" s="163"/>
      <c r="JEJ13" s="163"/>
      <c r="JEK13" s="163"/>
      <c r="JEL13" s="163"/>
      <c r="JEM13" s="163"/>
      <c r="JEN13" s="163"/>
      <c r="JEO13" s="163"/>
      <c r="JEP13" s="163"/>
      <c r="JEQ13" s="163"/>
      <c r="JER13" s="163"/>
      <c r="JES13" s="163"/>
      <c r="JET13" s="163"/>
      <c r="JEU13" s="163"/>
      <c r="JEV13" s="163"/>
      <c r="JEW13" s="163"/>
      <c r="JEX13" s="163"/>
      <c r="JEY13" s="163"/>
      <c r="JEZ13" s="163"/>
      <c r="JFA13" s="163"/>
      <c r="JFB13" s="163"/>
      <c r="JFC13" s="163"/>
      <c r="JFD13" s="163"/>
      <c r="JFE13" s="163"/>
      <c r="JFF13" s="163"/>
      <c r="JFG13" s="163"/>
      <c r="JFH13" s="163"/>
      <c r="JFI13" s="163"/>
      <c r="JFJ13" s="163"/>
      <c r="JFK13" s="163"/>
      <c r="JFL13" s="163"/>
      <c r="JFM13" s="163"/>
      <c r="JFN13" s="163"/>
      <c r="JFO13" s="163"/>
      <c r="JFP13" s="163"/>
      <c r="JFQ13" s="163"/>
      <c r="JFR13" s="163"/>
      <c r="JFS13" s="163"/>
      <c r="JFT13" s="163"/>
      <c r="JFU13" s="163"/>
      <c r="JFV13" s="163"/>
      <c r="JFW13" s="163"/>
      <c r="JFX13" s="163"/>
      <c r="JFY13" s="163"/>
      <c r="JFZ13" s="163"/>
      <c r="JGA13" s="163"/>
      <c r="JGB13" s="163"/>
      <c r="JGC13" s="163"/>
      <c r="JGD13" s="163"/>
      <c r="JGE13" s="163"/>
      <c r="JGF13" s="163"/>
      <c r="JGG13" s="163"/>
      <c r="JGH13" s="163"/>
      <c r="JGI13" s="163"/>
      <c r="JGJ13" s="163"/>
      <c r="JGK13" s="163"/>
      <c r="JGL13" s="163"/>
      <c r="JGM13" s="163"/>
      <c r="JGN13" s="163"/>
      <c r="JGO13" s="163"/>
      <c r="JGP13" s="163"/>
      <c r="JGQ13" s="163"/>
      <c r="JGR13" s="163"/>
      <c r="JGS13" s="163"/>
      <c r="JGT13" s="163"/>
      <c r="JGU13" s="163"/>
      <c r="JGV13" s="163"/>
      <c r="JGW13" s="163"/>
      <c r="JGX13" s="163"/>
      <c r="JGY13" s="163"/>
      <c r="JGZ13" s="163"/>
      <c r="JHA13" s="163"/>
      <c r="JHB13" s="163"/>
      <c r="JHC13" s="163"/>
      <c r="JHD13" s="163"/>
      <c r="JHE13" s="163"/>
      <c r="JHF13" s="163"/>
      <c r="JHG13" s="163"/>
      <c r="JHH13" s="163"/>
      <c r="JHI13" s="163"/>
      <c r="JHJ13" s="163"/>
      <c r="JHK13" s="163"/>
      <c r="JHL13" s="163"/>
      <c r="JHM13" s="163"/>
      <c r="JHN13" s="163"/>
      <c r="JHO13" s="163"/>
      <c r="JHP13" s="163"/>
      <c r="JHQ13" s="163"/>
      <c r="JHR13" s="163"/>
      <c r="JHS13" s="163"/>
      <c r="JHT13" s="163"/>
      <c r="JHU13" s="163"/>
      <c r="JHV13" s="163"/>
      <c r="JHW13" s="163"/>
      <c r="JHX13" s="163"/>
      <c r="JHY13" s="163"/>
      <c r="JHZ13" s="163"/>
      <c r="JIA13" s="163"/>
      <c r="JIB13" s="163"/>
      <c r="JIC13" s="163"/>
      <c r="JID13" s="163"/>
      <c r="JIE13" s="163"/>
      <c r="JIF13" s="163"/>
      <c r="JIG13" s="163"/>
      <c r="JIH13" s="163"/>
      <c r="JII13" s="163"/>
      <c r="JIJ13" s="163"/>
      <c r="JIK13" s="163"/>
      <c r="JIL13" s="163"/>
      <c r="JIM13" s="163"/>
      <c r="JIN13" s="163"/>
      <c r="JIO13" s="163"/>
      <c r="JIP13" s="163"/>
      <c r="JIQ13" s="163"/>
      <c r="JIR13" s="163"/>
      <c r="JIS13" s="163"/>
      <c r="JIT13" s="163"/>
      <c r="JIU13" s="163"/>
      <c r="JIV13" s="163"/>
      <c r="JIW13" s="163"/>
      <c r="JIX13" s="163"/>
      <c r="JIY13" s="163"/>
      <c r="JIZ13" s="163"/>
      <c r="JJA13" s="163"/>
      <c r="JJB13" s="163"/>
      <c r="JJC13" s="163"/>
      <c r="JJD13" s="163"/>
      <c r="JJE13" s="163"/>
      <c r="JJF13" s="163"/>
      <c r="JJG13" s="163"/>
      <c r="JJH13" s="163"/>
      <c r="JJI13" s="163"/>
      <c r="JJJ13" s="163"/>
      <c r="JJK13" s="163"/>
      <c r="JJL13" s="163"/>
      <c r="JJM13" s="163"/>
      <c r="JJN13" s="163"/>
      <c r="JJO13" s="163"/>
      <c r="JJP13" s="163"/>
      <c r="JJQ13" s="163"/>
      <c r="JJR13" s="163"/>
      <c r="JJS13" s="163"/>
      <c r="JJT13" s="163"/>
      <c r="JJU13" s="163"/>
      <c r="JJV13" s="163"/>
      <c r="JJW13" s="163"/>
      <c r="JJX13" s="163"/>
      <c r="JJY13" s="163"/>
      <c r="JJZ13" s="163"/>
      <c r="JKA13" s="163"/>
      <c r="JKB13" s="163"/>
      <c r="JKC13" s="163"/>
      <c r="JKD13" s="163"/>
      <c r="JKE13" s="163"/>
      <c r="JKF13" s="163"/>
      <c r="JKG13" s="163"/>
      <c r="JKH13" s="163"/>
      <c r="JKI13" s="163"/>
      <c r="JKJ13" s="163"/>
      <c r="JKK13" s="163"/>
      <c r="JKL13" s="163"/>
      <c r="JKM13" s="163"/>
      <c r="JKN13" s="163"/>
      <c r="JKO13" s="163"/>
      <c r="JKP13" s="163"/>
      <c r="JKQ13" s="163"/>
      <c r="JKR13" s="163"/>
      <c r="JKS13" s="163"/>
      <c r="JKT13" s="163"/>
      <c r="JKU13" s="163"/>
      <c r="JKV13" s="163"/>
      <c r="JKW13" s="163"/>
      <c r="JKX13" s="163"/>
      <c r="JKY13" s="163"/>
      <c r="JKZ13" s="163"/>
      <c r="JLA13" s="163"/>
      <c r="JLB13" s="163"/>
      <c r="JLC13" s="163"/>
      <c r="JLD13" s="163"/>
      <c r="JLE13" s="163"/>
      <c r="JLF13" s="163"/>
      <c r="JLG13" s="163"/>
      <c r="JLH13" s="163"/>
      <c r="JLI13" s="163"/>
      <c r="JLJ13" s="163"/>
      <c r="JLK13" s="163"/>
      <c r="JLL13" s="163"/>
      <c r="JLM13" s="163"/>
      <c r="JLN13" s="163"/>
      <c r="JLO13" s="163"/>
      <c r="JLP13" s="163"/>
      <c r="JLQ13" s="163"/>
      <c r="JLR13" s="163"/>
      <c r="JLS13" s="163"/>
      <c r="JLT13" s="163"/>
      <c r="JLU13" s="163"/>
      <c r="JLV13" s="163"/>
      <c r="JLW13" s="163"/>
      <c r="JLX13" s="163"/>
      <c r="JLY13" s="163"/>
      <c r="JLZ13" s="163"/>
      <c r="JMA13" s="163"/>
      <c r="JMB13" s="163"/>
      <c r="JMC13" s="163"/>
      <c r="JMD13" s="163"/>
      <c r="JME13" s="163"/>
      <c r="JMF13" s="163"/>
      <c r="JMG13" s="163"/>
      <c r="JMH13" s="163"/>
      <c r="JMI13" s="163"/>
      <c r="JMJ13" s="163"/>
      <c r="JMK13" s="163"/>
      <c r="JML13" s="163"/>
      <c r="JMM13" s="163"/>
      <c r="JMN13" s="163"/>
      <c r="JMO13" s="163"/>
      <c r="JMP13" s="163"/>
      <c r="JMQ13" s="163"/>
      <c r="JMR13" s="163"/>
      <c r="JMS13" s="163"/>
      <c r="JMT13" s="163"/>
      <c r="JMU13" s="163"/>
      <c r="JMV13" s="163"/>
      <c r="JMW13" s="163"/>
      <c r="JMX13" s="163"/>
      <c r="JMY13" s="163"/>
      <c r="JMZ13" s="163"/>
      <c r="JNA13" s="163"/>
      <c r="JNB13" s="163"/>
      <c r="JNC13" s="163"/>
      <c r="JND13" s="163"/>
      <c r="JNE13" s="163"/>
      <c r="JNF13" s="163"/>
      <c r="JNG13" s="163"/>
      <c r="JNH13" s="163"/>
      <c r="JNI13" s="163"/>
      <c r="JNJ13" s="163"/>
      <c r="JNK13" s="163"/>
      <c r="JNL13" s="163"/>
      <c r="JNM13" s="163"/>
      <c r="JNN13" s="163"/>
      <c r="JNO13" s="163"/>
      <c r="JNP13" s="163"/>
      <c r="JNQ13" s="163"/>
      <c r="JNR13" s="163"/>
      <c r="JNS13" s="163"/>
      <c r="JNT13" s="163"/>
      <c r="JNU13" s="163"/>
      <c r="JNV13" s="163"/>
      <c r="JNW13" s="163"/>
      <c r="JNX13" s="163"/>
      <c r="JNY13" s="163"/>
      <c r="JNZ13" s="163"/>
      <c r="JOA13" s="163"/>
      <c r="JOB13" s="163"/>
      <c r="JOC13" s="163"/>
      <c r="JOD13" s="163"/>
      <c r="JOE13" s="163"/>
      <c r="JOF13" s="163"/>
      <c r="JOG13" s="163"/>
      <c r="JOH13" s="163"/>
      <c r="JOI13" s="163"/>
      <c r="JOJ13" s="163"/>
      <c r="JOK13" s="163"/>
      <c r="JOL13" s="163"/>
      <c r="JOM13" s="163"/>
      <c r="JON13" s="163"/>
      <c r="JOO13" s="163"/>
      <c r="JOP13" s="163"/>
      <c r="JOQ13" s="163"/>
      <c r="JOR13" s="163"/>
      <c r="JOS13" s="163"/>
      <c r="JOT13" s="163"/>
      <c r="JOU13" s="163"/>
      <c r="JOV13" s="163"/>
      <c r="JOW13" s="163"/>
      <c r="JOX13" s="163"/>
      <c r="JOY13" s="163"/>
      <c r="JOZ13" s="163"/>
      <c r="JPA13" s="163"/>
      <c r="JPB13" s="163"/>
      <c r="JPC13" s="163"/>
      <c r="JPD13" s="163"/>
      <c r="JPE13" s="163"/>
      <c r="JPF13" s="163"/>
      <c r="JPG13" s="163"/>
      <c r="JPH13" s="163"/>
      <c r="JPI13" s="163"/>
      <c r="JPJ13" s="163"/>
      <c r="JPK13" s="163"/>
      <c r="JPL13" s="163"/>
      <c r="JPM13" s="163"/>
      <c r="JPN13" s="163"/>
      <c r="JPO13" s="163"/>
      <c r="JPP13" s="163"/>
      <c r="JPQ13" s="163"/>
      <c r="JPR13" s="163"/>
      <c r="JPS13" s="163"/>
      <c r="JPT13" s="163"/>
      <c r="JPU13" s="163"/>
      <c r="JPV13" s="163"/>
      <c r="JPW13" s="163"/>
      <c r="JPX13" s="163"/>
      <c r="JPY13" s="163"/>
      <c r="JPZ13" s="163"/>
      <c r="JQA13" s="163"/>
      <c r="JQB13" s="163"/>
      <c r="JQC13" s="163"/>
      <c r="JQD13" s="163"/>
      <c r="JQE13" s="163"/>
      <c r="JQF13" s="163"/>
      <c r="JQG13" s="163"/>
      <c r="JQH13" s="163"/>
      <c r="JQI13" s="163"/>
      <c r="JQJ13" s="163"/>
      <c r="JQK13" s="163"/>
      <c r="JQL13" s="163"/>
      <c r="JQM13" s="163"/>
      <c r="JQN13" s="163"/>
      <c r="JQO13" s="163"/>
      <c r="JQP13" s="163"/>
      <c r="JQQ13" s="163"/>
      <c r="JQR13" s="163"/>
      <c r="JQS13" s="163"/>
      <c r="JQT13" s="163"/>
      <c r="JQU13" s="163"/>
      <c r="JQV13" s="163"/>
      <c r="JQW13" s="163"/>
      <c r="JQX13" s="163"/>
      <c r="JQY13" s="163"/>
      <c r="JQZ13" s="163"/>
      <c r="JRA13" s="163"/>
      <c r="JRB13" s="163"/>
      <c r="JRC13" s="163"/>
      <c r="JRD13" s="163"/>
      <c r="JRE13" s="163"/>
      <c r="JRF13" s="163"/>
      <c r="JRG13" s="163"/>
      <c r="JRH13" s="163"/>
      <c r="JRI13" s="163"/>
      <c r="JRJ13" s="163"/>
      <c r="JRK13" s="163"/>
      <c r="JRL13" s="163"/>
      <c r="JRM13" s="163"/>
      <c r="JRN13" s="163"/>
      <c r="JRO13" s="163"/>
      <c r="JRP13" s="163"/>
      <c r="JRQ13" s="163"/>
      <c r="JRR13" s="163"/>
      <c r="JRS13" s="163"/>
      <c r="JRT13" s="163"/>
      <c r="JRU13" s="163"/>
      <c r="JRV13" s="163"/>
      <c r="JRW13" s="163"/>
      <c r="JRX13" s="163"/>
      <c r="JRY13" s="163"/>
      <c r="JRZ13" s="163"/>
      <c r="JSA13" s="163"/>
      <c r="JSB13" s="163"/>
      <c r="JSC13" s="163"/>
      <c r="JSD13" s="163"/>
      <c r="JSE13" s="163"/>
      <c r="JSF13" s="163"/>
      <c r="JSG13" s="163"/>
      <c r="JSH13" s="163"/>
      <c r="JSI13" s="163"/>
      <c r="JSJ13" s="163"/>
      <c r="JSK13" s="163"/>
      <c r="JSL13" s="163"/>
      <c r="JSM13" s="163"/>
      <c r="JSN13" s="163"/>
      <c r="JSO13" s="163"/>
      <c r="JSP13" s="163"/>
      <c r="JSQ13" s="163"/>
      <c r="JSR13" s="163"/>
      <c r="JSS13" s="163"/>
      <c r="JST13" s="163"/>
      <c r="JSU13" s="163"/>
      <c r="JSV13" s="163"/>
      <c r="JSW13" s="163"/>
      <c r="JSX13" s="163"/>
      <c r="JSY13" s="163"/>
      <c r="JSZ13" s="163"/>
      <c r="JTA13" s="163"/>
      <c r="JTB13" s="163"/>
      <c r="JTC13" s="163"/>
      <c r="JTD13" s="163"/>
      <c r="JTE13" s="163"/>
      <c r="JTF13" s="163"/>
      <c r="JTG13" s="163"/>
      <c r="JTH13" s="163"/>
      <c r="JTI13" s="163"/>
      <c r="JTJ13" s="163"/>
      <c r="JTK13" s="163"/>
      <c r="JTL13" s="163"/>
      <c r="JTM13" s="163"/>
      <c r="JTN13" s="163"/>
      <c r="JTO13" s="163"/>
      <c r="JTP13" s="163"/>
      <c r="JTQ13" s="163"/>
      <c r="JTR13" s="163"/>
      <c r="JTS13" s="163"/>
      <c r="JTT13" s="163"/>
      <c r="JTU13" s="163"/>
      <c r="JTV13" s="163"/>
      <c r="JTW13" s="163"/>
      <c r="JTX13" s="163"/>
      <c r="JTY13" s="163"/>
      <c r="JTZ13" s="163"/>
      <c r="JUA13" s="163"/>
      <c r="JUB13" s="163"/>
      <c r="JUC13" s="163"/>
      <c r="JUD13" s="163"/>
      <c r="JUE13" s="163"/>
      <c r="JUF13" s="163"/>
      <c r="JUG13" s="163"/>
      <c r="JUH13" s="163"/>
      <c r="JUI13" s="163"/>
      <c r="JUJ13" s="163"/>
      <c r="JUK13" s="163"/>
      <c r="JUL13" s="163"/>
      <c r="JUM13" s="163"/>
      <c r="JUN13" s="163"/>
      <c r="JUO13" s="163"/>
      <c r="JUP13" s="163"/>
      <c r="JUQ13" s="163"/>
      <c r="JUR13" s="163"/>
      <c r="JUS13" s="163"/>
      <c r="JUT13" s="163"/>
      <c r="JUU13" s="163"/>
      <c r="JUV13" s="163"/>
      <c r="JUW13" s="163"/>
      <c r="JUX13" s="163"/>
      <c r="JUY13" s="163"/>
      <c r="JUZ13" s="163"/>
      <c r="JVA13" s="163"/>
      <c r="JVB13" s="163"/>
      <c r="JVC13" s="163"/>
      <c r="JVD13" s="163"/>
      <c r="JVE13" s="163"/>
      <c r="JVF13" s="163"/>
      <c r="JVG13" s="163"/>
      <c r="JVH13" s="163"/>
      <c r="JVI13" s="163"/>
      <c r="JVJ13" s="163"/>
      <c r="JVK13" s="163"/>
      <c r="JVL13" s="163"/>
      <c r="JVM13" s="163"/>
      <c r="JVN13" s="163"/>
      <c r="JVO13" s="163"/>
      <c r="JVP13" s="163"/>
      <c r="JVQ13" s="163"/>
      <c r="JVR13" s="163"/>
      <c r="JVS13" s="163"/>
      <c r="JVT13" s="163"/>
      <c r="JVU13" s="163"/>
      <c r="JVV13" s="163"/>
      <c r="JVW13" s="163"/>
      <c r="JVX13" s="163"/>
      <c r="JVY13" s="163"/>
      <c r="JVZ13" s="163"/>
      <c r="JWA13" s="163"/>
      <c r="JWB13" s="163"/>
      <c r="JWC13" s="163"/>
      <c r="JWD13" s="163"/>
      <c r="JWE13" s="163"/>
      <c r="JWF13" s="163"/>
      <c r="JWG13" s="163"/>
      <c r="JWH13" s="163"/>
      <c r="JWI13" s="163"/>
      <c r="JWJ13" s="163"/>
      <c r="JWK13" s="163"/>
      <c r="JWL13" s="163"/>
      <c r="JWM13" s="163"/>
      <c r="JWN13" s="163"/>
      <c r="JWO13" s="163"/>
      <c r="JWP13" s="163"/>
      <c r="JWQ13" s="163"/>
      <c r="JWR13" s="163"/>
      <c r="JWS13" s="163"/>
      <c r="JWT13" s="163"/>
      <c r="JWU13" s="163"/>
      <c r="JWV13" s="163"/>
      <c r="JWW13" s="163"/>
      <c r="JWX13" s="163"/>
      <c r="JWY13" s="163"/>
      <c r="JWZ13" s="163"/>
      <c r="JXA13" s="163"/>
      <c r="JXB13" s="163"/>
      <c r="JXC13" s="163"/>
      <c r="JXD13" s="163"/>
      <c r="JXE13" s="163"/>
      <c r="JXF13" s="163"/>
      <c r="JXG13" s="163"/>
      <c r="JXH13" s="163"/>
      <c r="JXI13" s="163"/>
      <c r="JXJ13" s="163"/>
      <c r="JXK13" s="163"/>
      <c r="JXL13" s="163"/>
      <c r="JXM13" s="163"/>
      <c r="JXN13" s="163"/>
      <c r="JXO13" s="163"/>
      <c r="JXP13" s="163"/>
      <c r="JXQ13" s="163"/>
      <c r="JXR13" s="163"/>
      <c r="JXS13" s="163"/>
      <c r="JXT13" s="163"/>
      <c r="JXU13" s="163"/>
      <c r="JXV13" s="163"/>
      <c r="JXW13" s="163"/>
      <c r="JXX13" s="163"/>
      <c r="JXY13" s="163"/>
      <c r="JXZ13" s="163"/>
      <c r="JYA13" s="163"/>
      <c r="JYB13" s="163"/>
      <c r="JYC13" s="163"/>
      <c r="JYD13" s="163"/>
      <c r="JYE13" s="163"/>
      <c r="JYF13" s="163"/>
      <c r="JYG13" s="163"/>
      <c r="JYH13" s="163"/>
      <c r="JYI13" s="163"/>
      <c r="JYJ13" s="163"/>
      <c r="JYK13" s="163"/>
      <c r="JYL13" s="163"/>
      <c r="JYM13" s="163"/>
      <c r="JYN13" s="163"/>
      <c r="JYO13" s="163"/>
      <c r="JYP13" s="163"/>
      <c r="JYQ13" s="163"/>
      <c r="JYR13" s="163"/>
      <c r="JYS13" s="163"/>
      <c r="JYT13" s="163"/>
      <c r="JYU13" s="163"/>
      <c r="JYV13" s="163"/>
      <c r="JYW13" s="163"/>
      <c r="JYX13" s="163"/>
      <c r="JYY13" s="163"/>
      <c r="JYZ13" s="163"/>
      <c r="JZA13" s="163"/>
      <c r="JZB13" s="163"/>
      <c r="JZC13" s="163"/>
      <c r="JZD13" s="163"/>
      <c r="JZE13" s="163"/>
      <c r="JZF13" s="163"/>
      <c r="JZG13" s="163"/>
      <c r="JZH13" s="163"/>
      <c r="JZI13" s="163"/>
      <c r="JZJ13" s="163"/>
      <c r="JZK13" s="163"/>
      <c r="JZL13" s="163"/>
      <c r="JZM13" s="163"/>
      <c r="JZN13" s="163"/>
      <c r="JZO13" s="163"/>
      <c r="JZP13" s="163"/>
      <c r="JZQ13" s="163"/>
      <c r="JZR13" s="163"/>
      <c r="JZS13" s="163"/>
      <c r="JZT13" s="163"/>
      <c r="JZU13" s="163"/>
      <c r="JZV13" s="163"/>
      <c r="JZW13" s="163"/>
      <c r="JZX13" s="163"/>
      <c r="JZY13" s="163"/>
      <c r="JZZ13" s="163"/>
      <c r="KAA13" s="163"/>
      <c r="KAB13" s="163"/>
      <c r="KAC13" s="163"/>
      <c r="KAD13" s="163"/>
      <c r="KAE13" s="163"/>
      <c r="KAF13" s="163"/>
      <c r="KAG13" s="163"/>
      <c r="KAH13" s="163"/>
      <c r="KAI13" s="163"/>
      <c r="KAJ13" s="163"/>
      <c r="KAK13" s="163"/>
      <c r="KAL13" s="163"/>
      <c r="KAM13" s="163"/>
      <c r="KAN13" s="163"/>
      <c r="KAO13" s="163"/>
      <c r="KAP13" s="163"/>
      <c r="KAQ13" s="163"/>
      <c r="KAR13" s="163"/>
      <c r="KAS13" s="163"/>
      <c r="KAT13" s="163"/>
      <c r="KAU13" s="163"/>
      <c r="KAV13" s="163"/>
      <c r="KAW13" s="163"/>
      <c r="KAX13" s="163"/>
      <c r="KAY13" s="163"/>
      <c r="KAZ13" s="163"/>
      <c r="KBA13" s="163"/>
      <c r="KBB13" s="163"/>
      <c r="KBC13" s="163"/>
      <c r="KBD13" s="163"/>
      <c r="KBE13" s="163"/>
      <c r="KBF13" s="163"/>
      <c r="KBG13" s="163"/>
      <c r="KBH13" s="163"/>
      <c r="KBI13" s="163"/>
      <c r="KBJ13" s="163"/>
      <c r="KBK13" s="163"/>
      <c r="KBL13" s="163"/>
      <c r="KBM13" s="163"/>
      <c r="KBN13" s="163"/>
      <c r="KBO13" s="163"/>
      <c r="KBP13" s="163"/>
      <c r="KBQ13" s="163"/>
      <c r="KBR13" s="163"/>
      <c r="KBS13" s="163"/>
      <c r="KBT13" s="163"/>
      <c r="KBU13" s="163"/>
      <c r="KBV13" s="163"/>
      <c r="KBW13" s="163"/>
      <c r="KBX13" s="163"/>
      <c r="KBY13" s="163"/>
      <c r="KBZ13" s="163"/>
      <c r="KCA13" s="163"/>
      <c r="KCB13" s="163"/>
      <c r="KCC13" s="163"/>
      <c r="KCD13" s="163"/>
      <c r="KCE13" s="163"/>
      <c r="KCF13" s="163"/>
      <c r="KCG13" s="163"/>
      <c r="KCH13" s="163"/>
      <c r="KCI13" s="163"/>
      <c r="KCJ13" s="163"/>
      <c r="KCK13" s="163"/>
      <c r="KCL13" s="163"/>
      <c r="KCM13" s="163"/>
      <c r="KCN13" s="163"/>
      <c r="KCO13" s="163"/>
      <c r="KCP13" s="163"/>
      <c r="KCQ13" s="163"/>
      <c r="KCR13" s="163"/>
      <c r="KCS13" s="163"/>
      <c r="KCT13" s="163"/>
      <c r="KCU13" s="163"/>
      <c r="KCV13" s="163"/>
      <c r="KCW13" s="163"/>
      <c r="KCX13" s="163"/>
      <c r="KCY13" s="163"/>
      <c r="KCZ13" s="163"/>
      <c r="KDA13" s="163"/>
      <c r="KDB13" s="163"/>
      <c r="KDC13" s="163"/>
      <c r="KDD13" s="163"/>
      <c r="KDE13" s="163"/>
      <c r="KDF13" s="163"/>
      <c r="KDG13" s="163"/>
      <c r="KDH13" s="163"/>
      <c r="KDI13" s="163"/>
      <c r="KDJ13" s="163"/>
      <c r="KDK13" s="163"/>
      <c r="KDL13" s="163"/>
      <c r="KDM13" s="163"/>
      <c r="KDN13" s="163"/>
      <c r="KDO13" s="163"/>
      <c r="KDP13" s="163"/>
      <c r="KDQ13" s="163"/>
      <c r="KDR13" s="163"/>
      <c r="KDS13" s="163"/>
      <c r="KDT13" s="163"/>
      <c r="KDU13" s="163"/>
      <c r="KDV13" s="163"/>
      <c r="KDW13" s="163"/>
      <c r="KDX13" s="163"/>
      <c r="KDY13" s="163"/>
      <c r="KDZ13" s="163"/>
      <c r="KEA13" s="163"/>
      <c r="KEB13" s="163"/>
      <c r="KEC13" s="163"/>
      <c r="KED13" s="163"/>
      <c r="KEE13" s="163"/>
      <c r="KEF13" s="163"/>
      <c r="KEG13" s="163"/>
      <c r="KEH13" s="163"/>
      <c r="KEI13" s="163"/>
      <c r="KEJ13" s="163"/>
      <c r="KEK13" s="163"/>
      <c r="KEL13" s="163"/>
      <c r="KEM13" s="163"/>
      <c r="KEN13" s="163"/>
      <c r="KEO13" s="163"/>
      <c r="KEP13" s="163"/>
      <c r="KEQ13" s="163"/>
      <c r="KER13" s="163"/>
      <c r="KES13" s="163"/>
      <c r="KET13" s="163"/>
      <c r="KEU13" s="163"/>
      <c r="KEV13" s="163"/>
      <c r="KEW13" s="163"/>
      <c r="KEX13" s="163"/>
      <c r="KEY13" s="163"/>
      <c r="KEZ13" s="163"/>
      <c r="KFA13" s="163"/>
      <c r="KFB13" s="163"/>
      <c r="KFC13" s="163"/>
      <c r="KFD13" s="163"/>
      <c r="KFE13" s="163"/>
      <c r="KFF13" s="163"/>
      <c r="KFG13" s="163"/>
      <c r="KFH13" s="163"/>
      <c r="KFI13" s="163"/>
      <c r="KFJ13" s="163"/>
      <c r="KFK13" s="163"/>
      <c r="KFL13" s="163"/>
      <c r="KFM13" s="163"/>
      <c r="KFN13" s="163"/>
      <c r="KFO13" s="163"/>
      <c r="KFP13" s="163"/>
      <c r="KFQ13" s="163"/>
      <c r="KFR13" s="163"/>
      <c r="KFS13" s="163"/>
      <c r="KFT13" s="163"/>
      <c r="KFU13" s="163"/>
      <c r="KFV13" s="163"/>
      <c r="KFW13" s="163"/>
      <c r="KFX13" s="163"/>
      <c r="KFY13" s="163"/>
      <c r="KFZ13" s="163"/>
      <c r="KGA13" s="163"/>
      <c r="KGB13" s="163"/>
      <c r="KGC13" s="163"/>
      <c r="KGD13" s="163"/>
      <c r="KGE13" s="163"/>
      <c r="KGF13" s="163"/>
      <c r="KGG13" s="163"/>
      <c r="KGH13" s="163"/>
      <c r="KGI13" s="163"/>
      <c r="KGJ13" s="163"/>
      <c r="KGK13" s="163"/>
      <c r="KGL13" s="163"/>
      <c r="KGM13" s="163"/>
      <c r="KGN13" s="163"/>
      <c r="KGO13" s="163"/>
      <c r="KGP13" s="163"/>
      <c r="KGQ13" s="163"/>
      <c r="KGR13" s="163"/>
      <c r="KGS13" s="163"/>
      <c r="KGT13" s="163"/>
      <c r="KGU13" s="163"/>
      <c r="KGV13" s="163"/>
      <c r="KGW13" s="163"/>
      <c r="KGX13" s="163"/>
      <c r="KGY13" s="163"/>
      <c r="KGZ13" s="163"/>
      <c r="KHA13" s="163"/>
      <c r="KHB13" s="163"/>
      <c r="KHC13" s="163"/>
      <c r="KHD13" s="163"/>
      <c r="KHE13" s="163"/>
      <c r="KHF13" s="163"/>
      <c r="KHG13" s="163"/>
      <c r="KHH13" s="163"/>
      <c r="KHI13" s="163"/>
      <c r="KHJ13" s="163"/>
      <c r="KHK13" s="163"/>
      <c r="KHL13" s="163"/>
      <c r="KHM13" s="163"/>
      <c r="KHN13" s="163"/>
      <c r="KHO13" s="163"/>
      <c r="KHP13" s="163"/>
      <c r="KHQ13" s="163"/>
      <c r="KHR13" s="163"/>
      <c r="KHS13" s="163"/>
      <c r="KHT13" s="163"/>
      <c r="KHU13" s="163"/>
      <c r="KHV13" s="163"/>
      <c r="KHW13" s="163"/>
      <c r="KHX13" s="163"/>
      <c r="KHY13" s="163"/>
      <c r="KHZ13" s="163"/>
      <c r="KIA13" s="163"/>
      <c r="KIB13" s="163"/>
      <c r="KIC13" s="163"/>
      <c r="KID13" s="163"/>
      <c r="KIE13" s="163"/>
      <c r="KIF13" s="163"/>
      <c r="KIG13" s="163"/>
      <c r="KIH13" s="163"/>
      <c r="KII13" s="163"/>
      <c r="KIJ13" s="163"/>
      <c r="KIK13" s="163"/>
      <c r="KIL13" s="163"/>
      <c r="KIM13" s="163"/>
      <c r="KIN13" s="163"/>
      <c r="KIO13" s="163"/>
      <c r="KIP13" s="163"/>
      <c r="KIQ13" s="163"/>
      <c r="KIR13" s="163"/>
      <c r="KIS13" s="163"/>
      <c r="KIT13" s="163"/>
      <c r="KIU13" s="163"/>
      <c r="KIV13" s="163"/>
      <c r="KIW13" s="163"/>
      <c r="KIX13" s="163"/>
      <c r="KIY13" s="163"/>
      <c r="KIZ13" s="163"/>
      <c r="KJA13" s="163"/>
      <c r="KJB13" s="163"/>
      <c r="KJC13" s="163"/>
      <c r="KJD13" s="163"/>
      <c r="KJE13" s="163"/>
      <c r="KJF13" s="163"/>
      <c r="KJG13" s="163"/>
      <c r="KJH13" s="163"/>
      <c r="KJI13" s="163"/>
      <c r="KJJ13" s="163"/>
      <c r="KJK13" s="163"/>
      <c r="KJL13" s="163"/>
      <c r="KJM13" s="163"/>
      <c r="KJN13" s="163"/>
      <c r="KJO13" s="163"/>
      <c r="KJP13" s="163"/>
      <c r="KJQ13" s="163"/>
      <c r="KJR13" s="163"/>
      <c r="KJS13" s="163"/>
      <c r="KJT13" s="163"/>
      <c r="KJU13" s="163"/>
      <c r="KJV13" s="163"/>
      <c r="KJW13" s="163"/>
      <c r="KJX13" s="163"/>
      <c r="KJY13" s="163"/>
      <c r="KJZ13" s="163"/>
      <c r="KKA13" s="163"/>
      <c r="KKB13" s="163"/>
      <c r="KKC13" s="163"/>
      <c r="KKD13" s="163"/>
      <c r="KKE13" s="163"/>
      <c r="KKF13" s="163"/>
      <c r="KKG13" s="163"/>
      <c r="KKH13" s="163"/>
      <c r="KKI13" s="163"/>
      <c r="KKJ13" s="163"/>
      <c r="KKK13" s="163"/>
      <c r="KKL13" s="163"/>
      <c r="KKM13" s="163"/>
      <c r="KKN13" s="163"/>
      <c r="KKO13" s="163"/>
      <c r="KKP13" s="163"/>
      <c r="KKQ13" s="163"/>
      <c r="KKR13" s="163"/>
      <c r="KKS13" s="163"/>
      <c r="KKT13" s="163"/>
      <c r="KKU13" s="163"/>
      <c r="KKV13" s="163"/>
      <c r="KKW13" s="163"/>
      <c r="KKX13" s="163"/>
      <c r="KKY13" s="163"/>
      <c r="KKZ13" s="163"/>
      <c r="KLA13" s="163"/>
      <c r="KLB13" s="163"/>
      <c r="KLC13" s="163"/>
      <c r="KLD13" s="163"/>
      <c r="KLE13" s="163"/>
      <c r="KLF13" s="163"/>
      <c r="KLG13" s="163"/>
      <c r="KLH13" s="163"/>
      <c r="KLI13" s="163"/>
      <c r="KLJ13" s="163"/>
      <c r="KLK13" s="163"/>
      <c r="KLL13" s="163"/>
      <c r="KLM13" s="163"/>
      <c r="KLN13" s="163"/>
      <c r="KLO13" s="163"/>
      <c r="KLP13" s="163"/>
      <c r="KLQ13" s="163"/>
      <c r="KLR13" s="163"/>
      <c r="KLS13" s="163"/>
      <c r="KLT13" s="163"/>
      <c r="KLU13" s="163"/>
      <c r="KLV13" s="163"/>
      <c r="KLW13" s="163"/>
      <c r="KLX13" s="163"/>
      <c r="KLY13" s="163"/>
      <c r="KLZ13" s="163"/>
      <c r="KMA13" s="163"/>
      <c r="KMB13" s="163"/>
      <c r="KMC13" s="163"/>
      <c r="KMD13" s="163"/>
      <c r="KME13" s="163"/>
      <c r="KMF13" s="163"/>
      <c r="KMG13" s="163"/>
      <c r="KMH13" s="163"/>
      <c r="KMI13" s="163"/>
      <c r="KMJ13" s="163"/>
      <c r="KMK13" s="163"/>
      <c r="KML13" s="163"/>
      <c r="KMM13" s="163"/>
      <c r="KMN13" s="163"/>
      <c r="KMO13" s="163"/>
      <c r="KMP13" s="163"/>
      <c r="KMQ13" s="163"/>
      <c r="KMR13" s="163"/>
      <c r="KMS13" s="163"/>
      <c r="KMT13" s="163"/>
      <c r="KMU13" s="163"/>
      <c r="KMV13" s="163"/>
      <c r="KMW13" s="163"/>
      <c r="KMX13" s="163"/>
      <c r="KMY13" s="163"/>
      <c r="KMZ13" s="163"/>
      <c r="KNA13" s="163"/>
      <c r="KNB13" s="163"/>
      <c r="KNC13" s="163"/>
      <c r="KND13" s="163"/>
      <c r="KNE13" s="163"/>
      <c r="KNF13" s="163"/>
      <c r="KNG13" s="163"/>
      <c r="KNH13" s="163"/>
      <c r="KNI13" s="163"/>
      <c r="KNJ13" s="163"/>
      <c r="KNK13" s="163"/>
      <c r="KNL13" s="163"/>
      <c r="KNM13" s="163"/>
      <c r="KNN13" s="163"/>
      <c r="KNO13" s="163"/>
      <c r="KNP13" s="163"/>
      <c r="KNQ13" s="163"/>
      <c r="KNR13" s="163"/>
      <c r="KNS13" s="163"/>
      <c r="KNT13" s="163"/>
      <c r="KNU13" s="163"/>
      <c r="KNV13" s="163"/>
      <c r="KNW13" s="163"/>
      <c r="KNX13" s="163"/>
      <c r="KNY13" s="163"/>
      <c r="KNZ13" s="163"/>
      <c r="KOA13" s="163"/>
      <c r="KOB13" s="163"/>
      <c r="KOC13" s="163"/>
      <c r="KOD13" s="163"/>
      <c r="KOE13" s="163"/>
      <c r="KOF13" s="163"/>
      <c r="KOG13" s="163"/>
      <c r="KOH13" s="163"/>
      <c r="KOI13" s="163"/>
      <c r="KOJ13" s="163"/>
      <c r="KOK13" s="163"/>
      <c r="KOL13" s="163"/>
      <c r="KOM13" s="163"/>
      <c r="KON13" s="163"/>
      <c r="KOO13" s="163"/>
      <c r="KOP13" s="163"/>
      <c r="KOQ13" s="163"/>
      <c r="KOR13" s="163"/>
      <c r="KOS13" s="163"/>
      <c r="KOT13" s="163"/>
      <c r="KOU13" s="163"/>
      <c r="KOV13" s="163"/>
      <c r="KOW13" s="163"/>
      <c r="KOX13" s="163"/>
      <c r="KOY13" s="163"/>
      <c r="KOZ13" s="163"/>
      <c r="KPA13" s="163"/>
      <c r="KPB13" s="163"/>
      <c r="KPC13" s="163"/>
      <c r="KPD13" s="163"/>
      <c r="KPE13" s="163"/>
      <c r="KPF13" s="163"/>
      <c r="KPG13" s="163"/>
      <c r="KPH13" s="163"/>
      <c r="KPI13" s="163"/>
      <c r="KPJ13" s="163"/>
      <c r="KPK13" s="163"/>
      <c r="KPL13" s="163"/>
      <c r="KPM13" s="163"/>
      <c r="KPN13" s="163"/>
      <c r="KPO13" s="163"/>
      <c r="KPP13" s="163"/>
      <c r="KPQ13" s="163"/>
      <c r="KPR13" s="163"/>
      <c r="KPS13" s="163"/>
      <c r="KPT13" s="163"/>
      <c r="KPU13" s="163"/>
      <c r="KPV13" s="163"/>
      <c r="KPW13" s="163"/>
      <c r="KPX13" s="163"/>
      <c r="KPY13" s="163"/>
      <c r="KPZ13" s="163"/>
      <c r="KQA13" s="163"/>
      <c r="KQB13" s="163"/>
      <c r="KQC13" s="163"/>
      <c r="KQD13" s="163"/>
      <c r="KQE13" s="163"/>
      <c r="KQF13" s="163"/>
      <c r="KQG13" s="163"/>
      <c r="KQH13" s="163"/>
      <c r="KQI13" s="163"/>
      <c r="KQJ13" s="163"/>
      <c r="KQK13" s="163"/>
      <c r="KQL13" s="163"/>
      <c r="KQM13" s="163"/>
      <c r="KQN13" s="163"/>
      <c r="KQO13" s="163"/>
      <c r="KQP13" s="163"/>
      <c r="KQQ13" s="163"/>
      <c r="KQR13" s="163"/>
      <c r="KQS13" s="163"/>
      <c r="KQT13" s="163"/>
      <c r="KQU13" s="163"/>
      <c r="KQV13" s="163"/>
      <c r="KQW13" s="163"/>
      <c r="KQX13" s="163"/>
      <c r="KQY13" s="163"/>
      <c r="KQZ13" s="163"/>
      <c r="KRA13" s="163"/>
      <c r="KRB13" s="163"/>
      <c r="KRC13" s="163"/>
      <c r="KRD13" s="163"/>
      <c r="KRE13" s="163"/>
      <c r="KRF13" s="163"/>
      <c r="KRG13" s="163"/>
      <c r="KRH13" s="163"/>
      <c r="KRI13" s="163"/>
      <c r="KRJ13" s="163"/>
      <c r="KRK13" s="163"/>
      <c r="KRL13" s="163"/>
      <c r="KRM13" s="163"/>
      <c r="KRN13" s="163"/>
      <c r="KRO13" s="163"/>
      <c r="KRP13" s="163"/>
      <c r="KRQ13" s="163"/>
      <c r="KRR13" s="163"/>
      <c r="KRS13" s="163"/>
      <c r="KRT13" s="163"/>
      <c r="KRU13" s="163"/>
      <c r="KRV13" s="163"/>
      <c r="KRW13" s="163"/>
      <c r="KRX13" s="163"/>
      <c r="KRY13" s="163"/>
      <c r="KRZ13" s="163"/>
      <c r="KSA13" s="163"/>
      <c r="KSB13" s="163"/>
      <c r="KSC13" s="163"/>
      <c r="KSD13" s="163"/>
      <c r="KSE13" s="163"/>
      <c r="KSF13" s="163"/>
      <c r="KSG13" s="163"/>
      <c r="KSH13" s="163"/>
      <c r="KSI13" s="163"/>
      <c r="KSJ13" s="163"/>
      <c r="KSK13" s="163"/>
      <c r="KSL13" s="163"/>
      <c r="KSM13" s="163"/>
      <c r="KSN13" s="163"/>
      <c r="KSO13" s="163"/>
      <c r="KSP13" s="163"/>
      <c r="KSQ13" s="163"/>
      <c r="KSR13" s="163"/>
      <c r="KSS13" s="163"/>
      <c r="KST13" s="163"/>
      <c r="KSU13" s="163"/>
      <c r="KSV13" s="163"/>
      <c r="KSW13" s="163"/>
      <c r="KSX13" s="163"/>
      <c r="KSY13" s="163"/>
      <c r="KSZ13" s="163"/>
      <c r="KTA13" s="163"/>
      <c r="KTB13" s="163"/>
      <c r="KTC13" s="163"/>
      <c r="KTD13" s="163"/>
      <c r="KTE13" s="163"/>
      <c r="KTF13" s="163"/>
      <c r="KTG13" s="163"/>
      <c r="KTH13" s="163"/>
      <c r="KTI13" s="163"/>
      <c r="KTJ13" s="163"/>
      <c r="KTK13" s="163"/>
      <c r="KTL13" s="163"/>
      <c r="KTM13" s="163"/>
      <c r="KTN13" s="163"/>
      <c r="KTO13" s="163"/>
      <c r="KTP13" s="163"/>
      <c r="KTQ13" s="163"/>
      <c r="KTR13" s="163"/>
      <c r="KTS13" s="163"/>
      <c r="KTT13" s="163"/>
      <c r="KTU13" s="163"/>
      <c r="KTV13" s="163"/>
      <c r="KTW13" s="163"/>
      <c r="KTX13" s="163"/>
      <c r="KTY13" s="163"/>
      <c r="KTZ13" s="163"/>
      <c r="KUA13" s="163"/>
      <c r="KUB13" s="163"/>
      <c r="KUC13" s="163"/>
      <c r="KUD13" s="163"/>
      <c r="KUE13" s="163"/>
      <c r="KUF13" s="163"/>
      <c r="KUG13" s="163"/>
      <c r="KUH13" s="163"/>
      <c r="KUI13" s="163"/>
      <c r="KUJ13" s="163"/>
      <c r="KUK13" s="163"/>
      <c r="KUL13" s="163"/>
      <c r="KUM13" s="163"/>
      <c r="KUN13" s="163"/>
      <c r="KUO13" s="163"/>
      <c r="KUP13" s="163"/>
      <c r="KUQ13" s="163"/>
      <c r="KUR13" s="163"/>
      <c r="KUS13" s="163"/>
      <c r="KUT13" s="163"/>
      <c r="KUU13" s="163"/>
      <c r="KUV13" s="163"/>
      <c r="KUW13" s="163"/>
      <c r="KUX13" s="163"/>
      <c r="KUY13" s="163"/>
      <c r="KUZ13" s="163"/>
      <c r="KVA13" s="163"/>
      <c r="KVB13" s="163"/>
      <c r="KVC13" s="163"/>
      <c r="KVD13" s="163"/>
      <c r="KVE13" s="163"/>
      <c r="KVF13" s="163"/>
      <c r="KVG13" s="163"/>
      <c r="KVH13" s="163"/>
      <c r="KVI13" s="163"/>
      <c r="KVJ13" s="163"/>
      <c r="KVK13" s="163"/>
      <c r="KVL13" s="163"/>
      <c r="KVM13" s="163"/>
      <c r="KVN13" s="163"/>
      <c r="KVO13" s="163"/>
      <c r="KVP13" s="163"/>
      <c r="KVQ13" s="163"/>
      <c r="KVR13" s="163"/>
      <c r="KVS13" s="163"/>
      <c r="KVT13" s="163"/>
      <c r="KVU13" s="163"/>
      <c r="KVV13" s="163"/>
      <c r="KVW13" s="163"/>
      <c r="KVX13" s="163"/>
      <c r="KVY13" s="163"/>
      <c r="KVZ13" s="163"/>
      <c r="KWA13" s="163"/>
      <c r="KWB13" s="163"/>
      <c r="KWC13" s="163"/>
      <c r="KWD13" s="163"/>
      <c r="KWE13" s="163"/>
      <c r="KWF13" s="163"/>
      <c r="KWG13" s="163"/>
      <c r="KWH13" s="163"/>
      <c r="KWI13" s="163"/>
      <c r="KWJ13" s="163"/>
      <c r="KWK13" s="163"/>
      <c r="KWL13" s="163"/>
      <c r="KWM13" s="163"/>
      <c r="KWN13" s="163"/>
      <c r="KWO13" s="163"/>
      <c r="KWP13" s="163"/>
      <c r="KWQ13" s="163"/>
      <c r="KWR13" s="163"/>
      <c r="KWS13" s="163"/>
      <c r="KWT13" s="163"/>
      <c r="KWU13" s="163"/>
      <c r="KWV13" s="163"/>
      <c r="KWW13" s="163"/>
      <c r="KWX13" s="163"/>
      <c r="KWY13" s="163"/>
      <c r="KWZ13" s="163"/>
      <c r="KXA13" s="163"/>
      <c r="KXB13" s="163"/>
      <c r="KXC13" s="163"/>
      <c r="KXD13" s="163"/>
      <c r="KXE13" s="163"/>
      <c r="KXF13" s="163"/>
      <c r="KXG13" s="163"/>
      <c r="KXH13" s="163"/>
      <c r="KXI13" s="163"/>
      <c r="KXJ13" s="163"/>
      <c r="KXK13" s="163"/>
      <c r="KXL13" s="163"/>
      <c r="KXM13" s="163"/>
      <c r="KXN13" s="163"/>
      <c r="KXO13" s="163"/>
      <c r="KXP13" s="163"/>
      <c r="KXQ13" s="163"/>
      <c r="KXR13" s="163"/>
      <c r="KXS13" s="163"/>
      <c r="KXT13" s="163"/>
      <c r="KXU13" s="163"/>
      <c r="KXV13" s="163"/>
      <c r="KXW13" s="163"/>
      <c r="KXX13" s="163"/>
      <c r="KXY13" s="163"/>
      <c r="KXZ13" s="163"/>
      <c r="KYA13" s="163"/>
      <c r="KYB13" s="163"/>
      <c r="KYC13" s="163"/>
      <c r="KYD13" s="163"/>
      <c r="KYE13" s="163"/>
      <c r="KYF13" s="163"/>
      <c r="KYG13" s="163"/>
      <c r="KYH13" s="163"/>
      <c r="KYI13" s="163"/>
      <c r="KYJ13" s="163"/>
      <c r="KYK13" s="163"/>
      <c r="KYL13" s="163"/>
      <c r="KYM13" s="163"/>
      <c r="KYN13" s="163"/>
      <c r="KYO13" s="163"/>
      <c r="KYP13" s="163"/>
      <c r="KYQ13" s="163"/>
      <c r="KYR13" s="163"/>
      <c r="KYS13" s="163"/>
      <c r="KYT13" s="163"/>
      <c r="KYU13" s="163"/>
      <c r="KYV13" s="163"/>
      <c r="KYW13" s="163"/>
      <c r="KYX13" s="163"/>
      <c r="KYY13" s="163"/>
      <c r="KYZ13" s="163"/>
      <c r="KZA13" s="163"/>
      <c r="KZB13" s="163"/>
      <c r="KZC13" s="163"/>
      <c r="KZD13" s="163"/>
      <c r="KZE13" s="163"/>
      <c r="KZF13" s="163"/>
      <c r="KZG13" s="163"/>
      <c r="KZH13" s="163"/>
      <c r="KZI13" s="163"/>
      <c r="KZJ13" s="163"/>
      <c r="KZK13" s="163"/>
      <c r="KZL13" s="163"/>
      <c r="KZM13" s="163"/>
      <c r="KZN13" s="163"/>
      <c r="KZO13" s="163"/>
      <c r="KZP13" s="163"/>
      <c r="KZQ13" s="163"/>
      <c r="KZR13" s="163"/>
      <c r="KZS13" s="163"/>
      <c r="KZT13" s="163"/>
      <c r="KZU13" s="163"/>
      <c r="KZV13" s="163"/>
      <c r="KZW13" s="163"/>
      <c r="KZX13" s="163"/>
      <c r="KZY13" s="163"/>
      <c r="KZZ13" s="163"/>
      <c r="LAA13" s="163"/>
      <c r="LAB13" s="163"/>
      <c r="LAC13" s="163"/>
      <c r="LAD13" s="163"/>
      <c r="LAE13" s="163"/>
      <c r="LAF13" s="163"/>
      <c r="LAG13" s="163"/>
      <c r="LAH13" s="163"/>
      <c r="LAI13" s="163"/>
      <c r="LAJ13" s="163"/>
      <c r="LAK13" s="163"/>
      <c r="LAL13" s="163"/>
      <c r="LAM13" s="163"/>
      <c r="LAN13" s="163"/>
      <c r="LAO13" s="163"/>
      <c r="LAP13" s="163"/>
      <c r="LAQ13" s="163"/>
      <c r="LAR13" s="163"/>
      <c r="LAS13" s="163"/>
      <c r="LAT13" s="163"/>
      <c r="LAU13" s="163"/>
      <c r="LAV13" s="163"/>
      <c r="LAW13" s="163"/>
      <c r="LAX13" s="163"/>
      <c r="LAY13" s="163"/>
      <c r="LAZ13" s="163"/>
      <c r="LBA13" s="163"/>
      <c r="LBB13" s="163"/>
      <c r="LBC13" s="163"/>
      <c r="LBD13" s="163"/>
      <c r="LBE13" s="163"/>
      <c r="LBF13" s="163"/>
      <c r="LBG13" s="163"/>
      <c r="LBH13" s="163"/>
      <c r="LBI13" s="163"/>
      <c r="LBJ13" s="163"/>
      <c r="LBK13" s="163"/>
      <c r="LBL13" s="163"/>
      <c r="LBM13" s="163"/>
      <c r="LBN13" s="163"/>
      <c r="LBO13" s="163"/>
      <c r="LBP13" s="163"/>
      <c r="LBQ13" s="163"/>
      <c r="LBR13" s="163"/>
      <c r="LBS13" s="163"/>
      <c r="LBT13" s="163"/>
      <c r="LBU13" s="163"/>
      <c r="LBV13" s="163"/>
      <c r="LBW13" s="163"/>
      <c r="LBX13" s="163"/>
      <c r="LBY13" s="163"/>
      <c r="LBZ13" s="163"/>
      <c r="LCA13" s="163"/>
      <c r="LCB13" s="163"/>
      <c r="LCC13" s="163"/>
      <c r="LCD13" s="163"/>
      <c r="LCE13" s="163"/>
      <c r="LCF13" s="163"/>
      <c r="LCG13" s="163"/>
      <c r="LCH13" s="163"/>
      <c r="LCI13" s="163"/>
      <c r="LCJ13" s="163"/>
      <c r="LCK13" s="163"/>
      <c r="LCL13" s="163"/>
      <c r="LCM13" s="163"/>
      <c r="LCN13" s="163"/>
      <c r="LCO13" s="163"/>
      <c r="LCP13" s="163"/>
      <c r="LCQ13" s="163"/>
      <c r="LCR13" s="163"/>
      <c r="LCS13" s="163"/>
      <c r="LCT13" s="163"/>
      <c r="LCU13" s="163"/>
      <c r="LCV13" s="163"/>
      <c r="LCW13" s="163"/>
      <c r="LCX13" s="163"/>
      <c r="LCY13" s="163"/>
      <c r="LCZ13" s="163"/>
      <c r="LDA13" s="163"/>
      <c r="LDB13" s="163"/>
      <c r="LDC13" s="163"/>
      <c r="LDD13" s="163"/>
      <c r="LDE13" s="163"/>
      <c r="LDF13" s="163"/>
      <c r="LDG13" s="163"/>
      <c r="LDH13" s="163"/>
      <c r="LDI13" s="163"/>
      <c r="LDJ13" s="163"/>
      <c r="LDK13" s="163"/>
      <c r="LDL13" s="163"/>
      <c r="LDM13" s="163"/>
      <c r="LDN13" s="163"/>
      <c r="LDO13" s="163"/>
      <c r="LDP13" s="163"/>
      <c r="LDQ13" s="163"/>
      <c r="LDR13" s="163"/>
      <c r="LDS13" s="163"/>
      <c r="LDT13" s="163"/>
      <c r="LDU13" s="163"/>
      <c r="LDV13" s="163"/>
      <c r="LDW13" s="163"/>
      <c r="LDX13" s="163"/>
      <c r="LDY13" s="163"/>
      <c r="LDZ13" s="163"/>
      <c r="LEA13" s="163"/>
      <c r="LEB13" s="163"/>
      <c r="LEC13" s="163"/>
      <c r="LED13" s="163"/>
      <c r="LEE13" s="163"/>
      <c r="LEF13" s="163"/>
      <c r="LEG13" s="163"/>
      <c r="LEH13" s="163"/>
      <c r="LEI13" s="163"/>
      <c r="LEJ13" s="163"/>
      <c r="LEK13" s="163"/>
      <c r="LEL13" s="163"/>
      <c r="LEM13" s="163"/>
      <c r="LEN13" s="163"/>
      <c r="LEO13" s="163"/>
      <c r="LEP13" s="163"/>
      <c r="LEQ13" s="163"/>
      <c r="LER13" s="163"/>
      <c r="LES13" s="163"/>
      <c r="LET13" s="163"/>
      <c r="LEU13" s="163"/>
      <c r="LEV13" s="163"/>
      <c r="LEW13" s="163"/>
      <c r="LEX13" s="163"/>
      <c r="LEY13" s="163"/>
      <c r="LEZ13" s="163"/>
      <c r="LFA13" s="163"/>
      <c r="LFB13" s="163"/>
      <c r="LFC13" s="163"/>
      <c r="LFD13" s="163"/>
      <c r="LFE13" s="163"/>
      <c r="LFF13" s="163"/>
      <c r="LFG13" s="163"/>
      <c r="LFH13" s="163"/>
      <c r="LFI13" s="163"/>
      <c r="LFJ13" s="163"/>
      <c r="LFK13" s="163"/>
      <c r="LFL13" s="163"/>
      <c r="LFM13" s="163"/>
      <c r="LFN13" s="163"/>
      <c r="LFO13" s="163"/>
      <c r="LFP13" s="163"/>
      <c r="LFQ13" s="163"/>
      <c r="LFR13" s="163"/>
      <c r="LFS13" s="163"/>
      <c r="LFT13" s="163"/>
      <c r="LFU13" s="163"/>
      <c r="LFV13" s="163"/>
      <c r="LFW13" s="163"/>
      <c r="LFX13" s="163"/>
      <c r="LFY13" s="163"/>
      <c r="LFZ13" s="163"/>
      <c r="LGA13" s="163"/>
      <c r="LGB13" s="163"/>
      <c r="LGC13" s="163"/>
      <c r="LGD13" s="163"/>
      <c r="LGE13" s="163"/>
      <c r="LGF13" s="163"/>
      <c r="LGG13" s="163"/>
      <c r="LGH13" s="163"/>
      <c r="LGI13" s="163"/>
      <c r="LGJ13" s="163"/>
      <c r="LGK13" s="163"/>
      <c r="LGL13" s="163"/>
      <c r="LGM13" s="163"/>
      <c r="LGN13" s="163"/>
      <c r="LGO13" s="163"/>
      <c r="LGP13" s="163"/>
      <c r="LGQ13" s="163"/>
      <c r="LGR13" s="163"/>
      <c r="LGS13" s="163"/>
      <c r="LGT13" s="163"/>
      <c r="LGU13" s="163"/>
      <c r="LGV13" s="163"/>
      <c r="LGW13" s="163"/>
      <c r="LGX13" s="163"/>
      <c r="LGY13" s="163"/>
      <c r="LGZ13" s="163"/>
      <c r="LHA13" s="163"/>
      <c r="LHB13" s="163"/>
      <c r="LHC13" s="163"/>
      <c r="LHD13" s="163"/>
      <c r="LHE13" s="163"/>
      <c r="LHF13" s="163"/>
      <c r="LHG13" s="163"/>
      <c r="LHH13" s="163"/>
      <c r="LHI13" s="163"/>
      <c r="LHJ13" s="163"/>
      <c r="LHK13" s="163"/>
      <c r="LHL13" s="163"/>
      <c r="LHM13" s="163"/>
      <c r="LHN13" s="163"/>
      <c r="LHO13" s="163"/>
      <c r="LHP13" s="163"/>
      <c r="LHQ13" s="163"/>
      <c r="LHR13" s="163"/>
      <c r="LHS13" s="163"/>
      <c r="LHT13" s="163"/>
      <c r="LHU13" s="163"/>
      <c r="LHV13" s="163"/>
      <c r="LHW13" s="163"/>
      <c r="LHX13" s="163"/>
      <c r="LHY13" s="163"/>
      <c r="LHZ13" s="163"/>
      <c r="LIA13" s="163"/>
      <c r="LIB13" s="163"/>
      <c r="LIC13" s="163"/>
      <c r="LID13" s="163"/>
      <c r="LIE13" s="163"/>
      <c r="LIF13" s="163"/>
      <c r="LIG13" s="163"/>
      <c r="LIH13" s="163"/>
      <c r="LII13" s="163"/>
      <c r="LIJ13" s="163"/>
      <c r="LIK13" s="163"/>
      <c r="LIL13" s="163"/>
      <c r="LIM13" s="163"/>
      <c r="LIN13" s="163"/>
      <c r="LIO13" s="163"/>
      <c r="LIP13" s="163"/>
      <c r="LIQ13" s="163"/>
      <c r="LIR13" s="163"/>
      <c r="LIS13" s="163"/>
      <c r="LIT13" s="163"/>
      <c r="LIU13" s="163"/>
      <c r="LIV13" s="163"/>
      <c r="LIW13" s="163"/>
      <c r="LIX13" s="163"/>
      <c r="LIY13" s="163"/>
      <c r="LIZ13" s="163"/>
      <c r="LJA13" s="163"/>
      <c r="LJB13" s="163"/>
      <c r="LJC13" s="163"/>
      <c r="LJD13" s="163"/>
      <c r="LJE13" s="163"/>
      <c r="LJF13" s="163"/>
      <c r="LJG13" s="163"/>
      <c r="LJH13" s="163"/>
      <c r="LJI13" s="163"/>
      <c r="LJJ13" s="163"/>
      <c r="LJK13" s="163"/>
      <c r="LJL13" s="163"/>
      <c r="LJM13" s="163"/>
      <c r="LJN13" s="163"/>
      <c r="LJO13" s="163"/>
      <c r="LJP13" s="163"/>
      <c r="LJQ13" s="163"/>
      <c r="LJR13" s="163"/>
      <c r="LJS13" s="163"/>
      <c r="LJT13" s="163"/>
      <c r="LJU13" s="163"/>
      <c r="LJV13" s="163"/>
      <c r="LJW13" s="163"/>
      <c r="LJX13" s="163"/>
      <c r="LJY13" s="163"/>
      <c r="LJZ13" s="163"/>
      <c r="LKA13" s="163"/>
      <c r="LKB13" s="163"/>
      <c r="LKC13" s="163"/>
      <c r="LKD13" s="163"/>
      <c r="LKE13" s="163"/>
      <c r="LKF13" s="163"/>
      <c r="LKG13" s="163"/>
      <c r="LKH13" s="163"/>
      <c r="LKI13" s="163"/>
      <c r="LKJ13" s="163"/>
      <c r="LKK13" s="163"/>
      <c r="LKL13" s="163"/>
      <c r="LKM13" s="163"/>
      <c r="LKN13" s="163"/>
      <c r="LKO13" s="163"/>
      <c r="LKP13" s="163"/>
      <c r="LKQ13" s="163"/>
      <c r="LKR13" s="163"/>
      <c r="LKS13" s="163"/>
      <c r="LKT13" s="163"/>
      <c r="LKU13" s="163"/>
      <c r="LKV13" s="163"/>
      <c r="LKW13" s="163"/>
      <c r="LKX13" s="163"/>
      <c r="LKY13" s="163"/>
      <c r="LKZ13" s="163"/>
      <c r="LLA13" s="163"/>
      <c r="LLB13" s="163"/>
      <c r="LLC13" s="163"/>
      <c r="LLD13" s="163"/>
      <c r="LLE13" s="163"/>
      <c r="LLF13" s="163"/>
      <c r="LLG13" s="163"/>
      <c r="LLH13" s="163"/>
      <c r="LLI13" s="163"/>
      <c r="LLJ13" s="163"/>
      <c r="LLK13" s="163"/>
      <c r="LLL13" s="163"/>
      <c r="LLM13" s="163"/>
      <c r="LLN13" s="163"/>
      <c r="LLO13" s="163"/>
      <c r="LLP13" s="163"/>
      <c r="LLQ13" s="163"/>
      <c r="LLR13" s="163"/>
      <c r="LLS13" s="163"/>
      <c r="LLT13" s="163"/>
      <c r="LLU13" s="163"/>
      <c r="LLV13" s="163"/>
      <c r="LLW13" s="163"/>
      <c r="LLX13" s="163"/>
      <c r="LLY13" s="163"/>
      <c r="LLZ13" s="163"/>
      <c r="LMA13" s="163"/>
      <c r="LMB13" s="163"/>
      <c r="LMC13" s="163"/>
      <c r="LMD13" s="163"/>
      <c r="LME13" s="163"/>
      <c r="LMF13" s="163"/>
      <c r="LMG13" s="163"/>
      <c r="LMH13" s="163"/>
      <c r="LMI13" s="163"/>
      <c r="LMJ13" s="163"/>
      <c r="LMK13" s="163"/>
      <c r="LML13" s="163"/>
      <c r="LMM13" s="163"/>
      <c r="LMN13" s="163"/>
      <c r="LMO13" s="163"/>
      <c r="LMP13" s="163"/>
      <c r="LMQ13" s="163"/>
      <c r="LMR13" s="163"/>
      <c r="LMS13" s="163"/>
      <c r="LMT13" s="163"/>
      <c r="LMU13" s="163"/>
      <c r="LMV13" s="163"/>
      <c r="LMW13" s="163"/>
      <c r="LMX13" s="163"/>
      <c r="LMY13" s="163"/>
      <c r="LMZ13" s="163"/>
      <c r="LNA13" s="163"/>
      <c r="LNB13" s="163"/>
      <c r="LNC13" s="163"/>
      <c r="LND13" s="163"/>
      <c r="LNE13" s="163"/>
      <c r="LNF13" s="163"/>
      <c r="LNG13" s="163"/>
      <c r="LNH13" s="163"/>
      <c r="LNI13" s="163"/>
      <c r="LNJ13" s="163"/>
      <c r="LNK13" s="163"/>
      <c r="LNL13" s="163"/>
      <c r="LNM13" s="163"/>
      <c r="LNN13" s="163"/>
      <c r="LNO13" s="163"/>
      <c r="LNP13" s="163"/>
      <c r="LNQ13" s="163"/>
      <c r="LNR13" s="163"/>
      <c r="LNS13" s="163"/>
      <c r="LNT13" s="163"/>
      <c r="LNU13" s="163"/>
      <c r="LNV13" s="163"/>
      <c r="LNW13" s="163"/>
      <c r="LNX13" s="163"/>
      <c r="LNY13" s="163"/>
      <c r="LNZ13" s="163"/>
      <c r="LOA13" s="163"/>
      <c r="LOB13" s="163"/>
      <c r="LOC13" s="163"/>
      <c r="LOD13" s="163"/>
      <c r="LOE13" s="163"/>
      <c r="LOF13" s="163"/>
      <c r="LOG13" s="163"/>
      <c r="LOH13" s="163"/>
      <c r="LOI13" s="163"/>
      <c r="LOJ13" s="163"/>
      <c r="LOK13" s="163"/>
      <c r="LOL13" s="163"/>
      <c r="LOM13" s="163"/>
      <c r="LON13" s="163"/>
      <c r="LOO13" s="163"/>
      <c r="LOP13" s="163"/>
      <c r="LOQ13" s="163"/>
      <c r="LOR13" s="163"/>
      <c r="LOS13" s="163"/>
      <c r="LOT13" s="163"/>
      <c r="LOU13" s="163"/>
      <c r="LOV13" s="163"/>
      <c r="LOW13" s="163"/>
      <c r="LOX13" s="163"/>
      <c r="LOY13" s="163"/>
      <c r="LOZ13" s="163"/>
      <c r="LPA13" s="163"/>
      <c r="LPB13" s="163"/>
      <c r="LPC13" s="163"/>
      <c r="LPD13" s="163"/>
      <c r="LPE13" s="163"/>
      <c r="LPF13" s="163"/>
      <c r="LPG13" s="163"/>
      <c r="LPH13" s="163"/>
      <c r="LPI13" s="163"/>
      <c r="LPJ13" s="163"/>
      <c r="LPK13" s="163"/>
      <c r="LPL13" s="163"/>
      <c r="LPM13" s="163"/>
      <c r="LPN13" s="163"/>
      <c r="LPO13" s="163"/>
      <c r="LPP13" s="163"/>
      <c r="LPQ13" s="163"/>
      <c r="LPR13" s="163"/>
      <c r="LPS13" s="163"/>
      <c r="LPT13" s="163"/>
      <c r="LPU13" s="163"/>
      <c r="LPV13" s="163"/>
      <c r="LPW13" s="163"/>
      <c r="LPX13" s="163"/>
      <c r="LPY13" s="163"/>
      <c r="LPZ13" s="163"/>
      <c r="LQA13" s="163"/>
      <c r="LQB13" s="163"/>
      <c r="LQC13" s="163"/>
      <c r="LQD13" s="163"/>
      <c r="LQE13" s="163"/>
      <c r="LQF13" s="163"/>
      <c r="LQG13" s="163"/>
      <c r="LQH13" s="163"/>
      <c r="LQI13" s="163"/>
      <c r="LQJ13" s="163"/>
      <c r="LQK13" s="163"/>
      <c r="LQL13" s="163"/>
      <c r="LQM13" s="163"/>
      <c r="LQN13" s="163"/>
      <c r="LQO13" s="163"/>
      <c r="LQP13" s="163"/>
      <c r="LQQ13" s="163"/>
      <c r="LQR13" s="163"/>
      <c r="LQS13" s="163"/>
      <c r="LQT13" s="163"/>
      <c r="LQU13" s="163"/>
      <c r="LQV13" s="163"/>
      <c r="LQW13" s="163"/>
      <c r="LQX13" s="163"/>
      <c r="LQY13" s="163"/>
      <c r="LQZ13" s="163"/>
      <c r="LRA13" s="163"/>
      <c r="LRB13" s="163"/>
      <c r="LRC13" s="163"/>
      <c r="LRD13" s="163"/>
      <c r="LRE13" s="163"/>
      <c r="LRF13" s="163"/>
      <c r="LRG13" s="163"/>
      <c r="LRH13" s="163"/>
      <c r="LRI13" s="163"/>
      <c r="LRJ13" s="163"/>
      <c r="LRK13" s="163"/>
      <c r="LRL13" s="163"/>
      <c r="LRM13" s="163"/>
      <c r="LRN13" s="163"/>
      <c r="LRO13" s="163"/>
      <c r="LRP13" s="163"/>
      <c r="LRQ13" s="163"/>
      <c r="LRR13" s="163"/>
      <c r="LRS13" s="163"/>
      <c r="LRT13" s="163"/>
      <c r="LRU13" s="163"/>
      <c r="LRV13" s="163"/>
      <c r="LRW13" s="163"/>
      <c r="LRX13" s="163"/>
      <c r="LRY13" s="163"/>
      <c r="LRZ13" s="163"/>
      <c r="LSA13" s="163"/>
      <c r="LSB13" s="163"/>
      <c r="LSC13" s="163"/>
      <c r="LSD13" s="163"/>
      <c r="LSE13" s="163"/>
      <c r="LSF13" s="163"/>
      <c r="LSG13" s="163"/>
      <c r="LSH13" s="163"/>
      <c r="LSI13" s="163"/>
      <c r="LSJ13" s="163"/>
      <c r="LSK13" s="163"/>
      <c r="LSL13" s="163"/>
      <c r="LSM13" s="163"/>
      <c r="LSN13" s="163"/>
      <c r="LSO13" s="163"/>
      <c r="LSP13" s="163"/>
      <c r="LSQ13" s="163"/>
      <c r="LSR13" s="163"/>
      <c r="LSS13" s="163"/>
      <c r="LST13" s="163"/>
      <c r="LSU13" s="163"/>
      <c r="LSV13" s="163"/>
      <c r="LSW13" s="163"/>
      <c r="LSX13" s="163"/>
      <c r="LSY13" s="163"/>
      <c r="LSZ13" s="163"/>
      <c r="LTA13" s="163"/>
      <c r="LTB13" s="163"/>
      <c r="LTC13" s="163"/>
      <c r="LTD13" s="163"/>
      <c r="LTE13" s="163"/>
      <c r="LTF13" s="163"/>
      <c r="LTG13" s="163"/>
      <c r="LTH13" s="163"/>
      <c r="LTI13" s="163"/>
      <c r="LTJ13" s="163"/>
      <c r="LTK13" s="163"/>
      <c r="LTL13" s="163"/>
      <c r="LTM13" s="163"/>
      <c r="LTN13" s="163"/>
      <c r="LTO13" s="163"/>
      <c r="LTP13" s="163"/>
      <c r="LTQ13" s="163"/>
      <c r="LTR13" s="163"/>
      <c r="LTS13" s="163"/>
      <c r="LTT13" s="163"/>
      <c r="LTU13" s="163"/>
      <c r="LTV13" s="163"/>
      <c r="LTW13" s="163"/>
      <c r="LTX13" s="163"/>
      <c r="LTY13" s="163"/>
      <c r="LTZ13" s="163"/>
      <c r="LUA13" s="163"/>
      <c r="LUB13" s="163"/>
      <c r="LUC13" s="163"/>
      <c r="LUD13" s="163"/>
      <c r="LUE13" s="163"/>
      <c r="LUF13" s="163"/>
      <c r="LUG13" s="163"/>
      <c r="LUH13" s="163"/>
      <c r="LUI13" s="163"/>
      <c r="LUJ13" s="163"/>
      <c r="LUK13" s="163"/>
      <c r="LUL13" s="163"/>
      <c r="LUM13" s="163"/>
      <c r="LUN13" s="163"/>
      <c r="LUO13" s="163"/>
      <c r="LUP13" s="163"/>
      <c r="LUQ13" s="163"/>
      <c r="LUR13" s="163"/>
      <c r="LUS13" s="163"/>
      <c r="LUT13" s="163"/>
      <c r="LUU13" s="163"/>
      <c r="LUV13" s="163"/>
      <c r="LUW13" s="163"/>
      <c r="LUX13" s="163"/>
      <c r="LUY13" s="163"/>
      <c r="LUZ13" s="163"/>
      <c r="LVA13" s="163"/>
      <c r="LVB13" s="163"/>
      <c r="LVC13" s="163"/>
      <c r="LVD13" s="163"/>
      <c r="LVE13" s="163"/>
      <c r="LVF13" s="163"/>
      <c r="LVG13" s="163"/>
      <c r="LVH13" s="163"/>
      <c r="LVI13" s="163"/>
      <c r="LVJ13" s="163"/>
      <c r="LVK13" s="163"/>
      <c r="LVL13" s="163"/>
      <c r="LVM13" s="163"/>
      <c r="LVN13" s="163"/>
      <c r="LVO13" s="163"/>
      <c r="LVP13" s="163"/>
      <c r="LVQ13" s="163"/>
      <c r="LVR13" s="163"/>
      <c r="LVS13" s="163"/>
      <c r="LVT13" s="163"/>
      <c r="LVU13" s="163"/>
      <c r="LVV13" s="163"/>
      <c r="LVW13" s="163"/>
      <c r="LVX13" s="163"/>
      <c r="LVY13" s="163"/>
      <c r="LVZ13" s="163"/>
      <c r="LWA13" s="163"/>
      <c r="LWB13" s="163"/>
      <c r="LWC13" s="163"/>
      <c r="LWD13" s="163"/>
      <c r="LWE13" s="163"/>
      <c r="LWF13" s="163"/>
      <c r="LWG13" s="163"/>
      <c r="LWH13" s="163"/>
      <c r="LWI13" s="163"/>
      <c r="LWJ13" s="163"/>
      <c r="LWK13" s="163"/>
      <c r="LWL13" s="163"/>
      <c r="LWM13" s="163"/>
      <c r="LWN13" s="163"/>
      <c r="LWO13" s="163"/>
      <c r="LWP13" s="163"/>
      <c r="LWQ13" s="163"/>
      <c r="LWR13" s="163"/>
      <c r="LWS13" s="163"/>
      <c r="LWT13" s="163"/>
      <c r="LWU13" s="163"/>
      <c r="LWV13" s="163"/>
      <c r="LWW13" s="163"/>
      <c r="LWX13" s="163"/>
      <c r="LWY13" s="163"/>
      <c r="LWZ13" s="163"/>
      <c r="LXA13" s="163"/>
      <c r="LXB13" s="163"/>
      <c r="LXC13" s="163"/>
      <c r="LXD13" s="163"/>
      <c r="LXE13" s="163"/>
      <c r="LXF13" s="163"/>
      <c r="LXG13" s="163"/>
      <c r="LXH13" s="163"/>
      <c r="LXI13" s="163"/>
      <c r="LXJ13" s="163"/>
      <c r="LXK13" s="163"/>
      <c r="LXL13" s="163"/>
      <c r="LXM13" s="163"/>
      <c r="LXN13" s="163"/>
      <c r="LXO13" s="163"/>
      <c r="LXP13" s="163"/>
      <c r="LXQ13" s="163"/>
      <c r="LXR13" s="163"/>
      <c r="LXS13" s="163"/>
      <c r="LXT13" s="163"/>
      <c r="LXU13" s="163"/>
      <c r="LXV13" s="163"/>
      <c r="LXW13" s="163"/>
      <c r="LXX13" s="163"/>
      <c r="LXY13" s="163"/>
      <c r="LXZ13" s="163"/>
      <c r="LYA13" s="163"/>
      <c r="LYB13" s="163"/>
      <c r="LYC13" s="163"/>
      <c r="LYD13" s="163"/>
      <c r="LYE13" s="163"/>
      <c r="LYF13" s="163"/>
      <c r="LYG13" s="163"/>
      <c r="LYH13" s="163"/>
      <c r="LYI13" s="163"/>
      <c r="LYJ13" s="163"/>
      <c r="LYK13" s="163"/>
      <c r="LYL13" s="163"/>
      <c r="LYM13" s="163"/>
      <c r="LYN13" s="163"/>
      <c r="LYO13" s="163"/>
      <c r="LYP13" s="163"/>
      <c r="LYQ13" s="163"/>
      <c r="LYR13" s="163"/>
      <c r="LYS13" s="163"/>
      <c r="LYT13" s="163"/>
      <c r="LYU13" s="163"/>
      <c r="LYV13" s="163"/>
      <c r="LYW13" s="163"/>
      <c r="LYX13" s="163"/>
      <c r="LYY13" s="163"/>
      <c r="LYZ13" s="163"/>
      <c r="LZA13" s="163"/>
      <c r="LZB13" s="163"/>
      <c r="LZC13" s="163"/>
      <c r="LZD13" s="163"/>
      <c r="LZE13" s="163"/>
      <c r="LZF13" s="163"/>
      <c r="LZG13" s="163"/>
      <c r="LZH13" s="163"/>
      <c r="LZI13" s="163"/>
      <c r="LZJ13" s="163"/>
      <c r="LZK13" s="163"/>
      <c r="LZL13" s="163"/>
      <c r="LZM13" s="163"/>
      <c r="LZN13" s="163"/>
      <c r="LZO13" s="163"/>
      <c r="LZP13" s="163"/>
      <c r="LZQ13" s="163"/>
      <c r="LZR13" s="163"/>
      <c r="LZS13" s="163"/>
      <c r="LZT13" s="163"/>
      <c r="LZU13" s="163"/>
      <c r="LZV13" s="163"/>
      <c r="LZW13" s="163"/>
      <c r="LZX13" s="163"/>
      <c r="LZY13" s="163"/>
      <c r="LZZ13" s="163"/>
      <c r="MAA13" s="163"/>
      <c r="MAB13" s="163"/>
      <c r="MAC13" s="163"/>
      <c r="MAD13" s="163"/>
      <c r="MAE13" s="163"/>
      <c r="MAF13" s="163"/>
      <c r="MAG13" s="163"/>
      <c r="MAH13" s="163"/>
      <c r="MAI13" s="163"/>
      <c r="MAJ13" s="163"/>
      <c r="MAK13" s="163"/>
      <c r="MAL13" s="163"/>
      <c r="MAM13" s="163"/>
      <c r="MAN13" s="163"/>
      <c r="MAO13" s="163"/>
      <c r="MAP13" s="163"/>
      <c r="MAQ13" s="163"/>
      <c r="MAR13" s="163"/>
      <c r="MAS13" s="163"/>
      <c r="MAT13" s="163"/>
      <c r="MAU13" s="163"/>
      <c r="MAV13" s="163"/>
      <c r="MAW13" s="163"/>
      <c r="MAX13" s="163"/>
      <c r="MAY13" s="163"/>
      <c r="MAZ13" s="163"/>
      <c r="MBA13" s="163"/>
      <c r="MBB13" s="163"/>
      <c r="MBC13" s="163"/>
      <c r="MBD13" s="163"/>
      <c r="MBE13" s="163"/>
      <c r="MBF13" s="163"/>
      <c r="MBG13" s="163"/>
      <c r="MBH13" s="163"/>
      <c r="MBI13" s="163"/>
      <c r="MBJ13" s="163"/>
      <c r="MBK13" s="163"/>
      <c r="MBL13" s="163"/>
      <c r="MBM13" s="163"/>
      <c r="MBN13" s="163"/>
      <c r="MBO13" s="163"/>
      <c r="MBP13" s="163"/>
      <c r="MBQ13" s="163"/>
      <c r="MBR13" s="163"/>
      <c r="MBS13" s="163"/>
      <c r="MBT13" s="163"/>
      <c r="MBU13" s="163"/>
      <c r="MBV13" s="163"/>
      <c r="MBW13" s="163"/>
      <c r="MBX13" s="163"/>
      <c r="MBY13" s="163"/>
      <c r="MBZ13" s="163"/>
      <c r="MCA13" s="163"/>
      <c r="MCB13" s="163"/>
      <c r="MCC13" s="163"/>
      <c r="MCD13" s="163"/>
      <c r="MCE13" s="163"/>
      <c r="MCF13" s="163"/>
      <c r="MCG13" s="163"/>
      <c r="MCH13" s="163"/>
      <c r="MCI13" s="163"/>
      <c r="MCJ13" s="163"/>
      <c r="MCK13" s="163"/>
      <c r="MCL13" s="163"/>
      <c r="MCM13" s="163"/>
      <c r="MCN13" s="163"/>
      <c r="MCO13" s="163"/>
      <c r="MCP13" s="163"/>
      <c r="MCQ13" s="163"/>
      <c r="MCR13" s="163"/>
      <c r="MCS13" s="163"/>
      <c r="MCT13" s="163"/>
      <c r="MCU13" s="163"/>
      <c r="MCV13" s="163"/>
      <c r="MCW13" s="163"/>
      <c r="MCX13" s="163"/>
      <c r="MCY13" s="163"/>
      <c r="MCZ13" s="163"/>
      <c r="MDA13" s="163"/>
      <c r="MDB13" s="163"/>
      <c r="MDC13" s="163"/>
      <c r="MDD13" s="163"/>
      <c r="MDE13" s="163"/>
      <c r="MDF13" s="163"/>
      <c r="MDG13" s="163"/>
      <c r="MDH13" s="163"/>
      <c r="MDI13" s="163"/>
      <c r="MDJ13" s="163"/>
      <c r="MDK13" s="163"/>
      <c r="MDL13" s="163"/>
      <c r="MDM13" s="163"/>
      <c r="MDN13" s="163"/>
      <c r="MDO13" s="163"/>
      <c r="MDP13" s="163"/>
      <c r="MDQ13" s="163"/>
      <c r="MDR13" s="163"/>
      <c r="MDS13" s="163"/>
      <c r="MDT13" s="163"/>
      <c r="MDU13" s="163"/>
      <c r="MDV13" s="163"/>
      <c r="MDW13" s="163"/>
      <c r="MDX13" s="163"/>
      <c r="MDY13" s="163"/>
      <c r="MDZ13" s="163"/>
      <c r="MEA13" s="163"/>
      <c r="MEB13" s="163"/>
      <c r="MEC13" s="163"/>
      <c r="MED13" s="163"/>
      <c r="MEE13" s="163"/>
      <c r="MEF13" s="163"/>
      <c r="MEG13" s="163"/>
      <c r="MEH13" s="163"/>
      <c r="MEI13" s="163"/>
      <c r="MEJ13" s="163"/>
      <c r="MEK13" s="163"/>
      <c r="MEL13" s="163"/>
      <c r="MEM13" s="163"/>
      <c r="MEN13" s="163"/>
      <c r="MEO13" s="163"/>
      <c r="MEP13" s="163"/>
      <c r="MEQ13" s="163"/>
      <c r="MER13" s="163"/>
      <c r="MES13" s="163"/>
      <c r="MET13" s="163"/>
      <c r="MEU13" s="163"/>
      <c r="MEV13" s="163"/>
      <c r="MEW13" s="163"/>
      <c r="MEX13" s="163"/>
      <c r="MEY13" s="163"/>
      <c r="MEZ13" s="163"/>
      <c r="MFA13" s="163"/>
      <c r="MFB13" s="163"/>
      <c r="MFC13" s="163"/>
      <c r="MFD13" s="163"/>
      <c r="MFE13" s="163"/>
      <c r="MFF13" s="163"/>
      <c r="MFG13" s="163"/>
      <c r="MFH13" s="163"/>
      <c r="MFI13" s="163"/>
      <c r="MFJ13" s="163"/>
      <c r="MFK13" s="163"/>
      <c r="MFL13" s="163"/>
      <c r="MFM13" s="163"/>
      <c r="MFN13" s="163"/>
      <c r="MFO13" s="163"/>
      <c r="MFP13" s="163"/>
      <c r="MFQ13" s="163"/>
      <c r="MFR13" s="163"/>
      <c r="MFS13" s="163"/>
      <c r="MFT13" s="163"/>
      <c r="MFU13" s="163"/>
      <c r="MFV13" s="163"/>
      <c r="MFW13" s="163"/>
      <c r="MFX13" s="163"/>
      <c r="MFY13" s="163"/>
      <c r="MFZ13" s="163"/>
      <c r="MGA13" s="163"/>
      <c r="MGB13" s="163"/>
      <c r="MGC13" s="163"/>
      <c r="MGD13" s="163"/>
      <c r="MGE13" s="163"/>
      <c r="MGF13" s="163"/>
      <c r="MGG13" s="163"/>
      <c r="MGH13" s="163"/>
      <c r="MGI13" s="163"/>
      <c r="MGJ13" s="163"/>
      <c r="MGK13" s="163"/>
      <c r="MGL13" s="163"/>
      <c r="MGM13" s="163"/>
      <c r="MGN13" s="163"/>
      <c r="MGO13" s="163"/>
      <c r="MGP13" s="163"/>
      <c r="MGQ13" s="163"/>
      <c r="MGR13" s="163"/>
      <c r="MGS13" s="163"/>
      <c r="MGT13" s="163"/>
      <c r="MGU13" s="163"/>
      <c r="MGV13" s="163"/>
      <c r="MGW13" s="163"/>
      <c r="MGX13" s="163"/>
      <c r="MGY13" s="163"/>
      <c r="MGZ13" s="163"/>
      <c r="MHA13" s="163"/>
      <c r="MHB13" s="163"/>
      <c r="MHC13" s="163"/>
      <c r="MHD13" s="163"/>
      <c r="MHE13" s="163"/>
      <c r="MHF13" s="163"/>
      <c r="MHG13" s="163"/>
      <c r="MHH13" s="163"/>
      <c r="MHI13" s="163"/>
      <c r="MHJ13" s="163"/>
      <c r="MHK13" s="163"/>
      <c r="MHL13" s="163"/>
      <c r="MHM13" s="163"/>
      <c r="MHN13" s="163"/>
      <c r="MHO13" s="163"/>
      <c r="MHP13" s="163"/>
      <c r="MHQ13" s="163"/>
      <c r="MHR13" s="163"/>
      <c r="MHS13" s="163"/>
      <c r="MHT13" s="163"/>
      <c r="MHU13" s="163"/>
      <c r="MHV13" s="163"/>
      <c r="MHW13" s="163"/>
      <c r="MHX13" s="163"/>
      <c r="MHY13" s="163"/>
      <c r="MHZ13" s="163"/>
      <c r="MIA13" s="163"/>
      <c r="MIB13" s="163"/>
      <c r="MIC13" s="163"/>
      <c r="MID13" s="163"/>
      <c r="MIE13" s="163"/>
      <c r="MIF13" s="163"/>
      <c r="MIG13" s="163"/>
      <c r="MIH13" s="163"/>
      <c r="MII13" s="163"/>
      <c r="MIJ13" s="163"/>
      <c r="MIK13" s="163"/>
      <c r="MIL13" s="163"/>
      <c r="MIM13" s="163"/>
      <c r="MIN13" s="163"/>
      <c r="MIO13" s="163"/>
      <c r="MIP13" s="163"/>
      <c r="MIQ13" s="163"/>
      <c r="MIR13" s="163"/>
      <c r="MIS13" s="163"/>
      <c r="MIT13" s="163"/>
      <c r="MIU13" s="163"/>
      <c r="MIV13" s="163"/>
      <c r="MIW13" s="163"/>
      <c r="MIX13" s="163"/>
      <c r="MIY13" s="163"/>
      <c r="MIZ13" s="163"/>
      <c r="MJA13" s="163"/>
      <c r="MJB13" s="163"/>
      <c r="MJC13" s="163"/>
      <c r="MJD13" s="163"/>
      <c r="MJE13" s="163"/>
      <c r="MJF13" s="163"/>
      <c r="MJG13" s="163"/>
      <c r="MJH13" s="163"/>
      <c r="MJI13" s="163"/>
      <c r="MJJ13" s="163"/>
      <c r="MJK13" s="163"/>
      <c r="MJL13" s="163"/>
      <c r="MJM13" s="163"/>
      <c r="MJN13" s="163"/>
      <c r="MJO13" s="163"/>
      <c r="MJP13" s="163"/>
      <c r="MJQ13" s="163"/>
      <c r="MJR13" s="163"/>
      <c r="MJS13" s="163"/>
      <c r="MJT13" s="163"/>
      <c r="MJU13" s="163"/>
      <c r="MJV13" s="163"/>
      <c r="MJW13" s="163"/>
      <c r="MJX13" s="163"/>
      <c r="MJY13" s="163"/>
      <c r="MJZ13" s="163"/>
      <c r="MKA13" s="163"/>
      <c r="MKB13" s="163"/>
      <c r="MKC13" s="163"/>
      <c r="MKD13" s="163"/>
      <c r="MKE13" s="163"/>
      <c r="MKF13" s="163"/>
      <c r="MKG13" s="163"/>
      <c r="MKH13" s="163"/>
      <c r="MKI13" s="163"/>
      <c r="MKJ13" s="163"/>
      <c r="MKK13" s="163"/>
      <c r="MKL13" s="163"/>
      <c r="MKM13" s="163"/>
      <c r="MKN13" s="163"/>
      <c r="MKO13" s="163"/>
      <c r="MKP13" s="163"/>
      <c r="MKQ13" s="163"/>
      <c r="MKR13" s="163"/>
      <c r="MKS13" s="163"/>
      <c r="MKT13" s="163"/>
      <c r="MKU13" s="163"/>
      <c r="MKV13" s="163"/>
      <c r="MKW13" s="163"/>
      <c r="MKX13" s="163"/>
      <c r="MKY13" s="163"/>
      <c r="MKZ13" s="163"/>
      <c r="MLA13" s="163"/>
      <c r="MLB13" s="163"/>
      <c r="MLC13" s="163"/>
      <c r="MLD13" s="163"/>
      <c r="MLE13" s="163"/>
      <c r="MLF13" s="163"/>
      <c r="MLG13" s="163"/>
      <c r="MLH13" s="163"/>
      <c r="MLI13" s="163"/>
      <c r="MLJ13" s="163"/>
      <c r="MLK13" s="163"/>
      <c r="MLL13" s="163"/>
      <c r="MLM13" s="163"/>
      <c r="MLN13" s="163"/>
      <c r="MLO13" s="163"/>
      <c r="MLP13" s="163"/>
      <c r="MLQ13" s="163"/>
      <c r="MLR13" s="163"/>
      <c r="MLS13" s="163"/>
      <c r="MLT13" s="163"/>
      <c r="MLU13" s="163"/>
      <c r="MLV13" s="163"/>
      <c r="MLW13" s="163"/>
      <c r="MLX13" s="163"/>
      <c r="MLY13" s="163"/>
      <c r="MLZ13" s="163"/>
      <c r="MMA13" s="163"/>
      <c r="MMB13" s="163"/>
      <c r="MMC13" s="163"/>
      <c r="MMD13" s="163"/>
      <c r="MME13" s="163"/>
      <c r="MMF13" s="163"/>
      <c r="MMG13" s="163"/>
      <c r="MMH13" s="163"/>
      <c r="MMI13" s="163"/>
      <c r="MMJ13" s="163"/>
      <c r="MMK13" s="163"/>
      <c r="MML13" s="163"/>
      <c r="MMM13" s="163"/>
      <c r="MMN13" s="163"/>
      <c r="MMO13" s="163"/>
      <c r="MMP13" s="163"/>
      <c r="MMQ13" s="163"/>
      <c r="MMR13" s="163"/>
      <c r="MMS13" s="163"/>
      <c r="MMT13" s="163"/>
      <c r="MMU13" s="163"/>
      <c r="MMV13" s="163"/>
      <c r="MMW13" s="163"/>
      <c r="MMX13" s="163"/>
      <c r="MMY13" s="163"/>
      <c r="MMZ13" s="163"/>
      <c r="MNA13" s="163"/>
      <c r="MNB13" s="163"/>
      <c r="MNC13" s="163"/>
      <c r="MND13" s="163"/>
      <c r="MNE13" s="163"/>
      <c r="MNF13" s="163"/>
      <c r="MNG13" s="163"/>
      <c r="MNH13" s="163"/>
      <c r="MNI13" s="163"/>
      <c r="MNJ13" s="163"/>
      <c r="MNK13" s="163"/>
      <c r="MNL13" s="163"/>
      <c r="MNM13" s="163"/>
      <c r="MNN13" s="163"/>
      <c r="MNO13" s="163"/>
      <c r="MNP13" s="163"/>
      <c r="MNQ13" s="163"/>
      <c r="MNR13" s="163"/>
      <c r="MNS13" s="163"/>
      <c r="MNT13" s="163"/>
      <c r="MNU13" s="163"/>
      <c r="MNV13" s="163"/>
      <c r="MNW13" s="163"/>
      <c r="MNX13" s="163"/>
      <c r="MNY13" s="163"/>
      <c r="MNZ13" s="163"/>
      <c r="MOA13" s="163"/>
      <c r="MOB13" s="163"/>
      <c r="MOC13" s="163"/>
      <c r="MOD13" s="163"/>
      <c r="MOE13" s="163"/>
      <c r="MOF13" s="163"/>
      <c r="MOG13" s="163"/>
      <c r="MOH13" s="163"/>
      <c r="MOI13" s="163"/>
      <c r="MOJ13" s="163"/>
      <c r="MOK13" s="163"/>
      <c r="MOL13" s="163"/>
      <c r="MOM13" s="163"/>
      <c r="MON13" s="163"/>
      <c r="MOO13" s="163"/>
      <c r="MOP13" s="163"/>
      <c r="MOQ13" s="163"/>
      <c r="MOR13" s="163"/>
      <c r="MOS13" s="163"/>
      <c r="MOT13" s="163"/>
      <c r="MOU13" s="163"/>
      <c r="MOV13" s="163"/>
      <c r="MOW13" s="163"/>
      <c r="MOX13" s="163"/>
      <c r="MOY13" s="163"/>
      <c r="MOZ13" s="163"/>
      <c r="MPA13" s="163"/>
      <c r="MPB13" s="163"/>
      <c r="MPC13" s="163"/>
      <c r="MPD13" s="163"/>
      <c r="MPE13" s="163"/>
      <c r="MPF13" s="163"/>
      <c r="MPG13" s="163"/>
      <c r="MPH13" s="163"/>
      <c r="MPI13" s="163"/>
      <c r="MPJ13" s="163"/>
      <c r="MPK13" s="163"/>
      <c r="MPL13" s="163"/>
      <c r="MPM13" s="163"/>
      <c r="MPN13" s="163"/>
      <c r="MPO13" s="163"/>
      <c r="MPP13" s="163"/>
      <c r="MPQ13" s="163"/>
      <c r="MPR13" s="163"/>
      <c r="MPS13" s="163"/>
      <c r="MPT13" s="163"/>
      <c r="MPU13" s="163"/>
      <c r="MPV13" s="163"/>
      <c r="MPW13" s="163"/>
      <c r="MPX13" s="163"/>
      <c r="MPY13" s="163"/>
      <c r="MPZ13" s="163"/>
      <c r="MQA13" s="163"/>
      <c r="MQB13" s="163"/>
      <c r="MQC13" s="163"/>
      <c r="MQD13" s="163"/>
      <c r="MQE13" s="163"/>
      <c r="MQF13" s="163"/>
      <c r="MQG13" s="163"/>
      <c r="MQH13" s="163"/>
      <c r="MQI13" s="163"/>
      <c r="MQJ13" s="163"/>
      <c r="MQK13" s="163"/>
      <c r="MQL13" s="163"/>
      <c r="MQM13" s="163"/>
      <c r="MQN13" s="163"/>
      <c r="MQO13" s="163"/>
      <c r="MQP13" s="163"/>
      <c r="MQQ13" s="163"/>
      <c r="MQR13" s="163"/>
      <c r="MQS13" s="163"/>
      <c r="MQT13" s="163"/>
      <c r="MQU13" s="163"/>
      <c r="MQV13" s="163"/>
      <c r="MQW13" s="163"/>
      <c r="MQX13" s="163"/>
      <c r="MQY13" s="163"/>
      <c r="MQZ13" s="163"/>
      <c r="MRA13" s="163"/>
      <c r="MRB13" s="163"/>
      <c r="MRC13" s="163"/>
      <c r="MRD13" s="163"/>
      <c r="MRE13" s="163"/>
      <c r="MRF13" s="163"/>
      <c r="MRG13" s="163"/>
      <c r="MRH13" s="163"/>
      <c r="MRI13" s="163"/>
      <c r="MRJ13" s="163"/>
      <c r="MRK13" s="163"/>
      <c r="MRL13" s="163"/>
      <c r="MRM13" s="163"/>
      <c r="MRN13" s="163"/>
      <c r="MRO13" s="163"/>
      <c r="MRP13" s="163"/>
      <c r="MRQ13" s="163"/>
      <c r="MRR13" s="163"/>
      <c r="MRS13" s="163"/>
      <c r="MRT13" s="163"/>
      <c r="MRU13" s="163"/>
      <c r="MRV13" s="163"/>
      <c r="MRW13" s="163"/>
      <c r="MRX13" s="163"/>
      <c r="MRY13" s="163"/>
      <c r="MRZ13" s="163"/>
      <c r="MSA13" s="163"/>
      <c r="MSB13" s="163"/>
      <c r="MSC13" s="163"/>
      <c r="MSD13" s="163"/>
      <c r="MSE13" s="163"/>
      <c r="MSF13" s="163"/>
      <c r="MSG13" s="163"/>
      <c r="MSH13" s="163"/>
      <c r="MSI13" s="163"/>
      <c r="MSJ13" s="163"/>
      <c r="MSK13" s="163"/>
      <c r="MSL13" s="163"/>
      <c r="MSM13" s="163"/>
      <c r="MSN13" s="163"/>
      <c r="MSO13" s="163"/>
      <c r="MSP13" s="163"/>
      <c r="MSQ13" s="163"/>
      <c r="MSR13" s="163"/>
      <c r="MSS13" s="163"/>
      <c r="MST13" s="163"/>
      <c r="MSU13" s="163"/>
      <c r="MSV13" s="163"/>
      <c r="MSW13" s="163"/>
      <c r="MSX13" s="163"/>
      <c r="MSY13" s="163"/>
      <c r="MSZ13" s="163"/>
      <c r="MTA13" s="163"/>
      <c r="MTB13" s="163"/>
      <c r="MTC13" s="163"/>
      <c r="MTD13" s="163"/>
      <c r="MTE13" s="163"/>
      <c r="MTF13" s="163"/>
      <c r="MTG13" s="163"/>
      <c r="MTH13" s="163"/>
      <c r="MTI13" s="163"/>
      <c r="MTJ13" s="163"/>
      <c r="MTK13" s="163"/>
      <c r="MTL13" s="163"/>
      <c r="MTM13" s="163"/>
      <c r="MTN13" s="163"/>
      <c r="MTO13" s="163"/>
      <c r="MTP13" s="163"/>
      <c r="MTQ13" s="163"/>
      <c r="MTR13" s="163"/>
      <c r="MTS13" s="163"/>
      <c r="MTT13" s="163"/>
      <c r="MTU13" s="163"/>
      <c r="MTV13" s="163"/>
      <c r="MTW13" s="163"/>
      <c r="MTX13" s="163"/>
      <c r="MTY13" s="163"/>
      <c r="MTZ13" s="163"/>
      <c r="MUA13" s="163"/>
      <c r="MUB13" s="163"/>
      <c r="MUC13" s="163"/>
      <c r="MUD13" s="163"/>
      <c r="MUE13" s="163"/>
      <c r="MUF13" s="163"/>
      <c r="MUG13" s="163"/>
      <c r="MUH13" s="163"/>
      <c r="MUI13" s="163"/>
      <c r="MUJ13" s="163"/>
      <c r="MUK13" s="163"/>
      <c r="MUL13" s="163"/>
      <c r="MUM13" s="163"/>
      <c r="MUN13" s="163"/>
      <c r="MUO13" s="163"/>
      <c r="MUP13" s="163"/>
      <c r="MUQ13" s="163"/>
      <c r="MUR13" s="163"/>
      <c r="MUS13" s="163"/>
      <c r="MUT13" s="163"/>
      <c r="MUU13" s="163"/>
      <c r="MUV13" s="163"/>
      <c r="MUW13" s="163"/>
      <c r="MUX13" s="163"/>
      <c r="MUY13" s="163"/>
      <c r="MUZ13" s="163"/>
      <c r="MVA13" s="163"/>
      <c r="MVB13" s="163"/>
      <c r="MVC13" s="163"/>
      <c r="MVD13" s="163"/>
      <c r="MVE13" s="163"/>
      <c r="MVF13" s="163"/>
      <c r="MVG13" s="163"/>
      <c r="MVH13" s="163"/>
      <c r="MVI13" s="163"/>
      <c r="MVJ13" s="163"/>
      <c r="MVK13" s="163"/>
      <c r="MVL13" s="163"/>
      <c r="MVM13" s="163"/>
      <c r="MVN13" s="163"/>
      <c r="MVO13" s="163"/>
      <c r="MVP13" s="163"/>
      <c r="MVQ13" s="163"/>
      <c r="MVR13" s="163"/>
      <c r="MVS13" s="163"/>
      <c r="MVT13" s="163"/>
      <c r="MVU13" s="163"/>
      <c r="MVV13" s="163"/>
      <c r="MVW13" s="163"/>
      <c r="MVX13" s="163"/>
      <c r="MVY13" s="163"/>
      <c r="MVZ13" s="163"/>
      <c r="MWA13" s="163"/>
      <c r="MWB13" s="163"/>
      <c r="MWC13" s="163"/>
      <c r="MWD13" s="163"/>
      <c r="MWE13" s="163"/>
      <c r="MWF13" s="163"/>
      <c r="MWG13" s="163"/>
      <c r="MWH13" s="163"/>
      <c r="MWI13" s="163"/>
      <c r="MWJ13" s="163"/>
      <c r="MWK13" s="163"/>
      <c r="MWL13" s="163"/>
      <c r="MWM13" s="163"/>
      <c r="MWN13" s="163"/>
      <c r="MWO13" s="163"/>
      <c r="MWP13" s="163"/>
      <c r="MWQ13" s="163"/>
      <c r="MWR13" s="163"/>
      <c r="MWS13" s="163"/>
      <c r="MWT13" s="163"/>
      <c r="MWU13" s="163"/>
      <c r="MWV13" s="163"/>
      <c r="MWW13" s="163"/>
      <c r="MWX13" s="163"/>
      <c r="MWY13" s="163"/>
      <c r="MWZ13" s="163"/>
      <c r="MXA13" s="163"/>
      <c r="MXB13" s="163"/>
      <c r="MXC13" s="163"/>
      <c r="MXD13" s="163"/>
      <c r="MXE13" s="163"/>
      <c r="MXF13" s="163"/>
      <c r="MXG13" s="163"/>
      <c r="MXH13" s="163"/>
      <c r="MXI13" s="163"/>
      <c r="MXJ13" s="163"/>
      <c r="MXK13" s="163"/>
      <c r="MXL13" s="163"/>
      <c r="MXM13" s="163"/>
      <c r="MXN13" s="163"/>
      <c r="MXO13" s="163"/>
      <c r="MXP13" s="163"/>
      <c r="MXQ13" s="163"/>
      <c r="MXR13" s="163"/>
      <c r="MXS13" s="163"/>
      <c r="MXT13" s="163"/>
      <c r="MXU13" s="163"/>
      <c r="MXV13" s="163"/>
      <c r="MXW13" s="163"/>
      <c r="MXX13" s="163"/>
      <c r="MXY13" s="163"/>
      <c r="MXZ13" s="163"/>
      <c r="MYA13" s="163"/>
      <c r="MYB13" s="163"/>
      <c r="MYC13" s="163"/>
      <c r="MYD13" s="163"/>
      <c r="MYE13" s="163"/>
      <c r="MYF13" s="163"/>
      <c r="MYG13" s="163"/>
      <c r="MYH13" s="163"/>
      <c r="MYI13" s="163"/>
      <c r="MYJ13" s="163"/>
      <c r="MYK13" s="163"/>
      <c r="MYL13" s="163"/>
      <c r="MYM13" s="163"/>
      <c r="MYN13" s="163"/>
      <c r="MYO13" s="163"/>
      <c r="MYP13" s="163"/>
      <c r="MYQ13" s="163"/>
      <c r="MYR13" s="163"/>
      <c r="MYS13" s="163"/>
      <c r="MYT13" s="163"/>
      <c r="MYU13" s="163"/>
      <c r="MYV13" s="163"/>
      <c r="MYW13" s="163"/>
      <c r="MYX13" s="163"/>
      <c r="MYY13" s="163"/>
      <c r="MYZ13" s="163"/>
      <c r="MZA13" s="163"/>
      <c r="MZB13" s="163"/>
      <c r="MZC13" s="163"/>
      <c r="MZD13" s="163"/>
      <c r="MZE13" s="163"/>
      <c r="MZF13" s="163"/>
      <c r="MZG13" s="163"/>
      <c r="MZH13" s="163"/>
      <c r="MZI13" s="163"/>
      <c r="MZJ13" s="163"/>
      <c r="MZK13" s="163"/>
      <c r="MZL13" s="163"/>
      <c r="MZM13" s="163"/>
      <c r="MZN13" s="163"/>
      <c r="MZO13" s="163"/>
      <c r="MZP13" s="163"/>
      <c r="MZQ13" s="163"/>
      <c r="MZR13" s="163"/>
      <c r="MZS13" s="163"/>
      <c r="MZT13" s="163"/>
      <c r="MZU13" s="163"/>
      <c r="MZV13" s="163"/>
      <c r="MZW13" s="163"/>
      <c r="MZX13" s="163"/>
      <c r="MZY13" s="163"/>
      <c r="MZZ13" s="163"/>
      <c r="NAA13" s="163"/>
      <c r="NAB13" s="163"/>
      <c r="NAC13" s="163"/>
      <c r="NAD13" s="163"/>
      <c r="NAE13" s="163"/>
      <c r="NAF13" s="163"/>
      <c r="NAG13" s="163"/>
      <c r="NAH13" s="163"/>
      <c r="NAI13" s="163"/>
      <c r="NAJ13" s="163"/>
      <c r="NAK13" s="163"/>
      <c r="NAL13" s="163"/>
      <c r="NAM13" s="163"/>
      <c r="NAN13" s="163"/>
      <c r="NAO13" s="163"/>
      <c r="NAP13" s="163"/>
      <c r="NAQ13" s="163"/>
      <c r="NAR13" s="163"/>
      <c r="NAS13" s="163"/>
      <c r="NAT13" s="163"/>
      <c r="NAU13" s="163"/>
      <c r="NAV13" s="163"/>
      <c r="NAW13" s="163"/>
      <c r="NAX13" s="163"/>
      <c r="NAY13" s="163"/>
      <c r="NAZ13" s="163"/>
      <c r="NBA13" s="163"/>
      <c r="NBB13" s="163"/>
      <c r="NBC13" s="163"/>
      <c r="NBD13" s="163"/>
      <c r="NBE13" s="163"/>
      <c r="NBF13" s="163"/>
      <c r="NBG13" s="163"/>
      <c r="NBH13" s="163"/>
      <c r="NBI13" s="163"/>
      <c r="NBJ13" s="163"/>
      <c r="NBK13" s="163"/>
      <c r="NBL13" s="163"/>
      <c r="NBM13" s="163"/>
      <c r="NBN13" s="163"/>
      <c r="NBO13" s="163"/>
      <c r="NBP13" s="163"/>
      <c r="NBQ13" s="163"/>
      <c r="NBR13" s="163"/>
      <c r="NBS13" s="163"/>
      <c r="NBT13" s="163"/>
      <c r="NBU13" s="163"/>
      <c r="NBV13" s="163"/>
      <c r="NBW13" s="163"/>
      <c r="NBX13" s="163"/>
      <c r="NBY13" s="163"/>
      <c r="NBZ13" s="163"/>
      <c r="NCA13" s="163"/>
      <c r="NCB13" s="163"/>
      <c r="NCC13" s="163"/>
      <c r="NCD13" s="163"/>
      <c r="NCE13" s="163"/>
      <c r="NCF13" s="163"/>
      <c r="NCG13" s="163"/>
      <c r="NCH13" s="163"/>
      <c r="NCI13" s="163"/>
      <c r="NCJ13" s="163"/>
      <c r="NCK13" s="163"/>
      <c r="NCL13" s="163"/>
      <c r="NCM13" s="163"/>
      <c r="NCN13" s="163"/>
      <c r="NCO13" s="163"/>
      <c r="NCP13" s="163"/>
      <c r="NCQ13" s="163"/>
      <c r="NCR13" s="163"/>
      <c r="NCS13" s="163"/>
      <c r="NCT13" s="163"/>
      <c r="NCU13" s="163"/>
      <c r="NCV13" s="163"/>
      <c r="NCW13" s="163"/>
      <c r="NCX13" s="163"/>
      <c r="NCY13" s="163"/>
      <c r="NCZ13" s="163"/>
      <c r="NDA13" s="163"/>
      <c r="NDB13" s="163"/>
      <c r="NDC13" s="163"/>
      <c r="NDD13" s="163"/>
      <c r="NDE13" s="163"/>
      <c r="NDF13" s="163"/>
      <c r="NDG13" s="163"/>
      <c r="NDH13" s="163"/>
      <c r="NDI13" s="163"/>
      <c r="NDJ13" s="163"/>
      <c r="NDK13" s="163"/>
      <c r="NDL13" s="163"/>
      <c r="NDM13" s="163"/>
      <c r="NDN13" s="163"/>
      <c r="NDO13" s="163"/>
      <c r="NDP13" s="163"/>
      <c r="NDQ13" s="163"/>
      <c r="NDR13" s="163"/>
      <c r="NDS13" s="163"/>
      <c r="NDT13" s="163"/>
      <c r="NDU13" s="163"/>
      <c r="NDV13" s="163"/>
      <c r="NDW13" s="163"/>
      <c r="NDX13" s="163"/>
      <c r="NDY13" s="163"/>
      <c r="NDZ13" s="163"/>
      <c r="NEA13" s="163"/>
      <c r="NEB13" s="163"/>
      <c r="NEC13" s="163"/>
      <c r="NED13" s="163"/>
      <c r="NEE13" s="163"/>
      <c r="NEF13" s="163"/>
      <c r="NEG13" s="163"/>
      <c r="NEH13" s="163"/>
      <c r="NEI13" s="163"/>
      <c r="NEJ13" s="163"/>
      <c r="NEK13" s="163"/>
      <c r="NEL13" s="163"/>
      <c r="NEM13" s="163"/>
      <c r="NEN13" s="163"/>
      <c r="NEO13" s="163"/>
      <c r="NEP13" s="163"/>
      <c r="NEQ13" s="163"/>
      <c r="NER13" s="163"/>
      <c r="NES13" s="163"/>
      <c r="NET13" s="163"/>
      <c r="NEU13" s="163"/>
      <c r="NEV13" s="163"/>
      <c r="NEW13" s="163"/>
      <c r="NEX13" s="163"/>
      <c r="NEY13" s="163"/>
      <c r="NEZ13" s="163"/>
      <c r="NFA13" s="163"/>
      <c r="NFB13" s="163"/>
      <c r="NFC13" s="163"/>
      <c r="NFD13" s="163"/>
      <c r="NFE13" s="163"/>
      <c r="NFF13" s="163"/>
      <c r="NFG13" s="163"/>
      <c r="NFH13" s="163"/>
      <c r="NFI13" s="163"/>
      <c r="NFJ13" s="163"/>
      <c r="NFK13" s="163"/>
      <c r="NFL13" s="163"/>
      <c r="NFM13" s="163"/>
      <c r="NFN13" s="163"/>
      <c r="NFO13" s="163"/>
      <c r="NFP13" s="163"/>
      <c r="NFQ13" s="163"/>
      <c r="NFR13" s="163"/>
      <c r="NFS13" s="163"/>
      <c r="NFT13" s="163"/>
      <c r="NFU13" s="163"/>
      <c r="NFV13" s="163"/>
      <c r="NFW13" s="163"/>
      <c r="NFX13" s="163"/>
      <c r="NFY13" s="163"/>
      <c r="NFZ13" s="163"/>
      <c r="NGA13" s="163"/>
      <c r="NGB13" s="163"/>
      <c r="NGC13" s="163"/>
      <c r="NGD13" s="163"/>
      <c r="NGE13" s="163"/>
      <c r="NGF13" s="163"/>
      <c r="NGG13" s="163"/>
      <c r="NGH13" s="163"/>
      <c r="NGI13" s="163"/>
      <c r="NGJ13" s="163"/>
      <c r="NGK13" s="163"/>
      <c r="NGL13" s="163"/>
      <c r="NGM13" s="163"/>
      <c r="NGN13" s="163"/>
      <c r="NGO13" s="163"/>
      <c r="NGP13" s="163"/>
      <c r="NGQ13" s="163"/>
      <c r="NGR13" s="163"/>
      <c r="NGS13" s="163"/>
      <c r="NGT13" s="163"/>
      <c r="NGU13" s="163"/>
      <c r="NGV13" s="163"/>
      <c r="NGW13" s="163"/>
      <c r="NGX13" s="163"/>
      <c r="NGY13" s="163"/>
      <c r="NGZ13" s="163"/>
      <c r="NHA13" s="163"/>
      <c r="NHB13" s="163"/>
      <c r="NHC13" s="163"/>
      <c r="NHD13" s="163"/>
      <c r="NHE13" s="163"/>
      <c r="NHF13" s="163"/>
      <c r="NHG13" s="163"/>
      <c r="NHH13" s="163"/>
      <c r="NHI13" s="163"/>
      <c r="NHJ13" s="163"/>
      <c r="NHK13" s="163"/>
      <c r="NHL13" s="163"/>
      <c r="NHM13" s="163"/>
      <c r="NHN13" s="163"/>
      <c r="NHO13" s="163"/>
      <c r="NHP13" s="163"/>
      <c r="NHQ13" s="163"/>
      <c r="NHR13" s="163"/>
      <c r="NHS13" s="163"/>
      <c r="NHT13" s="163"/>
      <c r="NHU13" s="163"/>
      <c r="NHV13" s="163"/>
      <c r="NHW13" s="163"/>
      <c r="NHX13" s="163"/>
      <c r="NHY13" s="163"/>
      <c r="NHZ13" s="163"/>
      <c r="NIA13" s="163"/>
      <c r="NIB13" s="163"/>
      <c r="NIC13" s="163"/>
      <c r="NID13" s="163"/>
      <c r="NIE13" s="163"/>
      <c r="NIF13" s="163"/>
      <c r="NIG13" s="163"/>
      <c r="NIH13" s="163"/>
      <c r="NII13" s="163"/>
      <c r="NIJ13" s="163"/>
      <c r="NIK13" s="163"/>
      <c r="NIL13" s="163"/>
      <c r="NIM13" s="163"/>
      <c r="NIN13" s="163"/>
      <c r="NIO13" s="163"/>
      <c r="NIP13" s="163"/>
      <c r="NIQ13" s="163"/>
      <c r="NIR13" s="163"/>
      <c r="NIS13" s="163"/>
      <c r="NIT13" s="163"/>
      <c r="NIU13" s="163"/>
      <c r="NIV13" s="163"/>
      <c r="NIW13" s="163"/>
      <c r="NIX13" s="163"/>
      <c r="NIY13" s="163"/>
      <c r="NIZ13" s="163"/>
      <c r="NJA13" s="163"/>
      <c r="NJB13" s="163"/>
      <c r="NJC13" s="163"/>
      <c r="NJD13" s="163"/>
      <c r="NJE13" s="163"/>
      <c r="NJF13" s="163"/>
      <c r="NJG13" s="163"/>
      <c r="NJH13" s="163"/>
      <c r="NJI13" s="163"/>
      <c r="NJJ13" s="163"/>
      <c r="NJK13" s="163"/>
      <c r="NJL13" s="163"/>
      <c r="NJM13" s="163"/>
      <c r="NJN13" s="163"/>
      <c r="NJO13" s="163"/>
      <c r="NJP13" s="163"/>
      <c r="NJQ13" s="163"/>
      <c r="NJR13" s="163"/>
      <c r="NJS13" s="163"/>
      <c r="NJT13" s="163"/>
      <c r="NJU13" s="163"/>
      <c r="NJV13" s="163"/>
      <c r="NJW13" s="163"/>
      <c r="NJX13" s="163"/>
      <c r="NJY13" s="163"/>
      <c r="NJZ13" s="163"/>
      <c r="NKA13" s="163"/>
      <c r="NKB13" s="163"/>
      <c r="NKC13" s="163"/>
      <c r="NKD13" s="163"/>
      <c r="NKE13" s="163"/>
      <c r="NKF13" s="163"/>
      <c r="NKG13" s="163"/>
      <c r="NKH13" s="163"/>
      <c r="NKI13" s="163"/>
      <c r="NKJ13" s="163"/>
      <c r="NKK13" s="163"/>
      <c r="NKL13" s="163"/>
      <c r="NKM13" s="163"/>
      <c r="NKN13" s="163"/>
      <c r="NKO13" s="163"/>
      <c r="NKP13" s="163"/>
      <c r="NKQ13" s="163"/>
      <c r="NKR13" s="163"/>
      <c r="NKS13" s="163"/>
      <c r="NKT13" s="163"/>
      <c r="NKU13" s="163"/>
      <c r="NKV13" s="163"/>
      <c r="NKW13" s="163"/>
      <c r="NKX13" s="163"/>
      <c r="NKY13" s="163"/>
      <c r="NKZ13" s="163"/>
      <c r="NLA13" s="163"/>
      <c r="NLB13" s="163"/>
      <c r="NLC13" s="163"/>
      <c r="NLD13" s="163"/>
      <c r="NLE13" s="163"/>
      <c r="NLF13" s="163"/>
      <c r="NLG13" s="163"/>
      <c r="NLH13" s="163"/>
      <c r="NLI13" s="163"/>
      <c r="NLJ13" s="163"/>
      <c r="NLK13" s="163"/>
      <c r="NLL13" s="163"/>
      <c r="NLM13" s="163"/>
      <c r="NLN13" s="163"/>
      <c r="NLO13" s="163"/>
      <c r="NLP13" s="163"/>
      <c r="NLQ13" s="163"/>
      <c r="NLR13" s="163"/>
      <c r="NLS13" s="163"/>
      <c r="NLT13" s="163"/>
      <c r="NLU13" s="163"/>
      <c r="NLV13" s="163"/>
      <c r="NLW13" s="163"/>
      <c r="NLX13" s="163"/>
      <c r="NLY13" s="163"/>
      <c r="NLZ13" s="163"/>
      <c r="NMA13" s="163"/>
      <c r="NMB13" s="163"/>
      <c r="NMC13" s="163"/>
      <c r="NMD13" s="163"/>
      <c r="NME13" s="163"/>
      <c r="NMF13" s="163"/>
      <c r="NMG13" s="163"/>
      <c r="NMH13" s="163"/>
      <c r="NMI13" s="163"/>
      <c r="NMJ13" s="163"/>
      <c r="NMK13" s="163"/>
      <c r="NML13" s="163"/>
      <c r="NMM13" s="163"/>
      <c r="NMN13" s="163"/>
      <c r="NMO13" s="163"/>
      <c r="NMP13" s="163"/>
      <c r="NMQ13" s="163"/>
      <c r="NMR13" s="163"/>
      <c r="NMS13" s="163"/>
      <c r="NMT13" s="163"/>
      <c r="NMU13" s="163"/>
      <c r="NMV13" s="163"/>
      <c r="NMW13" s="163"/>
      <c r="NMX13" s="163"/>
      <c r="NMY13" s="163"/>
      <c r="NMZ13" s="163"/>
      <c r="NNA13" s="163"/>
      <c r="NNB13" s="163"/>
      <c r="NNC13" s="163"/>
      <c r="NND13" s="163"/>
      <c r="NNE13" s="163"/>
      <c r="NNF13" s="163"/>
      <c r="NNG13" s="163"/>
      <c r="NNH13" s="163"/>
      <c r="NNI13" s="163"/>
      <c r="NNJ13" s="163"/>
      <c r="NNK13" s="163"/>
      <c r="NNL13" s="163"/>
      <c r="NNM13" s="163"/>
      <c r="NNN13" s="163"/>
      <c r="NNO13" s="163"/>
      <c r="NNP13" s="163"/>
      <c r="NNQ13" s="163"/>
      <c r="NNR13" s="163"/>
      <c r="NNS13" s="163"/>
      <c r="NNT13" s="163"/>
      <c r="NNU13" s="163"/>
      <c r="NNV13" s="163"/>
      <c r="NNW13" s="163"/>
      <c r="NNX13" s="163"/>
      <c r="NNY13" s="163"/>
      <c r="NNZ13" s="163"/>
      <c r="NOA13" s="163"/>
      <c r="NOB13" s="163"/>
      <c r="NOC13" s="163"/>
      <c r="NOD13" s="163"/>
      <c r="NOE13" s="163"/>
      <c r="NOF13" s="163"/>
      <c r="NOG13" s="163"/>
      <c r="NOH13" s="163"/>
      <c r="NOI13" s="163"/>
      <c r="NOJ13" s="163"/>
      <c r="NOK13" s="163"/>
      <c r="NOL13" s="163"/>
      <c r="NOM13" s="163"/>
      <c r="NON13" s="163"/>
      <c r="NOO13" s="163"/>
      <c r="NOP13" s="163"/>
      <c r="NOQ13" s="163"/>
      <c r="NOR13" s="163"/>
      <c r="NOS13" s="163"/>
      <c r="NOT13" s="163"/>
      <c r="NOU13" s="163"/>
      <c r="NOV13" s="163"/>
      <c r="NOW13" s="163"/>
      <c r="NOX13" s="163"/>
      <c r="NOY13" s="163"/>
      <c r="NOZ13" s="163"/>
      <c r="NPA13" s="163"/>
      <c r="NPB13" s="163"/>
      <c r="NPC13" s="163"/>
      <c r="NPD13" s="163"/>
      <c r="NPE13" s="163"/>
      <c r="NPF13" s="163"/>
      <c r="NPG13" s="163"/>
      <c r="NPH13" s="163"/>
      <c r="NPI13" s="163"/>
      <c r="NPJ13" s="163"/>
      <c r="NPK13" s="163"/>
      <c r="NPL13" s="163"/>
      <c r="NPM13" s="163"/>
      <c r="NPN13" s="163"/>
      <c r="NPO13" s="163"/>
      <c r="NPP13" s="163"/>
      <c r="NPQ13" s="163"/>
      <c r="NPR13" s="163"/>
      <c r="NPS13" s="163"/>
      <c r="NPT13" s="163"/>
      <c r="NPU13" s="163"/>
      <c r="NPV13" s="163"/>
      <c r="NPW13" s="163"/>
      <c r="NPX13" s="163"/>
      <c r="NPY13" s="163"/>
      <c r="NPZ13" s="163"/>
      <c r="NQA13" s="163"/>
      <c r="NQB13" s="163"/>
      <c r="NQC13" s="163"/>
      <c r="NQD13" s="163"/>
      <c r="NQE13" s="163"/>
      <c r="NQF13" s="163"/>
      <c r="NQG13" s="163"/>
      <c r="NQH13" s="163"/>
      <c r="NQI13" s="163"/>
      <c r="NQJ13" s="163"/>
      <c r="NQK13" s="163"/>
      <c r="NQL13" s="163"/>
      <c r="NQM13" s="163"/>
      <c r="NQN13" s="163"/>
      <c r="NQO13" s="163"/>
      <c r="NQP13" s="163"/>
      <c r="NQQ13" s="163"/>
      <c r="NQR13" s="163"/>
      <c r="NQS13" s="163"/>
      <c r="NQT13" s="163"/>
      <c r="NQU13" s="163"/>
      <c r="NQV13" s="163"/>
      <c r="NQW13" s="163"/>
      <c r="NQX13" s="163"/>
      <c r="NQY13" s="163"/>
      <c r="NQZ13" s="163"/>
      <c r="NRA13" s="163"/>
      <c r="NRB13" s="163"/>
      <c r="NRC13" s="163"/>
      <c r="NRD13" s="163"/>
      <c r="NRE13" s="163"/>
      <c r="NRF13" s="163"/>
      <c r="NRG13" s="163"/>
      <c r="NRH13" s="163"/>
      <c r="NRI13" s="163"/>
      <c r="NRJ13" s="163"/>
      <c r="NRK13" s="163"/>
      <c r="NRL13" s="163"/>
      <c r="NRM13" s="163"/>
      <c r="NRN13" s="163"/>
      <c r="NRO13" s="163"/>
      <c r="NRP13" s="163"/>
      <c r="NRQ13" s="163"/>
      <c r="NRR13" s="163"/>
      <c r="NRS13" s="163"/>
      <c r="NRT13" s="163"/>
      <c r="NRU13" s="163"/>
      <c r="NRV13" s="163"/>
      <c r="NRW13" s="163"/>
      <c r="NRX13" s="163"/>
      <c r="NRY13" s="163"/>
      <c r="NRZ13" s="163"/>
      <c r="NSA13" s="163"/>
      <c r="NSB13" s="163"/>
      <c r="NSC13" s="163"/>
      <c r="NSD13" s="163"/>
      <c r="NSE13" s="163"/>
      <c r="NSF13" s="163"/>
      <c r="NSG13" s="163"/>
      <c r="NSH13" s="163"/>
      <c r="NSI13" s="163"/>
      <c r="NSJ13" s="163"/>
      <c r="NSK13" s="163"/>
      <c r="NSL13" s="163"/>
      <c r="NSM13" s="163"/>
      <c r="NSN13" s="163"/>
      <c r="NSO13" s="163"/>
      <c r="NSP13" s="163"/>
      <c r="NSQ13" s="163"/>
      <c r="NSR13" s="163"/>
      <c r="NSS13" s="163"/>
      <c r="NST13" s="163"/>
      <c r="NSU13" s="163"/>
      <c r="NSV13" s="163"/>
      <c r="NSW13" s="163"/>
      <c r="NSX13" s="163"/>
      <c r="NSY13" s="163"/>
      <c r="NSZ13" s="163"/>
      <c r="NTA13" s="163"/>
      <c r="NTB13" s="163"/>
      <c r="NTC13" s="163"/>
      <c r="NTD13" s="163"/>
      <c r="NTE13" s="163"/>
      <c r="NTF13" s="163"/>
      <c r="NTG13" s="163"/>
      <c r="NTH13" s="163"/>
      <c r="NTI13" s="163"/>
      <c r="NTJ13" s="163"/>
      <c r="NTK13" s="163"/>
      <c r="NTL13" s="163"/>
      <c r="NTM13" s="163"/>
      <c r="NTN13" s="163"/>
      <c r="NTO13" s="163"/>
      <c r="NTP13" s="163"/>
      <c r="NTQ13" s="163"/>
      <c r="NTR13" s="163"/>
      <c r="NTS13" s="163"/>
      <c r="NTT13" s="163"/>
      <c r="NTU13" s="163"/>
      <c r="NTV13" s="163"/>
      <c r="NTW13" s="163"/>
      <c r="NTX13" s="163"/>
      <c r="NTY13" s="163"/>
      <c r="NTZ13" s="163"/>
      <c r="NUA13" s="163"/>
      <c r="NUB13" s="163"/>
      <c r="NUC13" s="163"/>
      <c r="NUD13" s="163"/>
      <c r="NUE13" s="163"/>
      <c r="NUF13" s="163"/>
      <c r="NUG13" s="163"/>
      <c r="NUH13" s="163"/>
      <c r="NUI13" s="163"/>
      <c r="NUJ13" s="163"/>
      <c r="NUK13" s="163"/>
      <c r="NUL13" s="163"/>
      <c r="NUM13" s="163"/>
      <c r="NUN13" s="163"/>
      <c r="NUO13" s="163"/>
      <c r="NUP13" s="163"/>
      <c r="NUQ13" s="163"/>
      <c r="NUR13" s="163"/>
      <c r="NUS13" s="163"/>
      <c r="NUT13" s="163"/>
      <c r="NUU13" s="163"/>
      <c r="NUV13" s="163"/>
      <c r="NUW13" s="163"/>
      <c r="NUX13" s="163"/>
      <c r="NUY13" s="163"/>
      <c r="NUZ13" s="163"/>
      <c r="NVA13" s="163"/>
      <c r="NVB13" s="163"/>
      <c r="NVC13" s="163"/>
      <c r="NVD13" s="163"/>
      <c r="NVE13" s="163"/>
      <c r="NVF13" s="163"/>
      <c r="NVG13" s="163"/>
      <c r="NVH13" s="163"/>
      <c r="NVI13" s="163"/>
      <c r="NVJ13" s="163"/>
      <c r="NVK13" s="163"/>
      <c r="NVL13" s="163"/>
      <c r="NVM13" s="163"/>
      <c r="NVN13" s="163"/>
      <c r="NVO13" s="163"/>
      <c r="NVP13" s="163"/>
      <c r="NVQ13" s="163"/>
      <c r="NVR13" s="163"/>
      <c r="NVS13" s="163"/>
      <c r="NVT13" s="163"/>
      <c r="NVU13" s="163"/>
      <c r="NVV13" s="163"/>
      <c r="NVW13" s="163"/>
      <c r="NVX13" s="163"/>
      <c r="NVY13" s="163"/>
      <c r="NVZ13" s="163"/>
      <c r="NWA13" s="163"/>
      <c r="NWB13" s="163"/>
      <c r="NWC13" s="163"/>
      <c r="NWD13" s="163"/>
      <c r="NWE13" s="163"/>
      <c r="NWF13" s="163"/>
      <c r="NWG13" s="163"/>
      <c r="NWH13" s="163"/>
      <c r="NWI13" s="163"/>
      <c r="NWJ13" s="163"/>
      <c r="NWK13" s="163"/>
      <c r="NWL13" s="163"/>
      <c r="NWM13" s="163"/>
      <c r="NWN13" s="163"/>
      <c r="NWO13" s="163"/>
      <c r="NWP13" s="163"/>
      <c r="NWQ13" s="163"/>
      <c r="NWR13" s="163"/>
      <c r="NWS13" s="163"/>
      <c r="NWT13" s="163"/>
      <c r="NWU13" s="163"/>
      <c r="NWV13" s="163"/>
      <c r="NWW13" s="163"/>
      <c r="NWX13" s="163"/>
      <c r="NWY13" s="163"/>
      <c r="NWZ13" s="163"/>
      <c r="NXA13" s="163"/>
      <c r="NXB13" s="163"/>
      <c r="NXC13" s="163"/>
      <c r="NXD13" s="163"/>
      <c r="NXE13" s="163"/>
      <c r="NXF13" s="163"/>
      <c r="NXG13" s="163"/>
      <c r="NXH13" s="163"/>
      <c r="NXI13" s="163"/>
      <c r="NXJ13" s="163"/>
      <c r="NXK13" s="163"/>
      <c r="NXL13" s="163"/>
      <c r="NXM13" s="163"/>
      <c r="NXN13" s="163"/>
      <c r="NXO13" s="163"/>
      <c r="NXP13" s="163"/>
      <c r="NXQ13" s="163"/>
      <c r="NXR13" s="163"/>
      <c r="NXS13" s="163"/>
      <c r="NXT13" s="163"/>
      <c r="NXU13" s="163"/>
      <c r="NXV13" s="163"/>
      <c r="NXW13" s="163"/>
      <c r="NXX13" s="163"/>
      <c r="NXY13" s="163"/>
      <c r="NXZ13" s="163"/>
      <c r="NYA13" s="163"/>
      <c r="NYB13" s="163"/>
      <c r="NYC13" s="163"/>
      <c r="NYD13" s="163"/>
      <c r="NYE13" s="163"/>
      <c r="NYF13" s="163"/>
      <c r="NYG13" s="163"/>
      <c r="NYH13" s="163"/>
      <c r="NYI13" s="163"/>
      <c r="NYJ13" s="163"/>
      <c r="NYK13" s="163"/>
      <c r="NYL13" s="163"/>
      <c r="NYM13" s="163"/>
      <c r="NYN13" s="163"/>
      <c r="NYO13" s="163"/>
      <c r="NYP13" s="163"/>
      <c r="NYQ13" s="163"/>
      <c r="NYR13" s="163"/>
      <c r="NYS13" s="163"/>
      <c r="NYT13" s="163"/>
      <c r="NYU13" s="163"/>
      <c r="NYV13" s="163"/>
      <c r="NYW13" s="163"/>
      <c r="NYX13" s="163"/>
      <c r="NYY13" s="163"/>
      <c r="NYZ13" s="163"/>
      <c r="NZA13" s="163"/>
      <c r="NZB13" s="163"/>
      <c r="NZC13" s="163"/>
      <c r="NZD13" s="163"/>
      <c r="NZE13" s="163"/>
      <c r="NZF13" s="163"/>
      <c r="NZG13" s="163"/>
      <c r="NZH13" s="163"/>
      <c r="NZI13" s="163"/>
      <c r="NZJ13" s="163"/>
      <c r="NZK13" s="163"/>
      <c r="NZL13" s="163"/>
      <c r="NZM13" s="163"/>
      <c r="NZN13" s="163"/>
      <c r="NZO13" s="163"/>
      <c r="NZP13" s="163"/>
      <c r="NZQ13" s="163"/>
      <c r="NZR13" s="163"/>
      <c r="NZS13" s="163"/>
      <c r="NZT13" s="163"/>
      <c r="NZU13" s="163"/>
      <c r="NZV13" s="163"/>
      <c r="NZW13" s="163"/>
      <c r="NZX13" s="163"/>
      <c r="NZY13" s="163"/>
      <c r="NZZ13" s="163"/>
      <c r="OAA13" s="163"/>
      <c r="OAB13" s="163"/>
      <c r="OAC13" s="163"/>
      <c r="OAD13" s="163"/>
      <c r="OAE13" s="163"/>
      <c r="OAF13" s="163"/>
      <c r="OAG13" s="163"/>
      <c r="OAH13" s="163"/>
      <c r="OAI13" s="163"/>
      <c r="OAJ13" s="163"/>
      <c r="OAK13" s="163"/>
      <c r="OAL13" s="163"/>
      <c r="OAM13" s="163"/>
      <c r="OAN13" s="163"/>
      <c r="OAO13" s="163"/>
      <c r="OAP13" s="163"/>
      <c r="OAQ13" s="163"/>
      <c r="OAR13" s="163"/>
      <c r="OAS13" s="163"/>
      <c r="OAT13" s="163"/>
      <c r="OAU13" s="163"/>
      <c r="OAV13" s="163"/>
      <c r="OAW13" s="163"/>
      <c r="OAX13" s="163"/>
      <c r="OAY13" s="163"/>
      <c r="OAZ13" s="163"/>
      <c r="OBA13" s="163"/>
      <c r="OBB13" s="163"/>
      <c r="OBC13" s="163"/>
      <c r="OBD13" s="163"/>
      <c r="OBE13" s="163"/>
      <c r="OBF13" s="163"/>
      <c r="OBG13" s="163"/>
      <c r="OBH13" s="163"/>
      <c r="OBI13" s="163"/>
      <c r="OBJ13" s="163"/>
      <c r="OBK13" s="163"/>
      <c r="OBL13" s="163"/>
      <c r="OBM13" s="163"/>
      <c r="OBN13" s="163"/>
      <c r="OBO13" s="163"/>
      <c r="OBP13" s="163"/>
      <c r="OBQ13" s="163"/>
      <c r="OBR13" s="163"/>
      <c r="OBS13" s="163"/>
      <c r="OBT13" s="163"/>
      <c r="OBU13" s="163"/>
      <c r="OBV13" s="163"/>
      <c r="OBW13" s="163"/>
      <c r="OBX13" s="163"/>
      <c r="OBY13" s="163"/>
      <c r="OBZ13" s="163"/>
      <c r="OCA13" s="163"/>
      <c r="OCB13" s="163"/>
      <c r="OCC13" s="163"/>
      <c r="OCD13" s="163"/>
      <c r="OCE13" s="163"/>
      <c r="OCF13" s="163"/>
      <c r="OCG13" s="163"/>
      <c r="OCH13" s="163"/>
      <c r="OCI13" s="163"/>
      <c r="OCJ13" s="163"/>
      <c r="OCK13" s="163"/>
      <c r="OCL13" s="163"/>
      <c r="OCM13" s="163"/>
      <c r="OCN13" s="163"/>
      <c r="OCO13" s="163"/>
      <c r="OCP13" s="163"/>
      <c r="OCQ13" s="163"/>
      <c r="OCR13" s="163"/>
      <c r="OCS13" s="163"/>
      <c r="OCT13" s="163"/>
      <c r="OCU13" s="163"/>
      <c r="OCV13" s="163"/>
      <c r="OCW13" s="163"/>
      <c r="OCX13" s="163"/>
      <c r="OCY13" s="163"/>
      <c r="OCZ13" s="163"/>
      <c r="ODA13" s="163"/>
      <c r="ODB13" s="163"/>
      <c r="ODC13" s="163"/>
      <c r="ODD13" s="163"/>
      <c r="ODE13" s="163"/>
      <c r="ODF13" s="163"/>
      <c r="ODG13" s="163"/>
      <c r="ODH13" s="163"/>
      <c r="ODI13" s="163"/>
      <c r="ODJ13" s="163"/>
      <c r="ODK13" s="163"/>
      <c r="ODL13" s="163"/>
      <c r="ODM13" s="163"/>
      <c r="ODN13" s="163"/>
      <c r="ODO13" s="163"/>
      <c r="ODP13" s="163"/>
      <c r="ODQ13" s="163"/>
      <c r="ODR13" s="163"/>
      <c r="ODS13" s="163"/>
      <c r="ODT13" s="163"/>
      <c r="ODU13" s="163"/>
      <c r="ODV13" s="163"/>
      <c r="ODW13" s="163"/>
      <c r="ODX13" s="163"/>
      <c r="ODY13" s="163"/>
      <c r="ODZ13" s="163"/>
      <c r="OEA13" s="163"/>
      <c r="OEB13" s="163"/>
      <c r="OEC13" s="163"/>
      <c r="OED13" s="163"/>
      <c r="OEE13" s="163"/>
      <c r="OEF13" s="163"/>
      <c r="OEG13" s="163"/>
      <c r="OEH13" s="163"/>
      <c r="OEI13" s="163"/>
      <c r="OEJ13" s="163"/>
      <c r="OEK13" s="163"/>
      <c r="OEL13" s="163"/>
      <c r="OEM13" s="163"/>
      <c r="OEN13" s="163"/>
      <c r="OEO13" s="163"/>
      <c r="OEP13" s="163"/>
      <c r="OEQ13" s="163"/>
      <c r="OER13" s="163"/>
      <c r="OES13" s="163"/>
      <c r="OET13" s="163"/>
      <c r="OEU13" s="163"/>
      <c r="OEV13" s="163"/>
      <c r="OEW13" s="163"/>
      <c r="OEX13" s="163"/>
      <c r="OEY13" s="163"/>
      <c r="OEZ13" s="163"/>
      <c r="OFA13" s="163"/>
      <c r="OFB13" s="163"/>
      <c r="OFC13" s="163"/>
      <c r="OFD13" s="163"/>
      <c r="OFE13" s="163"/>
      <c r="OFF13" s="163"/>
      <c r="OFG13" s="163"/>
      <c r="OFH13" s="163"/>
      <c r="OFI13" s="163"/>
      <c r="OFJ13" s="163"/>
      <c r="OFK13" s="163"/>
      <c r="OFL13" s="163"/>
      <c r="OFM13" s="163"/>
      <c r="OFN13" s="163"/>
      <c r="OFO13" s="163"/>
      <c r="OFP13" s="163"/>
      <c r="OFQ13" s="163"/>
      <c r="OFR13" s="163"/>
      <c r="OFS13" s="163"/>
      <c r="OFT13" s="163"/>
      <c r="OFU13" s="163"/>
      <c r="OFV13" s="163"/>
      <c r="OFW13" s="163"/>
      <c r="OFX13" s="163"/>
      <c r="OFY13" s="163"/>
      <c r="OFZ13" s="163"/>
      <c r="OGA13" s="163"/>
      <c r="OGB13" s="163"/>
      <c r="OGC13" s="163"/>
      <c r="OGD13" s="163"/>
      <c r="OGE13" s="163"/>
      <c r="OGF13" s="163"/>
      <c r="OGG13" s="163"/>
      <c r="OGH13" s="163"/>
      <c r="OGI13" s="163"/>
      <c r="OGJ13" s="163"/>
      <c r="OGK13" s="163"/>
      <c r="OGL13" s="163"/>
      <c r="OGM13" s="163"/>
      <c r="OGN13" s="163"/>
      <c r="OGO13" s="163"/>
      <c r="OGP13" s="163"/>
      <c r="OGQ13" s="163"/>
      <c r="OGR13" s="163"/>
      <c r="OGS13" s="163"/>
      <c r="OGT13" s="163"/>
      <c r="OGU13" s="163"/>
      <c r="OGV13" s="163"/>
      <c r="OGW13" s="163"/>
      <c r="OGX13" s="163"/>
      <c r="OGY13" s="163"/>
      <c r="OGZ13" s="163"/>
      <c r="OHA13" s="163"/>
      <c r="OHB13" s="163"/>
      <c r="OHC13" s="163"/>
      <c r="OHD13" s="163"/>
      <c r="OHE13" s="163"/>
      <c r="OHF13" s="163"/>
      <c r="OHG13" s="163"/>
      <c r="OHH13" s="163"/>
      <c r="OHI13" s="163"/>
      <c r="OHJ13" s="163"/>
      <c r="OHK13" s="163"/>
      <c r="OHL13" s="163"/>
      <c r="OHM13" s="163"/>
      <c r="OHN13" s="163"/>
      <c r="OHO13" s="163"/>
      <c r="OHP13" s="163"/>
      <c r="OHQ13" s="163"/>
      <c r="OHR13" s="163"/>
      <c r="OHS13" s="163"/>
      <c r="OHT13" s="163"/>
      <c r="OHU13" s="163"/>
      <c r="OHV13" s="163"/>
      <c r="OHW13" s="163"/>
      <c r="OHX13" s="163"/>
      <c r="OHY13" s="163"/>
      <c r="OHZ13" s="163"/>
      <c r="OIA13" s="163"/>
      <c r="OIB13" s="163"/>
      <c r="OIC13" s="163"/>
      <c r="OID13" s="163"/>
      <c r="OIE13" s="163"/>
      <c r="OIF13" s="163"/>
      <c r="OIG13" s="163"/>
      <c r="OIH13" s="163"/>
      <c r="OII13" s="163"/>
      <c r="OIJ13" s="163"/>
      <c r="OIK13" s="163"/>
      <c r="OIL13" s="163"/>
      <c r="OIM13" s="163"/>
      <c r="OIN13" s="163"/>
      <c r="OIO13" s="163"/>
      <c r="OIP13" s="163"/>
      <c r="OIQ13" s="163"/>
      <c r="OIR13" s="163"/>
      <c r="OIS13" s="163"/>
      <c r="OIT13" s="163"/>
      <c r="OIU13" s="163"/>
      <c r="OIV13" s="163"/>
      <c r="OIW13" s="163"/>
      <c r="OIX13" s="163"/>
      <c r="OIY13" s="163"/>
      <c r="OIZ13" s="163"/>
      <c r="OJA13" s="163"/>
      <c r="OJB13" s="163"/>
      <c r="OJC13" s="163"/>
      <c r="OJD13" s="163"/>
      <c r="OJE13" s="163"/>
      <c r="OJF13" s="163"/>
      <c r="OJG13" s="163"/>
      <c r="OJH13" s="163"/>
      <c r="OJI13" s="163"/>
      <c r="OJJ13" s="163"/>
      <c r="OJK13" s="163"/>
      <c r="OJL13" s="163"/>
      <c r="OJM13" s="163"/>
      <c r="OJN13" s="163"/>
      <c r="OJO13" s="163"/>
      <c r="OJP13" s="163"/>
      <c r="OJQ13" s="163"/>
      <c r="OJR13" s="163"/>
      <c r="OJS13" s="163"/>
      <c r="OJT13" s="163"/>
      <c r="OJU13" s="163"/>
      <c r="OJV13" s="163"/>
      <c r="OJW13" s="163"/>
      <c r="OJX13" s="163"/>
      <c r="OJY13" s="163"/>
      <c r="OJZ13" s="163"/>
      <c r="OKA13" s="163"/>
      <c r="OKB13" s="163"/>
      <c r="OKC13" s="163"/>
      <c r="OKD13" s="163"/>
      <c r="OKE13" s="163"/>
      <c r="OKF13" s="163"/>
      <c r="OKG13" s="163"/>
      <c r="OKH13" s="163"/>
      <c r="OKI13" s="163"/>
      <c r="OKJ13" s="163"/>
      <c r="OKK13" s="163"/>
      <c r="OKL13" s="163"/>
      <c r="OKM13" s="163"/>
      <c r="OKN13" s="163"/>
      <c r="OKO13" s="163"/>
      <c r="OKP13" s="163"/>
      <c r="OKQ13" s="163"/>
      <c r="OKR13" s="163"/>
      <c r="OKS13" s="163"/>
      <c r="OKT13" s="163"/>
      <c r="OKU13" s="163"/>
      <c r="OKV13" s="163"/>
      <c r="OKW13" s="163"/>
      <c r="OKX13" s="163"/>
      <c r="OKY13" s="163"/>
      <c r="OKZ13" s="163"/>
      <c r="OLA13" s="163"/>
      <c r="OLB13" s="163"/>
      <c r="OLC13" s="163"/>
      <c r="OLD13" s="163"/>
      <c r="OLE13" s="163"/>
      <c r="OLF13" s="163"/>
      <c r="OLG13" s="163"/>
      <c r="OLH13" s="163"/>
      <c r="OLI13" s="163"/>
      <c r="OLJ13" s="163"/>
      <c r="OLK13" s="163"/>
      <c r="OLL13" s="163"/>
      <c r="OLM13" s="163"/>
      <c r="OLN13" s="163"/>
      <c r="OLO13" s="163"/>
      <c r="OLP13" s="163"/>
      <c r="OLQ13" s="163"/>
      <c r="OLR13" s="163"/>
      <c r="OLS13" s="163"/>
      <c r="OLT13" s="163"/>
      <c r="OLU13" s="163"/>
      <c r="OLV13" s="163"/>
      <c r="OLW13" s="163"/>
      <c r="OLX13" s="163"/>
      <c r="OLY13" s="163"/>
      <c r="OLZ13" s="163"/>
      <c r="OMA13" s="163"/>
      <c r="OMB13" s="163"/>
      <c r="OMC13" s="163"/>
      <c r="OMD13" s="163"/>
      <c r="OME13" s="163"/>
      <c r="OMF13" s="163"/>
      <c r="OMG13" s="163"/>
      <c r="OMH13" s="163"/>
      <c r="OMI13" s="163"/>
      <c r="OMJ13" s="163"/>
      <c r="OMK13" s="163"/>
      <c r="OML13" s="163"/>
      <c r="OMM13" s="163"/>
      <c r="OMN13" s="163"/>
      <c r="OMO13" s="163"/>
      <c r="OMP13" s="163"/>
      <c r="OMQ13" s="163"/>
      <c r="OMR13" s="163"/>
      <c r="OMS13" s="163"/>
      <c r="OMT13" s="163"/>
      <c r="OMU13" s="163"/>
      <c r="OMV13" s="163"/>
      <c r="OMW13" s="163"/>
      <c r="OMX13" s="163"/>
      <c r="OMY13" s="163"/>
      <c r="OMZ13" s="163"/>
      <c r="ONA13" s="163"/>
      <c r="ONB13" s="163"/>
      <c r="ONC13" s="163"/>
      <c r="OND13" s="163"/>
      <c r="ONE13" s="163"/>
      <c r="ONF13" s="163"/>
      <c r="ONG13" s="163"/>
      <c r="ONH13" s="163"/>
      <c r="ONI13" s="163"/>
      <c r="ONJ13" s="163"/>
      <c r="ONK13" s="163"/>
      <c r="ONL13" s="163"/>
      <c r="ONM13" s="163"/>
      <c r="ONN13" s="163"/>
      <c r="ONO13" s="163"/>
      <c r="ONP13" s="163"/>
      <c r="ONQ13" s="163"/>
      <c r="ONR13" s="163"/>
      <c r="ONS13" s="163"/>
      <c r="ONT13" s="163"/>
      <c r="ONU13" s="163"/>
      <c r="ONV13" s="163"/>
      <c r="ONW13" s="163"/>
      <c r="ONX13" s="163"/>
      <c r="ONY13" s="163"/>
      <c r="ONZ13" s="163"/>
      <c r="OOA13" s="163"/>
      <c r="OOB13" s="163"/>
      <c r="OOC13" s="163"/>
      <c r="OOD13" s="163"/>
      <c r="OOE13" s="163"/>
      <c r="OOF13" s="163"/>
      <c r="OOG13" s="163"/>
      <c r="OOH13" s="163"/>
      <c r="OOI13" s="163"/>
      <c r="OOJ13" s="163"/>
      <c r="OOK13" s="163"/>
      <c r="OOL13" s="163"/>
      <c r="OOM13" s="163"/>
      <c r="OON13" s="163"/>
      <c r="OOO13" s="163"/>
      <c r="OOP13" s="163"/>
      <c r="OOQ13" s="163"/>
      <c r="OOR13" s="163"/>
      <c r="OOS13" s="163"/>
      <c r="OOT13" s="163"/>
      <c r="OOU13" s="163"/>
      <c r="OOV13" s="163"/>
      <c r="OOW13" s="163"/>
      <c r="OOX13" s="163"/>
      <c r="OOY13" s="163"/>
      <c r="OOZ13" s="163"/>
      <c r="OPA13" s="163"/>
      <c r="OPB13" s="163"/>
      <c r="OPC13" s="163"/>
      <c r="OPD13" s="163"/>
      <c r="OPE13" s="163"/>
      <c r="OPF13" s="163"/>
      <c r="OPG13" s="163"/>
      <c r="OPH13" s="163"/>
      <c r="OPI13" s="163"/>
      <c r="OPJ13" s="163"/>
      <c r="OPK13" s="163"/>
      <c r="OPL13" s="163"/>
      <c r="OPM13" s="163"/>
      <c r="OPN13" s="163"/>
      <c r="OPO13" s="163"/>
      <c r="OPP13" s="163"/>
      <c r="OPQ13" s="163"/>
      <c r="OPR13" s="163"/>
      <c r="OPS13" s="163"/>
      <c r="OPT13" s="163"/>
      <c r="OPU13" s="163"/>
      <c r="OPV13" s="163"/>
      <c r="OPW13" s="163"/>
      <c r="OPX13" s="163"/>
      <c r="OPY13" s="163"/>
      <c r="OPZ13" s="163"/>
      <c r="OQA13" s="163"/>
      <c r="OQB13" s="163"/>
      <c r="OQC13" s="163"/>
      <c r="OQD13" s="163"/>
      <c r="OQE13" s="163"/>
      <c r="OQF13" s="163"/>
      <c r="OQG13" s="163"/>
      <c r="OQH13" s="163"/>
      <c r="OQI13" s="163"/>
      <c r="OQJ13" s="163"/>
      <c r="OQK13" s="163"/>
      <c r="OQL13" s="163"/>
      <c r="OQM13" s="163"/>
      <c r="OQN13" s="163"/>
      <c r="OQO13" s="163"/>
      <c r="OQP13" s="163"/>
      <c r="OQQ13" s="163"/>
      <c r="OQR13" s="163"/>
      <c r="OQS13" s="163"/>
      <c r="OQT13" s="163"/>
      <c r="OQU13" s="163"/>
      <c r="OQV13" s="163"/>
      <c r="OQW13" s="163"/>
      <c r="OQX13" s="163"/>
      <c r="OQY13" s="163"/>
      <c r="OQZ13" s="163"/>
      <c r="ORA13" s="163"/>
      <c r="ORB13" s="163"/>
      <c r="ORC13" s="163"/>
      <c r="ORD13" s="163"/>
      <c r="ORE13" s="163"/>
      <c r="ORF13" s="163"/>
      <c r="ORG13" s="163"/>
      <c r="ORH13" s="163"/>
      <c r="ORI13" s="163"/>
      <c r="ORJ13" s="163"/>
      <c r="ORK13" s="163"/>
      <c r="ORL13" s="163"/>
      <c r="ORM13" s="163"/>
      <c r="ORN13" s="163"/>
      <c r="ORO13" s="163"/>
      <c r="ORP13" s="163"/>
      <c r="ORQ13" s="163"/>
      <c r="ORR13" s="163"/>
      <c r="ORS13" s="163"/>
      <c r="ORT13" s="163"/>
      <c r="ORU13" s="163"/>
      <c r="ORV13" s="163"/>
      <c r="ORW13" s="163"/>
      <c r="ORX13" s="163"/>
      <c r="ORY13" s="163"/>
      <c r="ORZ13" s="163"/>
      <c r="OSA13" s="163"/>
      <c r="OSB13" s="163"/>
      <c r="OSC13" s="163"/>
      <c r="OSD13" s="163"/>
      <c r="OSE13" s="163"/>
      <c r="OSF13" s="163"/>
      <c r="OSG13" s="163"/>
      <c r="OSH13" s="163"/>
      <c r="OSI13" s="163"/>
      <c r="OSJ13" s="163"/>
      <c r="OSK13" s="163"/>
      <c r="OSL13" s="163"/>
      <c r="OSM13" s="163"/>
      <c r="OSN13" s="163"/>
      <c r="OSO13" s="163"/>
      <c r="OSP13" s="163"/>
      <c r="OSQ13" s="163"/>
      <c r="OSR13" s="163"/>
      <c r="OSS13" s="163"/>
      <c r="OST13" s="163"/>
      <c r="OSU13" s="163"/>
      <c r="OSV13" s="163"/>
      <c r="OSW13" s="163"/>
      <c r="OSX13" s="163"/>
      <c r="OSY13" s="163"/>
      <c r="OSZ13" s="163"/>
      <c r="OTA13" s="163"/>
      <c r="OTB13" s="163"/>
      <c r="OTC13" s="163"/>
      <c r="OTD13" s="163"/>
      <c r="OTE13" s="163"/>
      <c r="OTF13" s="163"/>
      <c r="OTG13" s="163"/>
      <c r="OTH13" s="163"/>
      <c r="OTI13" s="163"/>
      <c r="OTJ13" s="163"/>
      <c r="OTK13" s="163"/>
      <c r="OTL13" s="163"/>
      <c r="OTM13" s="163"/>
      <c r="OTN13" s="163"/>
      <c r="OTO13" s="163"/>
      <c r="OTP13" s="163"/>
      <c r="OTQ13" s="163"/>
      <c r="OTR13" s="163"/>
      <c r="OTS13" s="163"/>
      <c r="OTT13" s="163"/>
      <c r="OTU13" s="163"/>
      <c r="OTV13" s="163"/>
      <c r="OTW13" s="163"/>
      <c r="OTX13" s="163"/>
      <c r="OTY13" s="163"/>
      <c r="OTZ13" s="163"/>
      <c r="OUA13" s="163"/>
      <c r="OUB13" s="163"/>
      <c r="OUC13" s="163"/>
      <c r="OUD13" s="163"/>
      <c r="OUE13" s="163"/>
      <c r="OUF13" s="163"/>
      <c r="OUG13" s="163"/>
      <c r="OUH13" s="163"/>
      <c r="OUI13" s="163"/>
      <c r="OUJ13" s="163"/>
      <c r="OUK13" s="163"/>
      <c r="OUL13" s="163"/>
      <c r="OUM13" s="163"/>
      <c r="OUN13" s="163"/>
      <c r="OUO13" s="163"/>
      <c r="OUP13" s="163"/>
      <c r="OUQ13" s="163"/>
      <c r="OUR13" s="163"/>
      <c r="OUS13" s="163"/>
      <c r="OUT13" s="163"/>
      <c r="OUU13" s="163"/>
      <c r="OUV13" s="163"/>
      <c r="OUW13" s="163"/>
      <c r="OUX13" s="163"/>
      <c r="OUY13" s="163"/>
      <c r="OUZ13" s="163"/>
      <c r="OVA13" s="163"/>
      <c r="OVB13" s="163"/>
      <c r="OVC13" s="163"/>
      <c r="OVD13" s="163"/>
      <c r="OVE13" s="163"/>
      <c r="OVF13" s="163"/>
      <c r="OVG13" s="163"/>
      <c r="OVH13" s="163"/>
      <c r="OVI13" s="163"/>
      <c r="OVJ13" s="163"/>
      <c r="OVK13" s="163"/>
      <c r="OVL13" s="163"/>
      <c r="OVM13" s="163"/>
      <c r="OVN13" s="163"/>
      <c r="OVO13" s="163"/>
      <c r="OVP13" s="163"/>
      <c r="OVQ13" s="163"/>
      <c r="OVR13" s="163"/>
      <c r="OVS13" s="163"/>
      <c r="OVT13" s="163"/>
      <c r="OVU13" s="163"/>
      <c r="OVV13" s="163"/>
      <c r="OVW13" s="163"/>
      <c r="OVX13" s="163"/>
      <c r="OVY13" s="163"/>
      <c r="OVZ13" s="163"/>
      <c r="OWA13" s="163"/>
      <c r="OWB13" s="163"/>
      <c r="OWC13" s="163"/>
      <c r="OWD13" s="163"/>
      <c r="OWE13" s="163"/>
      <c r="OWF13" s="163"/>
      <c r="OWG13" s="163"/>
      <c r="OWH13" s="163"/>
      <c r="OWI13" s="163"/>
      <c r="OWJ13" s="163"/>
      <c r="OWK13" s="163"/>
      <c r="OWL13" s="163"/>
      <c r="OWM13" s="163"/>
      <c r="OWN13" s="163"/>
      <c r="OWO13" s="163"/>
      <c r="OWP13" s="163"/>
      <c r="OWQ13" s="163"/>
      <c r="OWR13" s="163"/>
      <c r="OWS13" s="163"/>
      <c r="OWT13" s="163"/>
      <c r="OWU13" s="163"/>
      <c r="OWV13" s="163"/>
      <c r="OWW13" s="163"/>
      <c r="OWX13" s="163"/>
      <c r="OWY13" s="163"/>
      <c r="OWZ13" s="163"/>
      <c r="OXA13" s="163"/>
      <c r="OXB13" s="163"/>
      <c r="OXC13" s="163"/>
      <c r="OXD13" s="163"/>
      <c r="OXE13" s="163"/>
      <c r="OXF13" s="163"/>
      <c r="OXG13" s="163"/>
      <c r="OXH13" s="163"/>
      <c r="OXI13" s="163"/>
      <c r="OXJ13" s="163"/>
      <c r="OXK13" s="163"/>
      <c r="OXL13" s="163"/>
      <c r="OXM13" s="163"/>
      <c r="OXN13" s="163"/>
      <c r="OXO13" s="163"/>
      <c r="OXP13" s="163"/>
      <c r="OXQ13" s="163"/>
      <c r="OXR13" s="163"/>
      <c r="OXS13" s="163"/>
      <c r="OXT13" s="163"/>
      <c r="OXU13" s="163"/>
      <c r="OXV13" s="163"/>
      <c r="OXW13" s="163"/>
      <c r="OXX13" s="163"/>
      <c r="OXY13" s="163"/>
      <c r="OXZ13" s="163"/>
      <c r="OYA13" s="163"/>
      <c r="OYB13" s="163"/>
      <c r="OYC13" s="163"/>
      <c r="OYD13" s="163"/>
      <c r="OYE13" s="163"/>
      <c r="OYF13" s="163"/>
      <c r="OYG13" s="163"/>
      <c r="OYH13" s="163"/>
      <c r="OYI13" s="163"/>
      <c r="OYJ13" s="163"/>
      <c r="OYK13" s="163"/>
      <c r="OYL13" s="163"/>
      <c r="OYM13" s="163"/>
      <c r="OYN13" s="163"/>
      <c r="OYO13" s="163"/>
      <c r="OYP13" s="163"/>
      <c r="OYQ13" s="163"/>
      <c r="OYR13" s="163"/>
      <c r="OYS13" s="163"/>
      <c r="OYT13" s="163"/>
      <c r="OYU13" s="163"/>
      <c r="OYV13" s="163"/>
      <c r="OYW13" s="163"/>
      <c r="OYX13" s="163"/>
      <c r="OYY13" s="163"/>
      <c r="OYZ13" s="163"/>
      <c r="OZA13" s="163"/>
      <c r="OZB13" s="163"/>
      <c r="OZC13" s="163"/>
      <c r="OZD13" s="163"/>
      <c r="OZE13" s="163"/>
      <c r="OZF13" s="163"/>
      <c r="OZG13" s="163"/>
      <c r="OZH13" s="163"/>
      <c r="OZI13" s="163"/>
      <c r="OZJ13" s="163"/>
      <c r="OZK13" s="163"/>
      <c r="OZL13" s="163"/>
      <c r="OZM13" s="163"/>
      <c r="OZN13" s="163"/>
      <c r="OZO13" s="163"/>
      <c r="OZP13" s="163"/>
      <c r="OZQ13" s="163"/>
      <c r="OZR13" s="163"/>
      <c r="OZS13" s="163"/>
      <c r="OZT13" s="163"/>
      <c r="OZU13" s="163"/>
      <c r="OZV13" s="163"/>
      <c r="OZW13" s="163"/>
      <c r="OZX13" s="163"/>
      <c r="OZY13" s="163"/>
      <c r="OZZ13" s="163"/>
      <c r="PAA13" s="163"/>
      <c r="PAB13" s="163"/>
      <c r="PAC13" s="163"/>
      <c r="PAD13" s="163"/>
      <c r="PAE13" s="163"/>
      <c r="PAF13" s="163"/>
      <c r="PAG13" s="163"/>
      <c r="PAH13" s="163"/>
      <c r="PAI13" s="163"/>
      <c r="PAJ13" s="163"/>
      <c r="PAK13" s="163"/>
      <c r="PAL13" s="163"/>
      <c r="PAM13" s="163"/>
      <c r="PAN13" s="163"/>
      <c r="PAO13" s="163"/>
      <c r="PAP13" s="163"/>
      <c r="PAQ13" s="163"/>
      <c r="PAR13" s="163"/>
      <c r="PAS13" s="163"/>
      <c r="PAT13" s="163"/>
      <c r="PAU13" s="163"/>
      <c r="PAV13" s="163"/>
      <c r="PAW13" s="163"/>
      <c r="PAX13" s="163"/>
      <c r="PAY13" s="163"/>
      <c r="PAZ13" s="163"/>
      <c r="PBA13" s="163"/>
      <c r="PBB13" s="163"/>
      <c r="PBC13" s="163"/>
      <c r="PBD13" s="163"/>
      <c r="PBE13" s="163"/>
      <c r="PBF13" s="163"/>
      <c r="PBG13" s="163"/>
      <c r="PBH13" s="163"/>
      <c r="PBI13" s="163"/>
      <c r="PBJ13" s="163"/>
      <c r="PBK13" s="163"/>
      <c r="PBL13" s="163"/>
      <c r="PBM13" s="163"/>
      <c r="PBN13" s="163"/>
      <c r="PBO13" s="163"/>
      <c r="PBP13" s="163"/>
      <c r="PBQ13" s="163"/>
      <c r="PBR13" s="163"/>
      <c r="PBS13" s="163"/>
      <c r="PBT13" s="163"/>
      <c r="PBU13" s="163"/>
      <c r="PBV13" s="163"/>
      <c r="PBW13" s="163"/>
      <c r="PBX13" s="163"/>
      <c r="PBY13" s="163"/>
      <c r="PBZ13" s="163"/>
      <c r="PCA13" s="163"/>
      <c r="PCB13" s="163"/>
      <c r="PCC13" s="163"/>
      <c r="PCD13" s="163"/>
      <c r="PCE13" s="163"/>
      <c r="PCF13" s="163"/>
      <c r="PCG13" s="163"/>
      <c r="PCH13" s="163"/>
      <c r="PCI13" s="163"/>
      <c r="PCJ13" s="163"/>
      <c r="PCK13" s="163"/>
      <c r="PCL13" s="163"/>
      <c r="PCM13" s="163"/>
      <c r="PCN13" s="163"/>
      <c r="PCO13" s="163"/>
      <c r="PCP13" s="163"/>
      <c r="PCQ13" s="163"/>
      <c r="PCR13" s="163"/>
      <c r="PCS13" s="163"/>
      <c r="PCT13" s="163"/>
      <c r="PCU13" s="163"/>
      <c r="PCV13" s="163"/>
      <c r="PCW13" s="163"/>
      <c r="PCX13" s="163"/>
      <c r="PCY13" s="163"/>
      <c r="PCZ13" s="163"/>
      <c r="PDA13" s="163"/>
      <c r="PDB13" s="163"/>
      <c r="PDC13" s="163"/>
      <c r="PDD13" s="163"/>
      <c r="PDE13" s="163"/>
      <c r="PDF13" s="163"/>
      <c r="PDG13" s="163"/>
      <c r="PDH13" s="163"/>
      <c r="PDI13" s="163"/>
      <c r="PDJ13" s="163"/>
      <c r="PDK13" s="163"/>
      <c r="PDL13" s="163"/>
      <c r="PDM13" s="163"/>
      <c r="PDN13" s="163"/>
      <c r="PDO13" s="163"/>
      <c r="PDP13" s="163"/>
      <c r="PDQ13" s="163"/>
      <c r="PDR13" s="163"/>
      <c r="PDS13" s="163"/>
      <c r="PDT13" s="163"/>
      <c r="PDU13" s="163"/>
      <c r="PDV13" s="163"/>
      <c r="PDW13" s="163"/>
      <c r="PDX13" s="163"/>
      <c r="PDY13" s="163"/>
      <c r="PDZ13" s="163"/>
      <c r="PEA13" s="163"/>
      <c r="PEB13" s="163"/>
      <c r="PEC13" s="163"/>
      <c r="PED13" s="163"/>
      <c r="PEE13" s="163"/>
      <c r="PEF13" s="163"/>
      <c r="PEG13" s="163"/>
      <c r="PEH13" s="163"/>
      <c r="PEI13" s="163"/>
      <c r="PEJ13" s="163"/>
      <c r="PEK13" s="163"/>
      <c r="PEL13" s="163"/>
      <c r="PEM13" s="163"/>
      <c r="PEN13" s="163"/>
      <c r="PEO13" s="163"/>
      <c r="PEP13" s="163"/>
      <c r="PEQ13" s="163"/>
      <c r="PER13" s="163"/>
      <c r="PES13" s="163"/>
      <c r="PET13" s="163"/>
      <c r="PEU13" s="163"/>
      <c r="PEV13" s="163"/>
      <c r="PEW13" s="163"/>
      <c r="PEX13" s="163"/>
      <c r="PEY13" s="163"/>
      <c r="PEZ13" s="163"/>
      <c r="PFA13" s="163"/>
      <c r="PFB13" s="163"/>
      <c r="PFC13" s="163"/>
      <c r="PFD13" s="163"/>
      <c r="PFE13" s="163"/>
      <c r="PFF13" s="163"/>
      <c r="PFG13" s="163"/>
      <c r="PFH13" s="163"/>
      <c r="PFI13" s="163"/>
      <c r="PFJ13" s="163"/>
      <c r="PFK13" s="163"/>
      <c r="PFL13" s="163"/>
      <c r="PFM13" s="163"/>
      <c r="PFN13" s="163"/>
      <c r="PFO13" s="163"/>
      <c r="PFP13" s="163"/>
      <c r="PFQ13" s="163"/>
      <c r="PFR13" s="163"/>
      <c r="PFS13" s="163"/>
      <c r="PFT13" s="163"/>
      <c r="PFU13" s="163"/>
      <c r="PFV13" s="163"/>
      <c r="PFW13" s="163"/>
      <c r="PFX13" s="163"/>
      <c r="PFY13" s="163"/>
      <c r="PFZ13" s="163"/>
      <c r="PGA13" s="163"/>
      <c r="PGB13" s="163"/>
      <c r="PGC13" s="163"/>
      <c r="PGD13" s="163"/>
      <c r="PGE13" s="163"/>
      <c r="PGF13" s="163"/>
      <c r="PGG13" s="163"/>
      <c r="PGH13" s="163"/>
      <c r="PGI13" s="163"/>
      <c r="PGJ13" s="163"/>
      <c r="PGK13" s="163"/>
      <c r="PGL13" s="163"/>
      <c r="PGM13" s="163"/>
      <c r="PGN13" s="163"/>
      <c r="PGO13" s="163"/>
      <c r="PGP13" s="163"/>
      <c r="PGQ13" s="163"/>
      <c r="PGR13" s="163"/>
      <c r="PGS13" s="163"/>
      <c r="PGT13" s="163"/>
      <c r="PGU13" s="163"/>
      <c r="PGV13" s="163"/>
      <c r="PGW13" s="163"/>
      <c r="PGX13" s="163"/>
      <c r="PGY13" s="163"/>
      <c r="PGZ13" s="163"/>
      <c r="PHA13" s="163"/>
      <c r="PHB13" s="163"/>
      <c r="PHC13" s="163"/>
      <c r="PHD13" s="163"/>
      <c r="PHE13" s="163"/>
      <c r="PHF13" s="163"/>
      <c r="PHG13" s="163"/>
      <c r="PHH13" s="163"/>
      <c r="PHI13" s="163"/>
      <c r="PHJ13" s="163"/>
      <c r="PHK13" s="163"/>
      <c r="PHL13" s="163"/>
      <c r="PHM13" s="163"/>
      <c r="PHN13" s="163"/>
      <c r="PHO13" s="163"/>
      <c r="PHP13" s="163"/>
      <c r="PHQ13" s="163"/>
      <c r="PHR13" s="163"/>
      <c r="PHS13" s="163"/>
      <c r="PHT13" s="163"/>
      <c r="PHU13" s="163"/>
      <c r="PHV13" s="163"/>
      <c r="PHW13" s="163"/>
      <c r="PHX13" s="163"/>
      <c r="PHY13" s="163"/>
      <c r="PHZ13" s="163"/>
      <c r="PIA13" s="163"/>
      <c r="PIB13" s="163"/>
      <c r="PIC13" s="163"/>
      <c r="PID13" s="163"/>
      <c r="PIE13" s="163"/>
      <c r="PIF13" s="163"/>
      <c r="PIG13" s="163"/>
      <c r="PIH13" s="163"/>
      <c r="PII13" s="163"/>
      <c r="PIJ13" s="163"/>
      <c r="PIK13" s="163"/>
      <c r="PIL13" s="163"/>
      <c r="PIM13" s="163"/>
      <c r="PIN13" s="163"/>
      <c r="PIO13" s="163"/>
      <c r="PIP13" s="163"/>
      <c r="PIQ13" s="163"/>
      <c r="PIR13" s="163"/>
      <c r="PIS13" s="163"/>
      <c r="PIT13" s="163"/>
      <c r="PIU13" s="163"/>
      <c r="PIV13" s="163"/>
      <c r="PIW13" s="163"/>
      <c r="PIX13" s="163"/>
      <c r="PIY13" s="163"/>
      <c r="PIZ13" s="163"/>
      <c r="PJA13" s="163"/>
      <c r="PJB13" s="163"/>
      <c r="PJC13" s="163"/>
      <c r="PJD13" s="163"/>
      <c r="PJE13" s="163"/>
      <c r="PJF13" s="163"/>
      <c r="PJG13" s="163"/>
      <c r="PJH13" s="163"/>
      <c r="PJI13" s="163"/>
      <c r="PJJ13" s="163"/>
      <c r="PJK13" s="163"/>
      <c r="PJL13" s="163"/>
      <c r="PJM13" s="163"/>
      <c r="PJN13" s="163"/>
      <c r="PJO13" s="163"/>
      <c r="PJP13" s="163"/>
      <c r="PJQ13" s="163"/>
      <c r="PJR13" s="163"/>
      <c r="PJS13" s="163"/>
      <c r="PJT13" s="163"/>
      <c r="PJU13" s="163"/>
      <c r="PJV13" s="163"/>
      <c r="PJW13" s="163"/>
      <c r="PJX13" s="163"/>
      <c r="PJY13" s="163"/>
      <c r="PJZ13" s="163"/>
      <c r="PKA13" s="163"/>
      <c r="PKB13" s="163"/>
      <c r="PKC13" s="163"/>
      <c r="PKD13" s="163"/>
      <c r="PKE13" s="163"/>
      <c r="PKF13" s="163"/>
      <c r="PKG13" s="163"/>
      <c r="PKH13" s="163"/>
      <c r="PKI13" s="163"/>
      <c r="PKJ13" s="163"/>
      <c r="PKK13" s="163"/>
      <c r="PKL13" s="163"/>
      <c r="PKM13" s="163"/>
      <c r="PKN13" s="163"/>
      <c r="PKO13" s="163"/>
      <c r="PKP13" s="163"/>
      <c r="PKQ13" s="163"/>
      <c r="PKR13" s="163"/>
      <c r="PKS13" s="163"/>
      <c r="PKT13" s="163"/>
      <c r="PKU13" s="163"/>
      <c r="PKV13" s="163"/>
      <c r="PKW13" s="163"/>
      <c r="PKX13" s="163"/>
      <c r="PKY13" s="163"/>
      <c r="PKZ13" s="163"/>
      <c r="PLA13" s="163"/>
      <c r="PLB13" s="163"/>
      <c r="PLC13" s="163"/>
      <c r="PLD13" s="163"/>
      <c r="PLE13" s="163"/>
      <c r="PLF13" s="163"/>
      <c r="PLG13" s="163"/>
      <c r="PLH13" s="163"/>
      <c r="PLI13" s="163"/>
      <c r="PLJ13" s="163"/>
      <c r="PLK13" s="163"/>
      <c r="PLL13" s="163"/>
      <c r="PLM13" s="163"/>
      <c r="PLN13" s="163"/>
      <c r="PLO13" s="163"/>
      <c r="PLP13" s="163"/>
      <c r="PLQ13" s="163"/>
      <c r="PLR13" s="163"/>
      <c r="PLS13" s="163"/>
      <c r="PLT13" s="163"/>
      <c r="PLU13" s="163"/>
      <c r="PLV13" s="163"/>
      <c r="PLW13" s="163"/>
      <c r="PLX13" s="163"/>
      <c r="PLY13" s="163"/>
      <c r="PLZ13" s="163"/>
      <c r="PMA13" s="163"/>
      <c r="PMB13" s="163"/>
      <c r="PMC13" s="163"/>
      <c r="PMD13" s="163"/>
      <c r="PME13" s="163"/>
      <c r="PMF13" s="163"/>
      <c r="PMG13" s="163"/>
      <c r="PMH13" s="163"/>
      <c r="PMI13" s="163"/>
      <c r="PMJ13" s="163"/>
      <c r="PMK13" s="163"/>
      <c r="PML13" s="163"/>
      <c r="PMM13" s="163"/>
      <c r="PMN13" s="163"/>
      <c r="PMO13" s="163"/>
      <c r="PMP13" s="163"/>
      <c r="PMQ13" s="163"/>
      <c r="PMR13" s="163"/>
      <c r="PMS13" s="163"/>
      <c r="PMT13" s="163"/>
      <c r="PMU13" s="163"/>
      <c r="PMV13" s="163"/>
      <c r="PMW13" s="163"/>
      <c r="PMX13" s="163"/>
      <c r="PMY13" s="163"/>
      <c r="PMZ13" s="163"/>
      <c r="PNA13" s="163"/>
      <c r="PNB13" s="163"/>
      <c r="PNC13" s="163"/>
      <c r="PND13" s="163"/>
      <c r="PNE13" s="163"/>
      <c r="PNF13" s="163"/>
      <c r="PNG13" s="163"/>
      <c r="PNH13" s="163"/>
      <c r="PNI13" s="163"/>
      <c r="PNJ13" s="163"/>
      <c r="PNK13" s="163"/>
      <c r="PNL13" s="163"/>
      <c r="PNM13" s="163"/>
      <c r="PNN13" s="163"/>
      <c r="PNO13" s="163"/>
      <c r="PNP13" s="163"/>
      <c r="PNQ13" s="163"/>
      <c r="PNR13" s="163"/>
      <c r="PNS13" s="163"/>
      <c r="PNT13" s="163"/>
      <c r="PNU13" s="163"/>
      <c r="PNV13" s="163"/>
      <c r="PNW13" s="163"/>
      <c r="PNX13" s="163"/>
      <c r="PNY13" s="163"/>
      <c r="PNZ13" s="163"/>
      <c r="POA13" s="163"/>
      <c r="POB13" s="163"/>
      <c r="POC13" s="163"/>
      <c r="POD13" s="163"/>
      <c r="POE13" s="163"/>
      <c r="POF13" s="163"/>
      <c r="POG13" s="163"/>
      <c r="POH13" s="163"/>
      <c r="POI13" s="163"/>
      <c r="POJ13" s="163"/>
      <c r="POK13" s="163"/>
      <c r="POL13" s="163"/>
      <c r="POM13" s="163"/>
      <c r="PON13" s="163"/>
      <c r="POO13" s="163"/>
      <c r="POP13" s="163"/>
      <c r="POQ13" s="163"/>
      <c r="POR13" s="163"/>
      <c r="POS13" s="163"/>
      <c r="POT13" s="163"/>
      <c r="POU13" s="163"/>
      <c r="POV13" s="163"/>
      <c r="POW13" s="163"/>
      <c r="POX13" s="163"/>
      <c r="POY13" s="163"/>
      <c r="POZ13" s="163"/>
      <c r="PPA13" s="163"/>
      <c r="PPB13" s="163"/>
      <c r="PPC13" s="163"/>
      <c r="PPD13" s="163"/>
      <c r="PPE13" s="163"/>
      <c r="PPF13" s="163"/>
      <c r="PPG13" s="163"/>
      <c r="PPH13" s="163"/>
      <c r="PPI13" s="163"/>
      <c r="PPJ13" s="163"/>
      <c r="PPK13" s="163"/>
      <c r="PPL13" s="163"/>
      <c r="PPM13" s="163"/>
      <c r="PPN13" s="163"/>
      <c r="PPO13" s="163"/>
      <c r="PPP13" s="163"/>
      <c r="PPQ13" s="163"/>
      <c r="PPR13" s="163"/>
      <c r="PPS13" s="163"/>
      <c r="PPT13" s="163"/>
      <c r="PPU13" s="163"/>
      <c r="PPV13" s="163"/>
      <c r="PPW13" s="163"/>
      <c r="PPX13" s="163"/>
      <c r="PPY13" s="163"/>
      <c r="PPZ13" s="163"/>
      <c r="PQA13" s="163"/>
      <c r="PQB13" s="163"/>
      <c r="PQC13" s="163"/>
      <c r="PQD13" s="163"/>
      <c r="PQE13" s="163"/>
      <c r="PQF13" s="163"/>
      <c r="PQG13" s="163"/>
      <c r="PQH13" s="163"/>
      <c r="PQI13" s="163"/>
      <c r="PQJ13" s="163"/>
      <c r="PQK13" s="163"/>
      <c r="PQL13" s="163"/>
      <c r="PQM13" s="163"/>
      <c r="PQN13" s="163"/>
      <c r="PQO13" s="163"/>
      <c r="PQP13" s="163"/>
      <c r="PQQ13" s="163"/>
      <c r="PQR13" s="163"/>
      <c r="PQS13" s="163"/>
      <c r="PQT13" s="163"/>
      <c r="PQU13" s="163"/>
      <c r="PQV13" s="163"/>
      <c r="PQW13" s="163"/>
      <c r="PQX13" s="163"/>
      <c r="PQY13" s="163"/>
      <c r="PQZ13" s="163"/>
      <c r="PRA13" s="163"/>
      <c r="PRB13" s="163"/>
      <c r="PRC13" s="163"/>
      <c r="PRD13" s="163"/>
      <c r="PRE13" s="163"/>
      <c r="PRF13" s="163"/>
      <c r="PRG13" s="163"/>
      <c r="PRH13" s="163"/>
      <c r="PRI13" s="163"/>
      <c r="PRJ13" s="163"/>
      <c r="PRK13" s="163"/>
      <c r="PRL13" s="163"/>
      <c r="PRM13" s="163"/>
      <c r="PRN13" s="163"/>
      <c r="PRO13" s="163"/>
      <c r="PRP13" s="163"/>
      <c r="PRQ13" s="163"/>
      <c r="PRR13" s="163"/>
      <c r="PRS13" s="163"/>
      <c r="PRT13" s="163"/>
      <c r="PRU13" s="163"/>
      <c r="PRV13" s="163"/>
      <c r="PRW13" s="163"/>
      <c r="PRX13" s="163"/>
      <c r="PRY13" s="163"/>
      <c r="PRZ13" s="163"/>
      <c r="PSA13" s="163"/>
      <c r="PSB13" s="163"/>
      <c r="PSC13" s="163"/>
      <c r="PSD13" s="163"/>
      <c r="PSE13" s="163"/>
      <c r="PSF13" s="163"/>
      <c r="PSG13" s="163"/>
      <c r="PSH13" s="163"/>
      <c r="PSI13" s="163"/>
      <c r="PSJ13" s="163"/>
      <c r="PSK13" s="163"/>
      <c r="PSL13" s="163"/>
      <c r="PSM13" s="163"/>
      <c r="PSN13" s="163"/>
      <c r="PSO13" s="163"/>
      <c r="PSP13" s="163"/>
      <c r="PSQ13" s="163"/>
      <c r="PSR13" s="163"/>
      <c r="PSS13" s="163"/>
      <c r="PST13" s="163"/>
      <c r="PSU13" s="163"/>
      <c r="PSV13" s="163"/>
      <c r="PSW13" s="163"/>
      <c r="PSX13" s="163"/>
      <c r="PSY13" s="163"/>
      <c r="PSZ13" s="163"/>
      <c r="PTA13" s="163"/>
      <c r="PTB13" s="163"/>
      <c r="PTC13" s="163"/>
      <c r="PTD13" s="163"/>
      <c r="PTE13" s="163"/>
      <c r="PTF13" s="163"/>
      <c r="PTG13" s="163"/>
      <c r="PTH13" s="163"/>
      <c r="PTI13" s="163"/>
      <c r="PTJ13" s="163"/>
      <c r="PTK13" s="163"/>
      <c r="PTL13" s="163"/>
      <c r="PTM13" s="163"/>
      <c r="PTN13" s="163"/>
      <c r="PTO13" s="163"/>
      <c r="PTP13" s="163"/>
      <c r="PTQ13" s="163"/>
      <c r="PTR13" s="163"/>
      <c r="PTS13" s="163"/>
      <c r="PTT13" s="163"/>
      <c r="PTU13" s="163"/>
      <c r="PTV13" s="163"/>
      <c r="PTW13" s="163"/>
      <c r="PTX13" s="163"/>
      <c r="PTY13" s="163"/>
      <c r="PTZ13" s="163"/>
      <c r="PUA13" s="163"/>
      <c r="PUB13" s="163"/>
      <c r="PUC13" s="163"/>
      <c r="PUD13" s="163"/>
      <c r="PUE13" s="163"/>
      <c r="PUF13" s="163"/>
      <c r="PUG13" s="163"/>
      <c r="PUH13" s="163"/>
      <c r="PUI13" s="163"/>
      <c r="PUJ13" s="163"/>
      <c r="PUK13" s="163"/>
      <c r="PUL13" s="163"/>
      <c r="PUM13" s="163"/>
      <c r="PUN13" s="163"/>
      <c r="PUO13" s="163"/>
      <c r="PUP13" s="163"/>
      <c r="PUQ13" s="163"/>
      <c r="PUR13" s="163"/>
      <c r="PUS13" s="163"/>
      <c r="PUT13" s="163"/>
      <c r="PUU13" s="163"/>
      <c r="PUV13" s="163"/>
      <c r="PUW13" s="163"/>
      <c r="PUX13" s="163"/>
      <c r="PUY13" s="163"/>
      <c r="PUZ13" s="163"/>
      <c r="PVA13" s="163"/>
      <c r="PVB13" s="163"/>
      <c r="PVC13" s="163"/>
      <c r="PVD13" s="163"/>
      <c r="PVE13" s="163"/>
      <c r="PVF13" s="163"/>
      <c r="PVG13" s="163"/>
      <c r="PVH13" s="163"/>
      <c r="PVI13" s="163"/>
      <c r="PVJ13" s="163"/>
      <c r="PVK13" s="163"/>
      <c r="PVL13" s="163"/>
      <c r="PVM13" s="163"/>
      <c r="PVN13" s="163"/>
      <c r="PVO13" s="163"/>
      <c r="PVP13" s="163"/>
      <c r="PVQ13" s="163"/>
      <c r="PVR13" s="163"/>
      <c r="PVS13" s="163"/>
      <c r="PVT13" s="163"/>
      <c r="PVU13" s="163"/>
      <c r="PVV13" s="163"/>
      <c r="PVW13" s="163"/>
      <c r="PVX13" s="163"/>
      <c r="PVY13" s="163"/>
      <c r="PVZ13" s="163"/>
      <c r="PWA13" s="163"/>
      <c r="PWB13" s="163"/>
      <c r="PWC13" s="163"/>
      <c r="PWD13" s="163"/>
      <c r="PWE13" s="163"/>
      <c r="PWF13" s="163"/>
      <c r="PWG13" s="163"/>
      <c r="PWH13" s="163"/>
      <c r="PWI13" s="163"/>
      <c r="PWJ13" s="163"/>
      <c r="PWK13" s="163"/>
      <c r="PWL13" s="163"/>
      <c r="PWM13" s="163"/>
      <c r="PWN13" s="163"/>
      <c r="PWO13" s="163"/>
      <c r="PWP13" s="163"/>
      <c r="PWQ13" s="163"/>
      <c r="PWR13" s="163"/>
      <c r="PWS13" s="163"/>
      <c r="PWT13" s="163"/>
      <c r="PWU13" s="163"/>
      <c r="PWV13" s="163"/>
      <c r="PWW13" s="163"/>
      <c r="PWX13" s="163"/>
      <c r="PWY13" s="163"/>
      <c r="PWZ13" s="163"/>
      <c r="PXA13" s="163"/>
      <c r="PXB13" s="163"/>
      <c r="PXC13" s="163"/>
      <c r="PXD13" s="163"/>
      <c r="PXE13" s="163"/>
      <c r="PXF13" s="163"/>
      <c r="PXG13" s="163"/>
      <c r="PXH13" s="163"/>
      <c r="PXI13" s="163"/>
      <c r="PXJ13" s="163"/>
      <c r="PXK13" s="163"/>
      <c r="PXL13" s="163"/>
      <c r="PXM13" s="163"/>
      <c r="PXN13" s="163"/>
      <c r="PXO13" s="163"/>
      <c r="PXP13" s="163"/>
      <c r="PXQ13" s="163"/>
      <c r="PXR13" s="163"/>
      <c r="PXS13" s="163"/>
      <c r="PXT13" s="163"/>
      <c r="PXU13" s="163"/>
      <c r="PXV13" s="163"/>
      <c r="PXW13" s="163"/>
      <c r="PXX13" s="163"/>
      <c r="PXY13" s="163"/>
      <c r="PXZ13" s="163"/>
      <c r="PYA13" s="163"/>
      <c r="PYB13" s="163"/>
      <c r="PYC13" s="163"/>
      <c r="PYD13" s="163"/>
      <c r="PYE13" s="163"/>
      <c r="PYF13" s="163"/>
      <c r="PYG13" s="163"/>
      <c r="PYH13" s="163"/>
      <c r="PYI13" s="163"/>
      <c r="PYJ13" s="163"/>
      <c r="PYK13" s="163"/>
      <c r="PYL13" s="163"/>
      <c r="PYM13" s="163"/>
      <c r="PYN13" s="163"/>
      <c r="PYO13" s="163"/>
      <c r="PYP13" s="163"/>
      <c r="PYQ13" s="163"/>
      <c r="PYR13" s="163"/>
      <c r="PYS13" s="163"/>
      <c r="PYT13" s="163"/>
      <c r="PYU13" s="163"/>
      <c r="PYV13" s="163"/>
      <c r="PYW13" s="163"/>
      <c r="PYX13" s="163"/>
      <c r="PYY13" s="163"/>
      <c r="PYZ13" s="163"/>
      <c r="PZA13" s="163"/>
      <c r="PZB13" s="163"/>
      <c r="PZC13" s="163"/>
      <c r="PZD13" s="163"/>
      <c r="PZE13" s="163"/>
      <c r="PZF13" s="163"/>
      <c r="PZG13" s="163"/>
      <c r="PZH13" s="163"/>
      <c r="PZI13" s="163"/>
      <c r="PZJ13" s="163"/>
      <c r="PZK13" s="163"/>
      <c r="PZL13" s="163"/>
      <c r="PZM13" s="163"/>
      <c r="PZN13" s="163"/>
      <c r="PZO13" s="163"/>
      <c r="PZP13" s="163"/>
      <c r="PZQ13" s="163"/>
      <c r="PZR13" s="163"/>
      <c r="PZS13" s="163"/>
      <c r="PZT13" s="163"/>
      <c r="PZU13" s="163"/>
      <c r="PZV13" s="163"/>
      <c r="PZW13" s="163"/>
      <c r="PZX13" s="163"/>
      <c r="PZY13" s="163"/>
      <c r="PZZ13" s="163"/>
      <c r="QAA13" s="163"/>
      <c r="QAB13" s="163"/>
      <c r="QAC13" s="163"/>
      <c r="QAD13" s="163"/>
      <c r="QAE13" s="163"/>
      <c r="QAF13" s="163"/>
      <c r="QAG13" s="163"/>
      <c r="QAH13" s="163"/>
      <c r="QAI13" s="163"/>
      <c r="QAJ13" s="163"/>
      <c r="QAK13" s="163"/>
      <c r="QAL13" s="163"/>
      <c r="QAM13" s="163"/>
      <c r="QAN13" s="163"/>
      <c r="QAO13" s="163"/>
      <c r="QAP13" s="163"/>
      <c r="QAQ13" s="163"/>
      <c r="QAR13" s="163"/>
      <c r="QAS13" s="163"/>
      <c r="QAT13" s="163"/>
      <c r="QAU13" s="163"/>
      <c r="QAV13" s="163"/>
      <c r="QAW13" s="163"/>
      <c r="QAX13" s="163"/>
      <c r="QAY13" s="163"/>
      <c r="QAZ13" s="163"/>
      <c r="QBA13" s="163"/>
      <c r="QBB13" s="163"/>
      <c r="QBC13" s="163"/>
      <c r="QBD13" s="163"/>
      <c r="QBE13" s="163"/>
      <c r="QBF13" s="163"/>
      <c r="QBG13" s="163"/>
      <c r="QBH13" s="163"/>
      <c r="QBI13" s="163"/>
      <c r="QBJ13" s="163"/>
      <c r="QBK13" s="163"/>
      <c r="QBL13" s="163"/>
      <c r="QBM13" s="163"/>
      <c r="QBN13" s="163"/>
      <c r="QBO13" s="163"/>
      <c r="QBP13" s="163"/>
      <c r="QBQ13" s="163"/>
      <c r="QBR13" s="163"/>
      <c r="QBS13" s="163"/>
      <c r="QBT13" s="163"/>
      <c r="QBU13" s="163"/>
      <c r="QBV13" s="163"/>
      <c r="QBW13" s="163"/>
      <c r="QBX13" s="163"/>
      <c r="QBY13" s="163"/>
      <c r="QBZ13" s="163"/>
      <c r="QCA13" s="163"/>
      <c r="QCB13" s="163"/>
      <c r="QCC13" s="163"/>
      <c r="QCD13" s="163"/>
      <c r="QCE13" s="163"/>
      <c r="QCF13" s="163"/>
      <c r="QCG13" s="163"/>
      <c r="QCH13" s="163"/>
      <c r="QCI13" s="163"/>
      <c r="QCJ13" s="163"/>
      <c r="QCK13" s="163"/>
      <c r="QCL13" s="163"/>
      <c r="QCM13" s="163"/>
      <c r="QCN13" s="163"/>
      <c r="QCO13" s="163"/>
      <c r="QCP13" s="163"/>
      <c r="QCQ13" s="163"/>
      <c r="QCR13" s="163"/>
      <c r="QCS13" s="163"/>
      <c r="QCT13" s="163"/>
      <c r="QCU13" s="163"/>
      <c r="QCV13" s="163"/>
      <c r="QCW13" s="163"/>
      <c r="QCX13" s="163"/>
      <c r="QCY13" s="163"/>
      <c r="QCZ13" s="163"/>
      <c r="QDA13" s="163"/>
      <c r="QDB13" s="163"/>
      <c r="QDC13" s="163"/>
      <c r="QDD13" s="163"/>
      <c r="QDE13" s="163"/>
      <c r="QDF13" s="163"/>
      <c r="QDG13" s="163"/>
      <c r="QDH13" s="163"/>
      <c r="QDI13" s="163"/>
      <c r="QDJ13" s="163"/>
      <c r="QDK13" s="163"/>
      <c r="QDL13" s="163"/>
      <c r="QDM13" s="163"/>
      <c r="QDN13" s="163"/>
      <c r="QDO13" s="163"/>
      <c r="QDP13" s="163"/>
      <c r="QDQ13" s="163"/>
      <c r="QDR13" s="163"/>
      <c r="QDS13" s="163"/>
      <c r="QDT13" s="163"/>
      <c r="QDU13" s="163"/>
      <c r="QDV13" s="163"/>
      <c r="QDW13" s="163"/>
      <c r="QDX13" s="163"/>
      <c r="QDY13" s="163"/>
      <c r="QDZ13" s="163"/>
      <c r="QEA13" s="163"/>
      <c r="QEB13" s="163"/>
      <c r="QEC13" s="163"/>
      <c r="QED13" s="163"/>
      <c r="QEE13" s="163"/>
      <c r="QEF13" s="163"/>
      <c r="QEG13" s="163"/>
      <c r="QEH13" s="163"/>
      <c r="QEI13" s="163"/>
      <c r="QEJ13" s="163"/>
      <c r="QEK13" s="163"/>
      <c r="QEL13" s="163"/>
      <c r="QEM13" s="163"/>
      <c r="QEN13" s="163"/>
      <c r="QEO13" s="163"/>
      <c r="QEP13" s="163"/>
      <c r="QEQ13" s="163"/>
      <c r="QER13" s="163"/>
      <c r="QES13" s="163"/>
      <c r="QET13" s="163"/>
      <c r="QEU13" s="163"/>
      <c r="QEV13" s="163"/>
      <c r="QEW13" s="163"/>
      <c r="QEX13" s="163"/>
      <c r="QEY13" s="163"/>
      <c r="QEZ13" s="163"/>
      <c r="QFA13" s="163"/>
      <c r="QFB13" s="163"/>
      <c r="QFC13" s="163"/>
      <c r="QFD13" s="163"/>
      <c r="QFE13" s="163"/>
      <c r="QFF13" s="163"/>
      <c r="QFG13" s="163"/>
      <c r="QFH13" s="163"/>
      <c r="QFI13" s="163"/>
      <c r="QFJ13" s="163"/>
      <c r="QFK13" s="163"/>
      <c r="QFL13" s="163"/>
      <c r="QFM13" s="163"/>
      <c r="QFN13" s="163"/>
      <c r="QFO13" s="163"/>
      <c r="QFP13" s="163"/>
      <c r="QFQ13" s="163"/>
      <c r="QFR13" s="163"/>
      <c r="QFS13" s="163"/>
      <c r="QFT13" s="163"/>
      <c r="QFU13" s="163"/>
      <c r="QFV13" s="163"/>
      <c r="QFW13" s="163"/>
      <c r="QFX13" s="163"/>
      <c r="QFY13" s="163"/>
      <c r="QFZ13" s="163"/>
      <c r="QGA13" s="163"/>
      <c r="QGB13" s="163"/>
      <c r="QGC13" s="163"/>
      <c r="QGD13" s="163"/>
      <c r="QGE13" s="163"/>
      <c r="QGF13" s="163"/>
      <c r="QGG13" s="163"/>
      <c r="QGH13" s="163"/>
      <c r="QGI13" s="163"/>
      <c r="QGJ13" s="163"/>
      <c r="QGK13" s="163"/>
      <c r="QGL13" s="163"/>
      <c r="QGM13" s="163"/>
      <c r="QGN13" s="163"/>
      <c r="QGO13" s="163"/>
      <c r="QGP13" s="163"/>
      <c r="QGQ13" s="163"/>
      <c r="QGR13" s="163"/>
      <c r="QGS13" s="163"/>
      <c r="QGT13" s="163"/>
      <c r="QGU13" s="163"/>
      <c r="QGV13" s="163"/>
      <c r="QGW13" s="163"/>
      <c r="QGX13" s="163"/>
      <c r="QGY13" s="163"/>
      <c r="QGZ13" s="163"/>
      <c r="QHA13" s="163"/>
      <c r="QHB13" s="163"/>
      <c r="QHC13" s="163"/>
      <c r="QHD13" s="163"/>
      <c r="QHE13" s="163"/>
      <c r="QHF13" s="163"/>
      <c r="QHG13" s="163"/>
      <c r="QHH13" s="163"/>
      <c r="QHI13" s="163"/>
      <c r="QHJ13" s="163"/>
      <c r="QHK13" s="163"/>
      <c r="QHL13" s="163"/>
      <c r="QHM13" s="163"/>
      <c r="QHN13" s="163"/>
      <c r="QHO13" s="163"/>
      <c r="QHP13" s="163"/>
      <c r="QHQ13" s="163"/>
      <c r="QHR13" s="163"/>
      <c r="QHS13" s="163"/>
      <c r="QHT13" s="163"/>
      <c r="QHU13" s="163"/>
      <c r="QHV13" s="163"/>
      <c r="QHW13" s="163"/>
      <c r="QHX13" s="163"/>
      <c r="QHY13" s="163"/>
      <c r="QHZ13" s="163"/>
      <c r="QIA13" s="163"/>
      <c r="QIB13" s="163"/>
      <c r="QIC13" s="163"/>
      <c r="QID13" s="163"/>
      <c r="QIE13" s="163"/>
      <c r="QIF13" s="163"/>
      <c r="QIG13" s="163"/>
      <c r="QIH13" s="163"/>
      <c r="QII13" s="163"/>
      <c r="QIJ13" s="163"/>
      <c r="QIK13" s="163"/>
      <c r="QIL13" s="163"/>
      <c r="QIM13" s="163"/>
      <c r="QIN13" s="163"/>
      <c r="QIO13" s="163"/>
      <c r="QIP13" s="163"/>
      <c r="QIQ13" s="163"/>
      <c r="QIR13" s="163"/>
      <c r="QIS13" s="163"/>
      <c r="QIT13" s="163"/>
      <c r="QIU13" s="163"/>
      <c r="QIV13" s="163"/>
      <c r="QIW13" s="163"/>
      <c r="QIX13" s="163"/>
      <c r="QIY13" s="163"/>
      <c r="QIZ13" s="163"/>
      <c r="QJA13" s="163"/>
      <c r="QJB13" s="163"/>
      <c r="QJC13" s="163"/>
      <c r="QJD13" s="163"/>
      <c r="QJE13" s="163"/>
      <c r="QJF13" s="163"/>
      <c r="QJG13" s="163"/>
      <c r="QJH13" s="163"/>
      <c r="QJI13" s="163"/>
      <c r="QJJ13" s="163"/>
      <c r="QJK13" s="163"/>
      <c r="QJL13" s="163"/>
      <c r="QJM13" s="163"/>
      <c r="QJN13" s="163"/>
      <c r="QJO13" s="163"/>
      <c r="QJP13" s="163"/>
      <c r="QJQ13" s="163"/>
      <c r="QJR13" s="163"/>
      <c r="QJS13" s="163"/>
      <c r="QJT13" s="163"/>
      <c r="QJU13" s="163"/>
      <c r="QJV13" s="163"/>
      <c r="QJW13" s="163"/>
      <c r="QJX13" s="163"/>
      <c r="QJY13" s="163"/>
      <c r="QJZ13" s="163"/>
      <c r="QKA13" s="163"/>
      <c r="QKB13" s="163"/>
      <c r="QKC13" s="163"/>
      <c r="QKD13" s="163"/>
      <c r="QKE13" s="163"/>
      <c r="QKF13" s="163"/>
      <c r="QKG13" s="163"/>
      <c r="QKH13" s="163"/>
      <c r="QKI13" s="163"/>
      <c r="QKJ13" s="163"/>
      <c r="QKK13" s="163"/>
      <c r="QKL13" s="163"/>
      <c r="QKM13" s="163"/>
      <c r="QKN13" s="163"/>
      <c r="QKO13" s="163"/>
      <c r="QKP13" s="163"/>
      <c r="QKQ13" s="163"/>
      <c r="QKR13" s="163"/>
      <c r="QKS13" s="163"/>
      <c r="QKT13" s="163"/>
      <c r="QKU13" s="163"/>
      <c r="QKV13" s="163"/>
      <c r="QKW13" s="163"/>
      <c r="QKX13" s="163"/>
      <c r="QKY13" s="163"/>
      <c r="QKZ13" s="163"/>
      <c r="QLA13" s="163"/>
      <c r="QLB13" s="163"/>
      <c r="QLC13" s="163"/>
      <c r="QLD13" s="163"/>
      <c r="QLE13" s="163"/>
      <c r="QLF13" s="163"/>
      <c r="QLG13" s="163"/>
      <c r="QLH13" s="163"/>
      <c r="QLI13" s="163"/>
      <c r="QLJ13" s="163"/>
      <c r="QLK13" s="163"/>
      <c r="QLL13" s="163"/>
      <c r="QLM13" s="163"/>
      <c r="QLN13" s="163"/>
      <c r="QLO13" s="163"/>
      <c r="QLP13" s="163"/>
      <c r="QLQ13" s="163"/>
      <c r="QLR13" s="163"/>
      <c r="QLS13" s="163"/>
      <c r="QLT13" s="163"/>
      <c r="QLU13" s="163"/>
      <c r="QLV13" s="163"/>
      <c r="QLW13" s="163"/>
      <c r="QLX13" s="163"/>
      <c r="QLY13" s="163"/>
      <c r="QLZ13" s="163"/>
      <c r="QMA13" s="163"/>
      <c r="QMB13" s="163"/>
      <c r="QMC13" s="163"/>
      <c r="QMD13" s="163"/>
      <c r="QME13" s="163"/>
      <c r="QMF13" s="163"/>
      <c r="QMG13" s="163"/>
      <c r="QMH13" s="163"/>
      <c r="QMI13" s="163"/>
      <c r="QMJ13" s="163"/>
      <c r="QMK13" s="163"/>
      <c r="QML13" s="163"/>
      <c r="QMM13" s="163"/>
      <c r="QMN13" s="163"/>
      <c r="QMO13" s="163"/>
      <c r="QMP13" s="163"/>
      <c r="QMQ13" s="163"/>
      <c r="QMR13" s="163"/>
      <c r="QMS13" s="163"/>
      <c r="QMT13" s="163"/>
      <c r="QMU13" s="163"/>
      <c r="QMV13" s="163"/>
      <c r="QMW13" s="163"/>
      <c r="QMX13" s="163"/>
      <c r="QMY13" s="163"/>
      <c r="QMZ13" s="163"/>
      <c r="QNA13" s="163"/>
      <c r="QNB13" s="163"/>
      <c r="QNC13" s="163"/>
      <c r="QND13" s="163"/>
      <c r="QNE13" s="163"/>
      <c r="QNF13" s="163"/>
      <c r="QNG13" s="163"/>
      <c r="QNH13" s="163"/>
      <c r="QNI13" s="163"/>
      <c r="QNJ13" s="163"/>
      <c r="QNK13" s="163"/>
      <c r="QNL13" s="163"/>
      <c r="QNM13" s="163"/>
      <c r="QNN13" s="163"/>
      <c r="QNO13" s="163"/>
      <c r="QNP13" s="163"/>
      <c r="QNQ13" s="163"/>
      <c r="QNR13" s="163"/>
      <c r="QNS13" s="163"/>
      <c r="QNT13" s="163"/>
      <c r="QNU13" s="163"/>
      <c r="QNV13" s="163"/>
      <c r="QNW13" s="163"/>
      <c r="QNX13" s="163"/>
      <c r="QNY13" s="163"/>
      <c r="QNZ13" s="163"/>
      <c r="QOA13" s="163"/>
      <c r="QOB13" s="163"/>
      <c r="QOC13" s="163"/>
      <c r="QOD13" s="163"/>
      <c r="QOE13" s="163"/>
      <c r="QOF13" s="163"/>
      <c r="QOG13" s="163"/>
      <c r="QOH13" s="163"/>
      <c r="QOI13" s="163"/>
      <c r="QOJ13" s="163"/>
      <c r="QOK13" s="163"/>
      <c r="QOL13" s="163"/>
      <c r="QOM13" s="163"/>
      <c r="QON13" s="163"/>
      <c r="QOO13" s="163"/>
      <c r="QOP13" s="163"/>
      <c r="QOQ13" s="163"/>
      <c r="QOR13" s="163"/>
      <c r="QOS13" s="163"/>
      <c r="QOT13" s="163"/>
      <c r="QOU13" s="163"/>
      <c r="QOV13" s="163"/>
      <c r="QOW13" s="163"/>
      <c r="QOX13" s="163"/>
      <c r="QOY13" s="163"/>
      <c r="QOZ13" s="163"/>
      <c r="QPA13" s="163"/>
      <c r="QPB13" s="163"/>
      <c r="QPC13" s="163"/>
      <c r="QPD13" s="163"/>
      <c r="QPE13" s="163"/>
      <c r="QPF13" s="163"/>
      <c r="QPG13" s="163"/>
      <c r="QPH13" s="163"/>
      <c r="QPI13" s="163"/>
      <c r="QPJ13" s="163"/>
      <c r="QPK13" s="163"/>
      <c r="QPL13" s="163"/>
      <c r="QPM13" s="163"/>
      <c r="QPN13" s="163"/>
      <c r="QPO13" s="163"/>
      <c r="QPP13" s="163"/>
      <c r="QPQ13" s="163"/>
      <c r="QPR13" s="163"/>
      <c r="QPS13" s="163"/>
      <c r="QPT13" s="163"/>
      <c r="QPU13" s="163"/>
      <c r="QPV13" s="163"/>
      <c r="QPW13" s="163"/>
      <c r="QPX13" s="163"/>
      <c r="QPY13" s="163"/>
      <c r="QPZ13" s="163"/>
      <c r="QQA13" s="163"/>
      <c r="QQB13" s="163"/>
      <c r="QQC13" s="163"/>
      <c r="QQD13" s="163"/>
      <c r="QQE13" s="163"/>
      <c r="QQF13" s="163"/>
      <c r="QQG13" s="163"/>
      <c r="QQH13" s="163"/>
      <c r="QQI13" s="163"/>
      <c r="QQJ13" s="163"/>
      <c r="QQK13" s="163"/>
      <c r="QQL13" s="163"/>
      <c r="QQM13" s="163"/>
      <c r="QQN13" s="163"/>
      <c r="QQO13" s="163"/>
      <c r="QQP13" s="163"/>
      <c r="QQQ13" s="163"/>
      <c r="QQR13" s="163"/>
      <c r="QQS13" s="163"/>
      <c r="QQT13" s="163"/>
      <c r="QQU13" s="163"/>
      <c r="QQV13" s="163"/>
      <c r="QQW13" s="163"/>
      <c r="QQX13" s="163"/>
      <c r="QQY13" s="163"/>
      <c r="QQZ13" s="163"/>
      <c r="QRA13" s="163"/>
      <c r="QRB13" s="163"/>
      <c r="QRC13" s="163"/>
      <c r="QRD13" s="163"/>
      <c r="QRE13" s="163"/>
      <c r="QRF13" s="163"/>
      <c r="QRG13" s="163"/>
      <c r="QRH13" s="163"/>
      <c r="QRI13" s="163"/>
      <c r="QRJ13" s="163"/>
      <c r="QRK13" s="163"/>
      <c r="QRL13" s="163"/>
      <c r="QRM13" s="163"/>
      <c r="QRN13" s="163"/>
      <c r="QRO13" s="163"/>
      <c r="QRP13" s="163"/>
      <c r="QRQ13" s="163"/>
      <c r="QRR13" s="163"/>
      <c r="QRS13" s="163"/>
      <c r="QRT13" s="163"/>
      <c r="QRU13" s="163"/>
      <c r="QRV13" s="163"/>
      <c r="QRW13" s="163"/>
      <c r="QRX13" s="163"/>
      <c r="QRY13" s="163"/>
      <c r="QRZ13" s="163"/>
      <c r="QSA13" s="163"/>
      <c r="QSB13" s="163"/>
      <c r="QSC13" s="163"/>
      <c r="QSD13" s="163"/>
      <c r="QSE13" s="163"/>
      <c r="QSF13" s="163"/>
      <c r="QSG13" s="163"/>
      <c r="QSH13" s="163"/>
      <c r="QSI13" s="163"/>
      <c r="QSJ13" s="163"/>
      <c r="QSK13" s="163"/>
      <c r="QSL13" s="163"/>
      <c r="QSM13" s="163"/>
      <c r="QSN13" s="163"/>
      <c r="QSO13" s="163"/>
      <c r="QSP13" s="163"/>
      <c r="QSQ13" s="163"/>
      <c r="QSR13" s="163"/>
      <c r="QSS13" s="163"/>
      <c r="QST13" s="163"/>
      <c r="QSU13" s="163"/>
      <c r="QSV13" s="163"/>
      <c r="QSW13" s="163"/>
      <c r="QSX13" s="163"/>
      <c r="QSY13" s="163"/>
      <c r="QSZ13" s="163"/>
      <c r="QTA13" s="163"/>
      <c r="QTB13" s="163"/>
      <c r="QTC13" s="163"/>
      <c r="QTD13" s="163"/>
      <c r="QTE13" s="163"/>
      <c r="QTF13" s="163"/>
      <c r="QTG13" s="163"/>
      <c r="QTH13" s="163"/>
      <c r="QTI13" s="163"/>
      <c r="QTJ13" s="163"/>
      <c r="QTK13" s="163"/>
      <c r="QTL13" s="163"/>
      <c r="QTM13" s="163"/>
      <c r="QTN13" s="163"/>
      <c r="QTO13" s="163"/>
      <c r="QTP13" s="163"/>
      <c r="QTQ13" s="163"/>
      <c r="QTR13" s="163"/>
      <c r="QTS13" s="163"/>
      <c r="QTT13" s="163"/>
      <c r="QTU13" s="163"/>
      <c r="QTV13" s="163"/>
      <c r="QTW13" s="163"/>
      <c r="QTX13" s="163"/>
      <c r="QTY13" s="163"/>
      <c r="QTZ13" s="163"/>
      <c r="QUA13" s="163"/>
      <c r="QUB13" s="163"/>
      <c r="QUC13" s="163"/>
      <c r="QUD13" s="163"/>
      <c r="QUE13" s="163"/>
      <c r="QUF13" s="163"/>
      <c r="QUG13" s="163"/>
      <c r="QUH13" s="163"/>
      <c r="QUI13" s="163"/>
      <c r="QUJ13" s="163"/>
      <c r="QUK13" s="163"/>
      <c r="QUL13" s="163"/>
      <c r="QUM13" s="163"/>
      <c r="QUN13" s="163"/>
      <c r="QUO13" s="163"/>
      <c r="QUP13" s="163"/>
      <c r="QUQ13" s="163"/>
      <c r="QUR13" s="163"/>
      <c r="QUS13" s="163"/>
      <c r="QUT13" s="163"/>
      <c r="QUU13" s="163"/>
      <c r="QUV13" s="163"/>
      <c r="QUW13" s="163"/>
      <c r="QUX13" s="163"/>
      <c r="QUY13" s="163"/>
      <c r="QUZ13" s="163"/>
      <c r="QVA13" s="163"/>
      <c r="QVB13" s="163"/>
      <c r="QVC13" s="163"/>
      <c r="QVD13" s="163"/>
      <c r="QVE13" s="163"/>
      <c r="QVF13" s="163"/>
      <c r="QVG13" s="163"/>
      <c r="QVH13" s="163"/>
      <c r="QVI13" s="163"/>
      <c r="QVJ13" s="163"/>
      <c r="QVK13" s="163"/>
      <c r="QVL13" s="163"/>
      <c r="QVM13" s="163"/>
      <c r="QVN13" s="163"/>
      <c r="QVO13" s="163"/>
      <c r="QVP13" s="163"/>
      <c r="QVQ13" s="163"/>
      <c r="QVR13" s="163"/>
      <c r="QVS13" s="163"/>
      <c r="QVT13" s="163"/>
      <c r="QVU13" s="163"/>
      <c r="QVV13" s="163"/>
      <c r="QVW13" s="163"/>
      <c r="QVX13" s="163"/>
      <c r="QVY13" s="163"/>
      <c r="QVZ13" s="163"/>
      <c r="QWA13" s="163"/>
      <c r="QWB13" s="163"/>
      <c r="QWC13" s="163"/>
      <c r="QWD13" s="163"/>
      <c r="QWE13" s="163"/>
      <c r="QWF13" s="163"/>
      <c r="QWG13" s="163"/>
      <c r="QWH13" s="163"/>
      <c r="QWI13" s="163"/>
      <c r="QWJ13" s="163"/>
      <c r="QWK13" s="163"/>
      <c r="QWL13" s="163"/>
      <c r="QWM13" s="163"/>
      <c r="QWN13" s="163"/>
      <c r="QWO13" s="163"/>
      <c r="QWP13" s="163"/>
      <c r="QWQ13" s="163"/>
      <c r="QWR13" s="163"/>
      <c r="QWS13" s="163"/>
      <c r="QWT13" s="163"/>
      <c r="QWU13" s="163"/>
      <c r="QWV13" s="163"/>
      <c r="QWW13" s="163"/>
      <c r="QWX13" s="163"/>
      <c r="QWY13" s="163"/>
      <c r="QWZ13" s="163"/>
      <c r="QXA13" s="163"/>
      <c r="QXB13" s="163"/>
      <c r="QXC13" s="163"/>
      <c r="QXD13" s="163"/>
      <c r="QXE13" s="163"/>
      <c r="QXF13" s="163"/>
      <c r="QXG13" s="163"/>
      <c r="QXH13" s="163"/>
      <c r="QXI13" s="163"/>
      <c r="QXJ13" s="163"/>
      <c r="QXK13" s="163"/>
      <c r="QXL13" s="163"/>
      <c r="QXM13" s="163"/>
      <c r="QXN13" s="163"/>
      <c r="QXO13" s="163"/>
      <c r="QXP13" s="163"/>
      <c r="QXQ13" s="163"/>
      <c r="QXR13" s="163"/>
      <c r="QXS13" s="163"/>
      <c r="QXT13" s="163"/>
      <c r="QXU13" s="163"/>
      <c r="QXV13" s="163"/>
      <c r="QXW13" s="163"/>
      <c r="QXX13" s="163"/>
      <c r="QXY13" s="163"/>
      <c r="QXZ13" s="163"/>
      <c r="QYA13" s="163"/>
      <c r="QYB13" s="163"/>
      <c r="QYC13" s="163"/>
      <c r="QYD13" s="163"/>
      <c r="QYE13" s="163"/>
      <c r="QYF13" s="163"/>
      <c r="QYG13" s="163"/>
      <c r="QYH13" s="163"/>
      <c r="QYI13" s="163"/>
      <c r="QYJ13" s="163"/>
      <c r="QYK13" s="163"/>
      <c r="QYL13" s="163"/>
      <c r="QYM13" s="163"/>
      <c r="QYN13" s="163"/>
      <c r="QYO13" s="163"/>
      <c r="QYP13" s="163"/>
      <c r="QYQ13" s="163"/>
      <c r="QYR13" s="163"/>
      <c r="QYS13" s="163"/>
      <c r="QYT13" s="163"/>
      <c r="QYU13" s="163"/>
      <c r="QYV13" s="163"/>
      <c r="QYW13" s="163"/>
      <c r="QYX13" s="163"/>
      <c r="QYY13" s="163"/>
      <c r="QYZ13" s="163"/>
      <c r="QZA13" s="163"/>
      <c r="QZB13" s="163"/>
      <c r="QZC13" s="163"/>
      <c r="QZD13" s="163"/>
      <c r="QZE13" s="163"/>
      <c r="QZF13" s="163"/>
      <c r="QZG13" s="163"/>
      <c r="QZH13" s="163"/>
      <c r="QZI13" s="163"/>
      <c r="QZJ13" s="163"/>
      <c r="QZK13" s="163"/>
      <c r="QZL13" s="163"/>
      <c r="QZM13" s="163"/>
      <c r="QZN13" s="163"/>
      <c r="QZO13" s="163"/>
      <c r="QZP13" s="163"/>
      <c r="QZQ13" s="163"/>
      <c r="QZR13" s="163"/>
      <c r="QZS13" s="163"/>
      <c r="QZT13" s="163"/>
      <c r="QZU13" s="163"/>
      <c r="QZV13" s="163"/>
      <c r="QZW13" s="163"/>
      <c r="QZX13" s="163"/>
      <c r="QZY13" s="163"/>
      <c r="QZZ13" s="163"/>
      <c r="RAA13" s="163"/>
      <c r="RAB13" s="163"/>
      <c r="RAC13" s="163"/>
      <c r="RAD13" s="163"/>
      <c r="RAE13" s="163"/>
      <c r="RAF13" s="163"/>
      <c r="RAG13" s="163"/>
      <c r="RAH13" s="163"/>
      <c r="RAI13" s="163"/>
      <c r="RAJ13" s="163"/>
      <c r="RAK13" s="163"/>
      <c r="RAL13" s="163"/>
      <c r="RAM13" s="163"/>
      <c r="RAN13" s="163"/>
      <c r="RAO13" s="163"/>
      <c r="RAP13" s="163"/>
      <c r="RAQ13" s="163"/>
      <c r="RAR13" s="163"/>
      <c r="RAS13" s="163"/>
      <c r="RAT13" s="163"/>
      <c r="RAU13" s="163"/>
      <c r="RAV13" s="163"/>
      <c r="RAW13" s="163"/>
      <c r="RAX13" s="163"/>
      <c r="RAY13" s="163"/>
      <c r="RAZ13" s="163"/>
      <c r="RBA13" s="163"/>
      <c r="RBB13" s="163"/>
      <c r="RBC13" s="163"/>
      <c r="RBD13" s="163"/>
      <c r="RBE13" s="163"/>
      <c r="RBF13" s="163"/>
      <c r="RBG13" s="163"/>
      <c r="RBH13" s="163"/>
      <c r="RBI13" s="163"/>
      <c r="RBJ13" s="163"/>
      <c r="RBK13" s="163"/>
      <c r="RBL13" s="163"/>
      <c r="RBM13" s="163"/>
      <c r="RBN13" s="163"/>
      <c r="RBO13" s="163"/>
      <c r="RBP13" s="163"/>
      <c r="RBQ13" s="163"/>
      <c r="RBR13" s="163"/>
      <c r="RBS13" s="163"/>
      <c r="RBT13" s="163"/>
      <c r="RBU13" s="163"/>
      <c r="RBV13" s="163"/>
      <c r="RBW13" s="163"/>
      <c r="RBX13" s="163"/>
      <c r="RBY13" s="163"/>
      <c r="RBZ13" s="163"/>
      <c r="RCA13" s="163"/>
      <c r="RCB13" s="163"/>
      <c r="RCC13" s="163"/>
      <c r="RCD13" s="163"/>
      <c r="RCE13" s="163"/>
      <c r="RCF13" s="163"/>
      <c r="RCG13" s="163"/>
      <c r="RCH13" s="163"/>
      <c r="RCI13" s="163"/>
      <c r="RCJ13" s="163"/>
      <c r="RCK13" s="163"/>
      <c r="RCL13" s="163"/>
      <c r="RCM13" s="163"/>
      <c r="RCN13" s="163"/>
      <c r="RCO13" s="163"/>
      <c r="RCP13" s="163"/>
      <c r="RCQ13" s="163"/>
      <c r="RCR13" s="163"/>
      <c r="RCS13" s="163"/>
      <c r="RCT13" s="163"/>
      <c r="RCU13" s="163"/>
      <c r="RCV13" s="163"/>
      <c r="RCW13" s="163"/>
      <c r="RCX13" s="163"/>
      <c r="RCY13" s="163"/>
      <c r="RCZ13" s="163"/>
      <c r="RDA13" s="163"/>
      <c r="RDB13" s="163"/>
      <c r="RDC13" s="163"/>
      <c r="RDD13" s="163"/>
      <c r="RDE13" s="163"/>
      <c r="RDF13" s="163"/>
      <c r="RDG13" s="163"/>
      <c r="RDH13" s="163"/>
      <c r="RDI13" s="163"/>
      <c r="RDJ13" s="163"/>
      <c r="RDK13" s="163"/>
      <c r="RDL13" s="163"/>
      <c r="RDM13" s="163"/>
      <c r="RDN13" s="163"/>
      <c r="RDO13" s="163"/>
      <c r="RDP13" s="163"/>
      <c r="RDQ13" s="163"/>
      <c r="RDR13" s="163"/>
      <c r="RDS13" s="163"/>
      <c r="RDT13" s="163"/>
      <c r="RDU13" s="163"/>
      <c r="RDV13" s="163"/>
      <c r="RDW13" s="163"/>
      <c r="RDX13" s="163"/>
      <c r="RDY13" s="163"/>
      <c r="RDZ13" s="163"/>
      <c r="REA13" s="163"/>
      <c r="REB13" s="163"/>
      <c r="REC13" s="163"/>
      <c r="RED13" s="163"/>
      <c r="REE13" s="163"/>
      <c r="REF13" s="163"/>
      <c r="REG13" s="163"/>
      <c r="REH13" s="163"/>
      <c r="REI13" s="163"/>
      <c r="REJ13" s="163"/>
      <c r="REK13" s="163"/>
      <c r="REL13" s="163"/>
      <c r="REM13" s="163"/>
      <c r="REN13" s="163"/>
      <c r="REO13" s="163"/>
      <c r="REP13" s="163"/>
      <c r="REQ13" s="163"/>
      <c r="RER13" s="163"/>
      <c r="RES13" s="163"/>
      <c r="RET13" s="163"/>
      <c r="REU13" s="163"/>
      <c r="REV13" s="163"/>
      <c r="REW13" s="163"/>
      <c r="REX13" s="163"/>
      <c r="REY13" s="163"/>
      <c r="REZ13" s="163"/>
      <c r="RFA13" s="163"/>
      <c r="RFB13" s="163"/>
      <c r="RFC13" s="163"/>
      <c r="RFD13" s="163"/>
      <c r="RFE13" s="163"/>
      <c r="RFF13" s="163"/>
      <c r="RFG13" s="163"/>
      <c r="RFH13" s="163"/>
      <c r="RFI13" s="163"/>
      <c r="RFJ13" s="163"/>
      <c r="RFK13" s="163"/>
      <c r="RFL13" s="163"/>
      <c r="RFM13" s="163"/>
      <c r="RFN13" s="163"/>
      <c r="RFO13" s="163"/>
      <c r="RFP13" s="163"/>
      <c r="RFQ13" s="163"/>
      <c r="RFR13" s="163"/>
      <c r="RFS13" s="163"/>
      <c r="RFT13" s="163"/>
      <c r="RFU13" s="163"/>
      <c r="RFV13" s="163"/>
      <c r="RFW13" s="163"/>
      <c r="RFX13" s="163"/>
      <c r="RFY13" s="163"/>
      <c r="RFZ13" s="163"/>
      <c r="RGA13" s="163"/>
      <c r="RGB13" s="163"/>
      <c r="RGC13" s="163"/>
      <c r="RGD13" s="163"/>
      <c r="RGE13" s="163"/>
      <c r="RGF13" s="163"/>
      <c r="RGG13" s="163"/>
      <c r="RGH13" s="163"/>
      <c r="RGI13" s="163"/>
      <c r="RGJ13" s="163"/>
      <c r="RGK13" s="163"/>
      <c r="RGL13" s="163"/>
      <c r="RGM13" s="163"/>
      <c r="RGN13" s="163"/>
      <c r="RGO13" s="163"/>
      <c r="RGP13" s="163"/>
      <c r="RGQ13" s="163"/>
      <c r="RGR13" s="163"/>
      <c r="RGS13" s="163"/>
      <c r="RGT13" s="163"/>
      <c r="RGU13" s="163"/>
      <c r="RGV13" s="163"/>
      <c r="RGW13" s="163"/>
      <c r="RGX13" s="163"/>
      <c r="RGY13" s="163"/>
      <c r="RGZ13" s="163"/>
      <c r="RHA13" s="163"/>
      <c r="RHB13" s="163"/>
      <c r="RHC13" s="163"/>
      <c r="RHD13" s="163"/>
      <c r="RHE13" s="163"/>
      <c r="RHF13" s="163"/>
      <c r="RHG13" s="163"/>
      <c r="RHH13" s="163"/>
      <c r="RHI13" s="163"/>
      <c r="RHJ13" s="163"/>
      <c r="RHK13" s="163"/>
      <c r="RHL13" s="163"/>
      <c r="RHM13" s="163"/>
      <c r="RHN13" s="163"/>
      <c r="RHO13" s="163"/>
      <c r="RHP13" s="163"/>
      <c r="RHQ13" s="163"/>
      <c r="RHR13" s="163"/>
      <c r="RHS13" s="163"/>
      <c r="RHT13" s="163"/>
      <c r="RHU13" s="163"/>
      <c r="RHV13" s="163"/>
      <c r="RHW13" s="163"/>
      <c r="RHX13" s="163"/>
      <c r="RHY13" s="163"/>
      <c r="RHZ13" s="163"/>
      <c r="RIA13" s="163"/>
      <c r="RIB13" s="163"/>
      <c r="RIC13" s="163"/>
      <c r="RID13" s="163"/>
      <c r="RIE13" s="163"/>
      <c r="RIF13" s="163"/>
      <c r="RIG13" s="163"/>
      <c r="RIH13" s="163"/>
      <c r="RII13" s="163"/>
      <c r="RIJ13" s="163"/>
      <c r="RIK13" s="163"/>
      <c r="RIL13" s="163"/>
      <c r="RIM13" s="163"/>
      <c r="RIN13" s="163"/>
      <c r="RIO13" s="163"/>
      <c r="RIP13" s="163"/>
      <c r="RIQ13" s="163"/>
      <c r="RIR13" s="163"/>
      <c r="RIS13" s="163"/>
      <c r="RIT13" s="163"/>
      <c r="RIU13" s="163"/>
      <c r="RIV13" s="163"/>
      <c r="RIW13" s="163"/>
      <c r="RIX13" s="163"/>
      <c r="RIY13" s="163"/>
      <c r="RIZ13" s="163"/>
      <c r="RJA13" s="163"/>
      <c r="RJB13" s="163"/>
      <c r="RJC13" s="163"/>
      <c r="RJD13" s="163"/>
      <c r="RJE13" s="163"/>
      <c r="RJF13" s="163"/>
      <c r="RJG13" s="163"/>
      <c r="RJH13" s="163"/>
      <c r="RJI13" s="163"/>
      <c r="RJJ13" s="163"/>
      <c r="RJK13" s="163"/>
      <c r="RJL13" s="163"/>
      <c r="RJM13" s="163"/>
      <c r="RJN13" s="163"/>
      <c r="RJO13" s="163"/>
      <c r="RJP13" s="163"/>
      <c r="RJQ13" s="163"/>
      <c r="RJR13" s="163"/>
      <c r="RJS13" s="163"/>
      <c r="RJT13" s="163"/>
      <c r="RJU13" s="163"/>
      <c r="RJV13" s="163"/>
      <c r="RJW13" s="163"/>
      <c r="RJX13" s="163"/>
      <c r="RJY13" s="163"/>
      <c r="RJZ13" s="163"/>
      <c r="RKA13" s="163"/>
      <c r="RKB13" s="163"/>
      <c r="RKC13" s="163"/>
      <c r="RKD13" s="163"/>
      <c r="RKE13" s="163"/>
      <c r="RKF13" s="163"/>
      <c r="RKG13" s="163"/>
      <c r="RKH13" s="163"/>
      <c r="RKI13" s="163"/>
      <c r="RKJ13" s="163"/>
      <c r="RKK13" s="163"/>
      <c r="RKL13" s="163"/>
      <c r="RKM13" s="163"/>
      <c r="RKN13" s="163"/>
      <c r="RKO13" s="163"/>
      <c r="RKP13" s="163"/>
      <c r="RKQ13" s="163"/>
      <c r="RKR13" s="163"/>
      <c r="RKS13" s="163"/>
      <c r="RKT13" s="163"/>
      <c r="RKU13" s="163"/>
      <c r="RKV13" s="163"/>
      <c r="RKW13" s="163"/>
      <c r="RKX13" s="163"/>
      <c r="RKY13" s="163"/>
      <c r="RKZ13" s="163"/>
      <c r="RLA13" s="163"/>
      <c r="RLB13" s="163"/>
      <c r="RLC13" s="163"/>
      <c r="RLD13" s="163"/>
      <c r="RLE13" s="163"/>
      <c r="RLF13" s="163"/>
      <c r="RLG13" s="163"/>
      <c r="RLH13" s="163"/>
      <c r="RLI13" s="163"/>
      <c r="RLJ13" s="163"/>
      <c r="RLK13" s="163"/>
      <c r="RLL13" s="163"/>
      <c r="RLM13" s="163"/>
      <c r="RLN13" s="163"/>
      <c r="RLO13" s="163"/>
      <c r="RLP13" s="163"/>
      <c r="RLQ13" s="163"/>
      <c r="RLR13" s="163"/>
      <c r="RLS13" s="163"/>
      <c r="RLT13" s="163"/>
      <c r="RLU13" s="163"/>
      <c r="RLV13" s="163"/>
      <c r="RLW13" s="163"/>
      <c r="RLX13" s="163"/>
      <c r="RLY13" s="163"/>
      <c r="RLZ13" s="163"/>
      <c r="RMA13" s="163"/>
      <c r="RMB13" s="163"/>
      <c r="RMC13" s="163"/>
      <c r="RMD13" s="163"/>
      <c r="RME13" s="163"/>
      <c r="RMF13" s="163"/>
      <c r="RMG13" s="163"/>
      <c r="RMH13" s="163"/>
      <c r="RMI13" s="163"/>
      <c r="RMJ13" s="163"/>
      <c r="RMK13" s="163"/>
      <c r="RML13" s="163"/>
      <c r="RMM13" s="163"/>
      <c r="RMN13" s="163"/>
      <c r="RMO13" s="163"/>
      <c r="RMP13" s="163"/>
      <c r="RMQ13" s="163"/>
      <c r="RMR13" s="163"/>
      <c r="RMS13" s="163"/>
      <c r="RMT13" s="163"/>
      <c r="RMU13" s="163"/>
      <c r="RMV13" s="163"/>
      <c r="RMW13" s="163"/>
      <c r="RMX13" s="163"/>
      <c r="RMY13" s="163"/>
      <c r="RMZ13" s="163"/>
      <c r="RNA13" s="163"/>
      <c r="RNB13" s="163"/>
      <c r="RNC13" s="163"/>
      <c r="RND13" s="163"/>
      <c r="RNE13" s="163"/>
      <c r="RNF13" s="163"/>
      <c r="RNG13" s="163"/>
      <c r="RNH13" s="163"/>
      <c r="RNI13" s="163"/>
      <c r="RNJ13" s="163"/>
      <c r="RNK13" s="163"/>
      <c r="RNL13" s="163"/>
      <c r="RNM13" s="163"/>
      <c r="RNN13" s="163"/>
      <c r="RNO13" s="163"/>
      <c r="RNP13" s="163"/>
      <c r="RNQ13" s="163"/>
      <c r="RNR13" s="163"/>
      <c r="RNS13" s="163"/>
      <c r="RNT13" s="163"/>
      <c r="RNU13" s="163"/>
      <c r="RNV13" s="163"/>
      <c r="RNW13" s="163"/>
      <c r="RNX13" s="163"/>
      <c r="RNY13" s="163"/>
      <c r="RNZ13" s="163"/>
      <c r="ROA13" s="163"/>
      <c r="ROB13" s="163"/>
      <c r="ROC13" s="163"/>
      <c r="ROD13" s="163"/>
      <c r="ROE13" s="163"/>
      <c r="ROF13" s="163"/>
      <c r="ROG13" s="163"/>
      <c r="ROH13" s="163"/>
      <c r="ROI13" s="163"/>
      <c r="ROJ13" s="163"/>
      <c r="ROK13" s="163"/>
      <c r="ROL13" s="163"/>
      <c r="ROM13" s="163"/>
      <c r="RON13" s="163"/>
      <c r="ROO13" s="163"/>
      <c r="ROP13" s="163"/>
      <c r="ROQ13" s="163"/>
      <c r="ROR13" s="163"/>
      <c r="ROS13" s="163"/>
      <c r="ROT13" s="163"/>
      <c r="ROU13" s="163"/>
      <c r="ROV13" s="163"/>
      <c r="ROW13" s="163"/>
      <c r="ROX13" s="163"/>
      <c r="ROY13" s="163"/>
      <c r="ROZ13" s="163"/>
      <c r="RPA13" s="163"/>
      <c r="RPB13" s="163"/>
      <c r="RPC13" s="163"/>
      <c r="RPD13" s="163"/>
      <c r="RPE13" s="163"/>
      <c r="RPF13" s="163"/>
      <c r="RPG13" s="163"/>
      <c r="RPH13" s="163"/>
      <c r="RPI13" s="163"/>
      <c r="RPJ13" s="163"/>
      <c r="RPK13" s="163"/>
      <c r="RPL13" s="163"/>
      <c r="RPM13" s="163"/>
      <c r="RPN13" s="163"/>
      <c r="RPO13" s="163"/>
      <c r="RPP13" s="163"/>
      <c r="RPQ13" s="163"/>
      <c r="RPR13" s="163"/>
      <c r="RPS13" s="163"/>
      <c r="RPT13" s="163"/>
      <c r="RPU13" s="163"/>
      <c r="RPV13" s="163"/>
      <c r="RPW13" s="163"/>
      <c r="RPX13" s="163"/>
      <c r="RPY13" s="163"/>
      <c r="RPZ13" s="163"/>
      <c r="RQA13" s="163"/>
      <c r="RQB13" s="163"/>
      <c r="RQC13" s="163"/>
      <c r="RQD13" s="163"/>
      <c r="RQE13" s="163"/>
      <c r="RQF13" s="163"/>
      <c r="RQG13" s="163"/>
      <c r="RQH13" s="163"/>
      <c r="RQI13" s="163"/>
      <c r="RQJ13" s="163"/>
      <c r="RQK13" s="163"/>
      <c r="RQL13" s="163"/>
      <c r="RQM13" s="163"/>
      <c r="RQN13" s="163"/>
      <c r="RQO13" s="163"/>
      <c r="RQP13" s="163"/>
      <c r="RQQ13" s="163"/>
      <c r="RQR13" s="163"/>
      <c r="RQS13" s="163"/>
      <c r="RQT13" s="163"/>
      <c r="RQU13" s="163"/>
      <c r="RQV13" s="163"/>
      <c r="RQW13" s="163"/>
      <c r="RQX13" s="163"/>
      <c r="RQY13" s="163"/>
      <c r="RQZ13" s="163"/>
      <c r="RRA13" s="163"/>
      <c r="RRB13" s="163"/>
      <c r="RRC13" s="163"/>
      <c r="RRD13" s="163"/>
      <c r="RRE13" s="163"/>
      <c r="RRF13" s="163"/>
      <c r="RRG13" s="163"/>
      <c r="RRH13" s="163"/>
      <c r="RRI13" s="163"/>
      <c r="RRJ13" s="163"/>
      <c r="RRK13" s="163"/>
      <c r="RRL13" s="163"/>
      <c r="RRM13" s="163"/>
      <c r="RRN13" s="163"/>
      <c r="RRO13" s="163"/>
      <c r="RRP13" s="163"/>
      <c r="RRQ13" s="163"/>
      <c r="RRR13" s="163"/>
      <c r="RRS13" s="163"/>
      <c r="RRT13" s="163"/>
      <c r="RRU13" s="163"/>
      <c r="RRV13" s="163"/>
      <c r="RRW13" s="163"/>
      <c r="RRX13" s="163"/>
      <c r="RRY13" s="163"/>
      <c r="RRZ13" s="163"/>
      <c r="RSA13" s="163"/>
      <c r="RSB13" s="163"/>
      <c r="RSC13" s="163"/>
      <c r="RSD13" s="163"/>
      <c r="RSE13" s="163"/>
      <c r="RSF13" s="163"/>
      <c r="RSG13" s="163"/>
      <c r="RSH13" s="163"/>
      <c r="RSI13" s="163"/>
      <c r="RSJ13" s="163"/>
      <c r="RSK13" s="163"/>
      <c r="RSL13" s="163"/>
      <c r="RSM13" s="163"/>
      <c r="RSN13" s="163"/>
      <c r="RSO13" s="163"/>
      <c r="RSP13" s="163"/>
      <c r="RSQ13" s="163"/>
      <c r="RSR13" s="163"/>
      <c r="RSS13" s="163"/>
      <c r="RST13" s="163"/>
      <c r="RSU13" s="163"/>
      <c r="RSV13" s="163"/>
      <c r="RSW13" s="163"/>
      <c r="RSX13" s="163"/>
      <c r="RSY13" s="163"/>
      <c r="RSZ13" s="163"/>
      <c r="RTA13" s="163"/>
      <c r="RTB13" s="163"/>
      <c r="RTC13" s="163"/>
      <c r="RTD13" s="163"/>
      <c r="RTE13" s="163"/>
      <c r="RTF13" s="163"/>
      <c r="RTG13" s="163"/>
      <c r="RTH13" s="163"/>
      <c r="RTI13" s="163"/>
      <c r="RTJ13" s="163"/>
      <c r="RTK13" s="163"/>
      <c r="RTL13" s="163"/>
      <c r="RTM13" s="163"/>
      <c r="RTN13" s="163"/>
      <c r="RTO13" s="163"/>
      <c r="RTP13" s="163"/>
      <c r="RTQ13" s="163"/>
      <c r="RTR13" s="163"/>
      <c r="RTS13" s="163"/>
      <c r="RTT13" s="163"/>
      <c r="RTU13" s="163"/>
      <c r="RTV13" s="163"/>
      <c r="RTW13" s="163"/>
      <c r="RTX13" s="163"/>
      <c r="RTY13" s="163"/>
      <c r="RTZ13" s="163"/>
      <c r="RUA13" s="163"/>
      <c r="RUB13" s="163"/>
      <c r="RUC13" s="163"/>
      <c r="RUD13" s="163"/>
      <c r="RUE13" s="163"/>
      <c r="RUF13" s="163"/>
      <c r="RUG13" s="163"/>
      <c r="RUH13" s="163"/>
      <c r="RUI13" s="163"/>
      <c r="RUJ13" s="163"/>
      <c r="RUK13" s="163"/>
      <c r="RUL13" s="163"/>
      <c r="RUM13" s="163"/>
      <c r="RUN13" s="163"/>
      <c r="RUO13" s="163"/>
      <c r="RUP13" s="163"/>
      <c r="RUQ13" s="163"/>
      <c r="RUR13" s="163"/>
      <c r="RUS13" s="163"/>
      <c r="RUT13" s="163"/>
      <c r="RUU13" s="163"/>
      <c r="RUV13" s="163"/>
      <c r="RUW13" s="163"/>
      <c r="RUX13" s="163"/>
      <c r="RUY13" s="163"/>
      <c r="RUZ13" s="163"/>
      <c r="RVA13" s="163"/>
      <c r="RVB13" s="163"/>
      <c r="RVC13" s="163"/>
      <c r="RVD13" s="163"/>
      <c r="RVE13" s="163"/>
      <c r="RVF13" s="163"/>
      <c r="RVG13" s="163"/>
      <c r="RVH13" s="163"/>
      <c r="RVI13" s="163"/>
      <c r="RVJ13" s="163"/>
      <c r="RVK13" s="163"/>
      <c r="RVL13" s="163"/>
      <c r="RVM13" s="163"/>
      <c r="RVN13" s="163"/>
      <c r="RVO13" s="163"/>
      <c r="RVP13" s="163"/>
      <c r="RVQ13" s="163"/>
      <c r="RVR13" s="163"/>
      <c r="RVS13" s="163"/>
      <c r="RVT13" s="163"/>
      <c r="RVU13" s="163"/>
      <c r="RVV13" s="163"/>
      <c r="RVW13" s="163"/>
      <c r="RVX13" s="163"/>
      <c r="RVY13" s="163"/>
      <c r="RVZ13" s="163"/>
      <c r="RWA13" s="163"/>
      <c r="RWB13" s="163"/>
      <c r="RWC13" s="163"/>
      <c r="RWD13" s="163"/>
      <c r="RWE13" s="163"/>
      <c r="RWF13" s="163"/>
      <c r="RWG13" s="163"/>
      <c r="RWH13" s="163"/>
      <c r="RWI13" s="163"/>
      <c r="RWJ13" s="163"/>
      <c r="RWK13" s="163"/>
      <c r="RWL13" s="163"/>
      <c r="RWM13" s="163"/>
      <c r="RWN13" s="163"/>
      <c r="RWO13" s="163"/>
      <c r="RWP13" s="163"/>
      <c r="RWQ13" s="163"/>
      <c r="RWR13" s="163"/>
      <c r="RWS13" s="163"/>
      <c r="RWT13" s="163"/>
      <c r="RWU13" s="163"/>
      <c r="RWV13" s="163"/>
      <c r="RWW13" s="163"/>
      <c r="RWX13" s="163"/>
      <c r="RWY13" s="163"/>
      <c r="RWZ13" s="163"/>
      <c r="RXA13" s="163"/>
      <c r="RXB13" s="163"/>
      <c r="RXC13" s="163"/>
      <c r="RXD13" s="163"/>
      <c r="RXE13" s="163"/>
      <c r="RXF13" s="163"/>
      <c r="RXG13" s="163"/>
      <c r="RXH13" s="163"/>
      <c r="RXI13" s="163"/>
      <c r="RXJ13" s="163"/>
      <c r="RXK13" s="163"/>
      <c r="RXL13" s="163"/>
      <c r="RXM13" s="163"/>
      <c r="RXN13" s="163"/>
      <c r="RXO13" s="163"/>
      <c r="RXP13" s="163"/>
      <c r="RXQ13" s="163"/>
      <c r="RXR13" s="163"/>
      <c r="RXS13" s="163"/>
      <c r="RXT13" s="163"/>
      <c r="RXU13" s="163"/>
      <c r="RXV13" s="163"/>
      <c r="RXW13" s="163"/>
      <c r="RXX13" s="163"/>
      <c r="RXY13" s="163"/>
      <c r="RXZ13" s="163"/>
      <c r="RYA13" s="163"/>
      <c r="RYB13" s="163"/>
      <c r="RYC13" s="163"/>
      <c r="RYD13" s="163"/>
      <c r="RYE13" s="163"/>
      <c r="RYF13" s="163"/>
      <c r="RYG13" s="163"/>
      <c r="RYH13" s="163"/>
      <c r="RYI13" s="163"/>
      <c r="RYJ13" s="163"/>
      <c r="RYK13" s="163"/>
      <c r="RYL13" s="163"/>
      <c r="RYM13" s="163"/>
      <c r="RYN13" s="163"/>
      <c r="RYO13" s="163"/>
      <c r="RYP13" s="163"/>
      <c r="RYQ13" s="163"/>
      <c r="RYR13" s="163"/>
      <c r="RYS13" s="163"/>
      <c r="RYT13" s="163"/>
      <c r="RYU13" s="163"/>
      <c r="RYV13" s="163"/>
      <c r="RYW13" s="163"/>
      <c r="RYX13" s="163"/>
      <c r="RYY13" s="163"/>
      <c r="RYZ13" s="163"/>
      <c r="RZA13" s="163"/>
      <c r="RZB13" s="163"/>
      <c r="RZC13" s="163"/>
      <c r="RZD13" s="163"/>
      <c r="RZE13" s="163"/>
      <c r="RZF13" s="163"/>
      <c r="RZG13" s="163"/>
      <c r="RZH13" s="163"/>
      <c r="RZI13" s="163"/>
      <c r="RZJ13" s="163"/>
      <c r="RZK13" s="163"/>
      <c r="RZL13" s="163"/>
      <c r="RZM13" s="163"/>
      <c r="RZN13" s="163"/>
      <c r="RZO13" s="163"/>
      <c r="RZP13" s="163"/>
      <c r="RZQ13" s="163"/>
      <c r="RZR13" s="163"/>
      <c r="RZS13" s="163"/>
      <c r="RZT13" s="163"/>
      <c r="RZU13" s="163"/>
      <c r="RZV13" s="163"/>
      <c r="RZW13" s="163"/>
      <c r="RZX13" s="163"/>
      <c r="RZY13" s="163"/>
      <c r="RZZ13" s="163"/>
      <c r="SAA13" s="163"/>
      <c r="SAB13" s="163"/>
      <c r="SAC13" s="163"/>
      <c r="SAD13" s="163"/>
      <c r="SAE13" s="163"/>
      <c r="SAF13" s="163"/>
      <c r="SAG13" s="163"/>
      <c r="SAH13" s="163"/>
      <c r="SAI13" s="163"/>
      <c r="SAJ13" s="163"/>
      <c r="SAK13" s="163"/>
      <c r="SAL13" s="163"/>
      <c r="SAM13" s="163"/>
      <c r="SAN13" s="163"/>
      <c r="SAO13" s="163"/>
      <c r="SAP13" s="163"/>
      <c r="SAQ13" s="163"/>
      <c r="SAR13" s="163"/>
      <c r="SAS13" s="163"/>
      <c r="SAT13" s="163"/>
      <c r="SAU13" s="163"/>
      <c r="SAV13" s="163"/>
      <c r="SAW13" s="163"/>
      <c r="SAX13" s="163"/>
      <c r="SAY13" s="163"/>
      <c r="SAZ13" s="163"/>
      <c r="SBA13" s="163"/>
      <c r="SBB13" s="163"/>
      <c r="SBC13" s="163"/>
      <c r="SBD13" s="163"/>
      <c r="SBE13" s="163"/>
      <c r="SBF13" s="163"/>
      <c r="SBG13" s="163"/>
      <c r="SBH13" s="163"/>
      <c r="SBI13" s="163"/>
      <c r="SBJ13" s="163"/>
      <c r="SBK13" s="163"/>
      <c r="SBL13" s="163"/>
      <c r="SBM13" s="163"/>
      <c r="SBN13" s="163"/>
      <c r="SBO13" s="163"/>
      <c r="SBP13" s="163"/>
      <c r="SBQ13" s="163"/>
      <c r="SBR13" s="163"/>
      <c r="SBS13" s="163"/>
      <c r="SBT13" s="163"/>
      <c r="SBU13" s="163"/>
      <c r="SBV13" s="163"/>
      <c r="SBW13" s="163"/>
      <c r="SBX13" s="163"/>
      <c r="SBY13" s="163"/>
      <c r="SBZ13" s="163"/>
      <c r="SCA13" s="163"/>
      <c r="SCB13" s="163"/>
      <c r="SCC13" s="163"/>
      <c r="SCD13" s="163"/>
      <c r="SCE13" s="163"/>
      <c r="SCF13" s="163"/>
      <c r="SCG13" s="163"/>
      <c r="SCH13" s="163"/>
      <c r="SCI13" s="163"/>
      <c r="SCJ13" s="163"/>
      <c r="SCK13" s="163"/>
      <c r="SCL13" s="163"/>
      <c r="SCM13" s="163"/>
      <c r="SCN13" s="163"/>
      <c r="SCO13" s="163"/>
      <c r="SCP13" s="163"/>
      <c r="SCQ13" s="163"/>
      <c r="SCR13" s="163"/>
      <c r="SCS13" s="163"/>
      <c r="SCT13" s="163"/>
      <c r="SCU13" s="163"/>
      <c r="SCV13" s="163"/>
      <c r="SCW13" s="163"/>
      <c r="SCX13" s="163"/>
      <c r="SCY13" s="163"/>
      <c r="SCZ13" s="163"/>
      <c r="SDA13" s="163"/>
      <c r="SDB13" s="163"/>
      <c r="SDC13" s="163"/>
      <c r="SDD13" s="163"/>
      <c r="SDE13" s="163"/>
      <c r="SDF13" s="163"/>
      <c r="SDG13" s="163"/>
      <c r="SDH13" s="163"/>
      <c r="SDI13" s="163"/>
      <c r="SDJ13" s="163"/>
      <c r="SDK13" s="163"/>
      <c r="SDL13" s="163"/>
      <c r="SDM13" s="163"/>
      <c r="SDN13" s="163"/>
      <c r="SDO13" s="163"/>
      <c r="SDP13" s="163"/>
      <c r="SDQ13" s="163"/>
      <c r="SDR13" s="163"/>
      <c r="SDS13" s="163"/>
      <c r="SDT13" s="163"/>
      <c r="SDU13" s="163"/>
      <c r="SDV13" s="163"/>
      <c r="SDW13" s="163"/>
      <c r="SDX13" s="163"/>
      <c r="SDY13" s="163"/>
      <c r="SDZ13" s="163"/>
      <c r="SEA13" s="163"/>
      <c r="SEB13" s="163"/>
      <c r="SEC13" s="163"/>
      <c r="SED13" s="163"/>
      <c r="SEE13" s="163"/>
      <c r="SEF13" s="163"/>
      <c r="SEG13" s="163"/>
      <c r="SEH13" s="163"/>
      <c r="SEI13" s="163"/>
      <c r="SEJ13" s="163"/>
      <c r="SEK13" s="163"/>
      <c r="SEL13" s="163"/>
      <c r="SEM13" s="163"/>
      <c r="SEN13" s="163"/>
      <c r="SEO13" s="163"/>
      <c r="SEP13" s="163"/>
      <c r="SEQ13" s="163"/>
      <c r="SER13" s="163"/>
      <c r="SES13" s="163"/>
      <c r="SET13" s="163"/>
      <c r="SEU13" s="163"/>
      <c r="SEV13" s="163"/>
      <c r="SEW13" s="163"/>
      <c r="SEX13" s="163"/>
      <c r="SEY13" s="163"/>
      <c r="SEZ13" s="163"/>
      <c r="SFA13" s="163"/>
      <c r="SFB13" s="163"/>
      <c r="SFC13" s="163"/>
      <c r="SFD13" s="163"/>
      <c r="SFE13" s="163"/>
      <c r="SFF13" s="163"/>
      <c r="SFG13" s="163"/>
      <c r="SFH13" s="163"/>
      <c r="SFI13" s="163"/>
      <c r="SFJ13" s="163"/>
      <c r="SFK13" s="163"/>
      <c r="SFL13" s="163"/>
      <c r="SFM13" s="163"/>
      <c r="SFN13" s="163"/>
      <c r="SFO13" s="163"/>
      <c r="SFP13" s="163"/>
      <c r="SFQ13" s="163"/>
      <c r="SFR13" s="163"/>
      <c r="SFS13" s="163"/>
      <c r="SFT13" s="163"/>
      <c r="SFU13" s="163"/>
      <c r="SFV13" s="163"/>
      <c r="SFW13" s="163"/>
      <c r="SFX13" s="163"/>
      <c r="SFY13" s="163"/>
      <c r="SFZ13" s="163"/>
      <c r="SGA13" s="163"/>
      <c r="SGB13" s="163"/>
      <c r="SGC13" s="163"/>
      <c r="SGD13" s="163"/>
      <c r="SGE13" s="163"/>
      <c r="SGF13" s="163"/>
      <c r="SGG13" s="163"/>
      <c r="SGH13" s="163"/>
      <c r="SGI13" s="163"/>
      <c r="SGJ13" s="163"/>
      <c r="SGK13" s="163"/>
      <c r="SGL13" s="163"/>
      <c r="SGM13" s="163"/>
      <c r="SGN13" s="163"/>
      <c r="SGO13" s="163"/>
      <c r="SGP13" s="163"/>
      <c r="SGQ13" s="163"/>
      <c r="SGR13" s="163"/>
      <c r="SGS13" s="163"/>
      <c r="SGT13" s="163"/>
      <c r="SGU13" s="163"/>
      <c r="SGV13" s="163"/>
      <c r="SGW13" s="163"/>
      <c r="SGX13" s="163"/>
      <c r="SGY13" s="163"/>
      <c r="SGZ13" s="163"/>
      <c r="SHA13" s="163"/>
      <c r="SHB13" s="163"/>
      <c r="SHC13" s="163"/>
      <c r="SHD13" s="163"/>
      <c r="SHE13" s="163"/>
      <c r="SHF13" s="163"/>
      <c r="SHG13" s="163"/>
      <c r="SHH13" s="163"/>
      <c r="SHI13" s="163"/>
      <c r="SHJ13" s="163"/>
      <c r="SHK13" s="163"/>
      <c r="SHL13" s="163"/>
      <c r="SHM13" s="163"/>
      <c r="SHN13" s="163"/>
      <c r="SHO13" s="163"/>
      <c r="SHP13" s="163"/>
      <c r="SHQ13" s="163"/>
      <c r="SHR13" s="163"/>
      <c r="SHS13" s="163"/>
      <c r="SHT13" s="163"/>
      <c r="SHU13" s="163"/>
      <c r="SHV13" s="163"/>
      <c r="SHW13" s="163"/>
      <c r="SHX13" s="163"/>
      <c r="SHY13" s="163"/>
      <c r="SHZ13" s="163"/>
      <c r="SIA13" s="163"/>
      <c r="SIB13" s="163"/>
      <c r="SIC13" s="163"/>
      <c r="SID13" s="163"/>
      <c r="SIE13" s="163"/>
      <c r="SIF13" s="163"/>
      <c r="SIG13" s="163"/>
      <c r="SIH13" s="163"/>
      <c r="SII13" s="163"/>
      <c r="SIJ13" s="163"/>
      <c r="SIK13" s="163"/>
      <c r="SIL13" s="163"/>
      <c r="SIM13" s="163"/>
      <c r="SIN13" s="163"/>
      <c r="SIO13" s="163"/>
      <c r="SIP13" s="163"/>
      <c r="SIQ13" s="163"/>
      <c r="SIR13" s="163"/>
      <c r="SIS13" s="163"/>
      <c r="SIT13" s="163"/>
      <c r="SIU13" s="163"/>
      <c r="SIV13" s="163"/>
      <c r="SIW13" s="163"/>
      <c r="SIX13" s="163"/>
      <c r="SIY13" s="163"/>
      <c r="SIZ13" s="163"/>
      <c r="SJA13" s="163"/>
      <c r="SJB13" s="163"/>
      <c r="SJC13" s="163"/>
      <c r="SJD13" s="163"/>
      <c r="SJE13" s="163"/>
      <c r="SJF13" s="163"/>
      <c r="SJG13" s="163"/>
      <c r="SJH13" s="163"/>
      <c r="SJI13" s="163"/>
      <c r="SJJ13" s="163"/>
      <c r="SJK13" s="163"/>
      <c r="SJL13" s="163"/>
      <c r="SJM13" s="163"/>
      <c r="SJN13" s="163"/>
      <c r="SJO13" s="163"/>
      <c r="SJP13" s="163"/>
      <c r="SJQ13" s="163"/>
      <c r="SJR13" s="163"/>
      <c r="SJS13" s="163"/>
      <c r="SJT13" s="163"/>
      <c r="SJU13" s="163"/>
      <c r="SJV13" s="163"/>
      <c r="SJW13" s="163"/>
      <c r="SJX13" s="163"/>
      <c r="SJY13" s="163"/>
      <c r="SJZ13" s="163"/>
      <c r="SKA13" s="163"/>
      <c r="SKB13" s="163"/>
      <c r="SKC13" s="163"/>
      <c r="SKD13" s="163"/>
      <c r="SKE13" s="163"/>
      <c r="SKF13" s="163"/>
      <c r="SKG13" s="163"/>
      <c r="SKH13" s="163"/>
      <c r="SKI13" s="163"/>
      <c r="SKJ13" s="163"/>
      <c r="SKK13" s="163"/>
      <c r="SKL13" s="163"/>
      <c r="SKM13" s="163"/>
      <c r="SKN13" s="163"/>
      <c r="SKO13" s="163"/>
      <c r="SKP13" s="163"/>
      <c r="SKQ13" s="163"/>
      <c r="SKR13" s="163"/>
      <c r="SKS13" s="163"/>
      <c r="SKT13" s="163"/>
      <c r="SKU13" s="163"/>
      <c r="SKV13" s="163"/>
      <c r="SKW13" s="163"/>
      <c r="SKX13" s="163"/>
      <c r="SKY13" s="163"/>
      <c r="SKZ13" s="163"/>
      <c r="SLA13" s="163"/>
      <c r="SLB13" s="163"/>
      <c r="SLC13" s="163"/>
      <c r="SLD13" s="163"/>
      <c r="SLE13" s="163"/>
      <c r="SLF13" s="163"/>
      <c r="SLG13" s="163"/>
      <c r="SLH13" s="163"/>
      <c r="SLI13" s="163"/>
      <c r="SLJ13" s="163"/>
      <c r="SLK13" s="163"/>
      <c r="SLL13" s="163"/>
      <c r="SLM13" s="163"/>
      <c r="SLN13" s="163"/>
      <c r="SLO13" s="163"/>
      <c r="SLP13" s="163"/>
      <c r="SLQ13" s="163"/>
      <c r="SLR13" s="163"/>
      <c r="SLS13" s="163"/>
      <c r="SLT13" s="163"/>
      <c r="SLU13" s="163"/>
      <c r="SLV13" s="163"/>
      <c r="SLW13" s="163"/>
      <c r="SLX13" s="163"/>
      <c r="SLY13" s="163"/>
      <c r="SLZ13" s="163"/>
      <c r="SMA13" s="163"/>
      <c r="SMB13" s="163"/>
      <c r="SMC13" s="163"/>
      <c r="SMD13" s="163"/>
      <c r="SME13" s="163"/>
      <c r="SMF13" s="163"/>
      <c r="SMG13" s="163"/>
      <c r="SMH13" s="163"/>
      <c r="SMI13" s="163"/>
      <c r="SMJ13" s="163"/>
      <c r="SMK13" s="163"/>
      <c r="SML13" s="163"/>
      <c r="SMM13" s="163"/>
      <c r="SMN13" s="163"/>
      <c r="SMO13" s="163"/>
      <c r="SMP13" s="163"/>
      <c r="SMQ13" s="163"/>
      <c r="SMR13" s="163"/>
      <c r="SMS13" s="163"/>
      <c r="SMT13" s="163"/>
      <c r="SMU13" s="163"/>
      <c r="SMV13" s="163"/>
      <c r="SMW13" s="163"/>
      <c r="SMX13" s="163"/>
      <c r="SMY13" s="163"/>
      <c r="SMZ13" s="163"/>
      <c r="SNA13" s="163"/>
      <c r="SNB13" s="163"/>
      <c r="SNC13" s="163"/>
      <c r="SND13" s="163"/>
      <c r="SNE13" s="163"/>
      <c r="SNF13" s="163"/>
      <c r="SNG13" s="163"/>
      <c r="SNH13" s="163"/>
      <c r="SNI13" s="163"/>
      <c r="SNJ13" s="163"/>
      <c r="SNK13" s="163"/>
      <c r="SNL13" s="163"/>
      <c r="SNM13" s="163"/>
      <c r="SNN13" s="163"/>
      <c r="SNO13" s="163"/>
      <c r="SNP13" s="163"/>
      <c r="SNQ13" s="163"/>
      <c r="SNR13" s="163"/>
      <c r="SNS13" s="163"/>
      <c r="SNT13" s="163"/>
      <c r="SNU13" s="163"/>
      <c r="SNV13" s="163"/>
      <c r="SNW13" s="163"/>
      <c r="SNX13" s="163"/>
      <c r="SNY13" s="163"/>
      <c r="SNZ13" s="163"/>
      <c r="SOA13" s="163"/>
      <c r="SOB13" s="163"/>
      <c r="SOC13" s="163"/>
      <c r="SOD13" s="163"/>
      <c r="SOE13" s="163"/>
      <c r="SOF13" s="163"/>
      <c r="SOG13" s="163"/>
      <c r="SOH13" s="163"/>
      <c r="SOI13" s="163"/>
      <c r="SOJ13" s="163"/>
      <c r="SOK13" s="163"/>
      <c r="SOL13" s="163"/>
      <c r="SOM13" s="163"/>
      <c r="SON13" s="163"/>
      <c r="SOO13" s="163"/>
      <c r="SOP13" s="163"/>
      <c r="SOQ13" s="163"/>
      <c r="SOR13" s="163"/>
      <c r="SOS13" s="163"/>
      <c r="SOT13" s="163"/>
      <c r="SOU13" s="163"/>
      <c r="SOV13" s="163"/>
      <c r="SOW13" s="163"/>
      <c r="SOX13" s="163"/>
      <c r="SOY13" s="163"/>
      <c r="SOZ13" s="163"/>
      <c r="SPA13" s="163"/>
      <c r="SPB13" s="163"/>
      <c r="SPC13" s="163"/>
      <c r="SPD13" s="163"/>
      <c r="SPE13" s="163"/>
      <c r="SPF13" s="163"/>
      <c r="SPG13" s="163"/>
      <c r="SPH13" s="163"/>
      <c r="SPI13" s="163"/>
      <c r="SPJ13" s="163"/>
      <c r="SPK13" s="163"/>
      <c r="SPL13" s="163"/>
      <c r="SPM13" s="163"/>
      <c r="SPN13" s="163"/>
      <c r="SPO13" s="163"/>
      <c r="SPP13" s="163"/>
      <c r="SPQ13" s="163"/>
      <c r="SPR13" s="163"/>
      <c r="SPS13" s="163"/>
      <c r="SPT13" s="163"/>
      <c r="SPU13" s="163"/>
      <c r="SPV13" s="163"/>
      <c r="SPW13" s="163"/>
      <c r="SPX13" s="163"/>
      <c r="SPY13" s="163"/>
      <c r="SPZ13" s="163"/>
      <c r="SQA13" s="163"/>
      <c r="SQB13" s="163"/>
      <c r="SQC13" s="163"/>
      <c r="SQD13" s="163"/>
      <c r="SQE13" s="163"/>
      <c r="SQF13" s="163"/>
      <c r="SQG13" s="163"/>
      <c r="SQH13" s="163"/>
      <c r="SQI13" s="163"/>
      <c r="SQJ13" s="163"/>
      <c r="SQK13" s="163"/>
      <c r="SQL13" s="163"/>
      <c r="SQM13" s="163"/>
      <c r="SQN13" s="163"/>
      <c r="SQO13" s="163"/>
      <c r="SQP13" s="163"/>
      <c r="SQQ13" s="163"/>
      <c r="SQR13" s="163"/>
      <c r="SQS13" s="163"/>
      <c r="SQT13" s="163"/>
      <c r="SQU13" s="163"/>
      <c r="SQV13" s="163"/>
      <c r="SQW13" s="163"/>
      <c r="SQX13" s="163"/>
      <c r="SQY13" s="163"/>
      <c r="SQZ13" s="163"/>
      <c r="SRA13" s="163"/>
      <c r="SRB13" s="163"/>
      <c r="SRC13" s="163"/>
      <c r="SRD13" s="163"/>
      <c r="SRE13" s="163"/>
      <c r="SRF13" s="163"/>
      <c r="SRG13" s="163"/>
      <c r="SRH13" s="163"/>
      <c r="SRI13" s="163"/>
      <c r="SRJ13" s="163"/>
      <c r="SRK13" s="163"/>
      <c r="SRL13" s="163"/>
      <c r="SRM13" s="163"/>
      <c r="SRN13" s="163"/>
      <c r="SRO13" s="163"/>
      <c r="SRP13" s="163"/>
      <c r="SRQ13" s="163"/>
      <c r="SRR13" s="163"/>
      <c r="SRS13" s="163"/>
      <c r="SRT13" s="163"/>
      <c r="SRU13" s="163"/>
      <c r="SRV13" s="163"/>
      <c r="SRW13" s="163"/>
      <c r="SRX13" s="163"/>
      <c r="SRY13" s="163"/>
      <c r="SRZ13" s="163"/>
      <c r="SSA13" s="163"/>
      <c r="SSB13" s="163"/>
      <c r="SSC13" s="163"/>
      <c r="SSD13" s="163"/>
      <c r="SSE13" s="163"/>
      <c r="SSF13" s="163"/>
      <c r="SSG13" s="163"/>
      <c r="SSH13" s="163"/>
      <c r="SSI13" s="163"/>
      <c r="SSJ13" s="163"/>
      <c r="SSK13" s="163"/>
      <c r="SSL13" s="163"/>
      <c r="SSM13" s="163"/>
      <c r="SSN13" s="163"/>
      <c r="SSO13" s="163"/>
      <c r="SSP13" s="163"/>
      <c r="SSQ13" s="163"/>
      <c r="SSR13" s="163"/>
      <c r="SSS13" s="163"/>
      <c r="SST13" s="163"/>
      <c r="SSU13" s="163"/>
      <c r="SSV13" s="163"/>
      <c r="SSW13" s="163"/>
      <c r="SSX13" s="163"/>
      <c r="SSY13" s="163"/>
      <c r="SSZ13" s="163"/>
      <c r="STA13" s="163"/>
      <c r="STB13" s="163"/>
      <c r="STC13" s="163"/>
      <c r="STD13" s="163"/>
      <c r="STE13" s="163"/>
      <c r="STF13" s="163"/>
      <c r="STG13" s="163"/>
      <c r="STH13" s="163"/>
      <c r="STI13" s="163"/>
      <c r="STJ13" s="163"/>
      <c r="STK13" s="163"/>
      <c r="STL13" s="163"/>
      <c r="STM13" s="163"/>
      <c r="STN13" s="163"/>
      <c r="STO13" s="163"/>
      <c r="STP13" s="163"/>
      <c r="STQ13" s="163"/>
      <c r="STR13" s="163"/>
      <c r="STS13" s="163"/>
      <c r="STT13" s="163"/>
      <c r="STU13" s="163"/>
      <c r="STV13" s="163"/>
      <c r="STW13" s="163"/>
      <c r="STX13" s="163"/>
      <c r="STY13" s="163"/>
      <c r="STZ13" s="163"/>
      <c r="SUA13" s="163"/>
      <c r="SUB13" s="163"/>
      <c r="SUC13" s="163"/>
      <c r="SUD13" s="163"/>
      <c r="SUE13" s="163"/>
      <c r="SUF13" s="163"/>
      <c r="SUG13" s="163"/>
      <c r="SUH13" s="163"/>
      <c r="SUI13" s="163"/>
      <c r="SUJ13" s="163"/>
      <c r="SUK13" s="163"/>
      <c r="SUL13" s="163"/>
      <c r="SUM13" s="163"/>
      <c r="SUN13" s="163"/>
      <c r="SUO13" s="163"/>
      <c r="SUP13" s="163"/>
      <c r="SUQ13" s="163"/>
      <c r="SUR13" s="163"/>
      <c r="SUS13" s="163"/>
      <c r="SUT13" s="163"/>
      <c r="SUU13" s="163"/>
      <c r="SUV13" s="163"/>
      <c r="SUW13" s="163"/>
      <c r="SUX13" s="163"/>
      <c r="SUY13" s="163"/>
      <c r="SUZ13" s="163"/>
      <c r="SVA13" s="163"/>
      <c r="SVB13" s="163"/>
      <c r="SVC13" s="163"/>
      <c r="SVD13" s="163"/>
      <c r="SVE13" s="163"/>
      <c r="SVF13" s="163"/>
      <c r="SVG13" s="163"/>
      <c r="SVH13" s="163"/>
      <c r="SVI13" s="163"/>
      <c r="SVJ13" s="163"/>
      <c r="SVK13" s="163"/>
      <c r="SVL13" s="163"/>
      <c r="SVM13" s="163"/>
      <c r="SVN13" s="163"/>
      <c r="SVO13" s="163"/>
      <c r="SVP13" s="163"/>
      <c r="SVQ13" s="163"/>
      <c r="SVR13" s="163"/>
      <c r="SVS13" s="163"/>
      <c r="SVT13" s="163"/>
      <c r="SVU13" s="163"/>
      <c r="SVV13" s="163"/>
      <c r="SVW13" s="163"/>
      <c r="SVX13" s="163"/>
      <c r="SVY13" s="163"/>
      <c r="SVZ13" s="163"/>
      <c r="SWA13" s="163"/>
      <c r="SWB13" s="163"/>
      <c r="SWC13" s="163"/>
      <c r="SWD13" s="163"/>
      <c r="SWE13" s="163"/>
      <c r="SWF13" s="163"/>
      <c r="SWG13" s="163"/>
      <c r="SWH13" s="163"/>
      <c r="SWI13" s="163"/>
      <c r="SWJ13" s="163"/>
      <c r="SWK13" s="163"/>
      <c r="SWL13" s="163"/>
      <c r="SWM13" s="163"/>
      <c r="SWN13" s="163"/>
      <c r="SWO13" s="163"/>
      <c r="SWP13" s="163"/>
      <c r="SWQ13" s="163"/>
      <c r="SWR13" s="163"/>
      <c r="SWS13" s="163"/>
      <c r="SWT13" s="163"/>
      <c r="SWU13" s="163"/>
      <c r="SWV13" s="163"/>
      <c r="SWW13" s="163"/>
      <c r="SWX13" s="163"/>
      <c r="SWY13" s="163"/>
      <c r="SWZ13" s="163"/>
      <c r="SXA13" s="163"/>
      <c r="SXB13" s="163"/>
      <c r="SXC13" s="163"/>
      <c r="SXD13" s="163"/>
      <c r="SXE13" s="163"/>
      <c r="SXF13" s="163"/>
      <c r="SXG13" s="163"/>
      <c r="SXH13" s="163"/>
      <c r="SXI13" s="163"/>
      <c r="SXJ13" s="163"/>
      <c r="SXK13" s="163"/>
      <c r="SXL13" s="163"/>
      <c r="SXM13" s="163"/>
      <c r="SXN13" s="163"/>
      <c r="SXO13" s="163"/>
      <c r="SXP13" s="163"/>
      <c r="SXQ13" s="163"/>
      <c r="SXR13" s="163"/>
      <c r="SXS13" s="163"/>
      <c r="SXT13" s="163"/>
      <c r="SXU13" s="163"/>
      <c r="SXV13" s="163"/>
      <c r="SXW13" s="163"/>
      <c r="SXX13" s="163"/>
      <c r="SXY13" s="163"/>
      <c r="SXZ13" s="163"/>
      <c r="SYA13" s="163"/>
      <c r="SYB13" s="163"/>
      <c r="SYC13" s="163"/>
      <c r="SYD13" s="163"/>
      <c r="SYE13" s="163"/>
      <c r="SYF13" s="163"/>
      <c r="SYG13" s="163"/>
      <c r="SYH13" s="163"/>
      <c r="SYI13" s="163"/>
      <c r="SYJ13" s="163"/>
      <c r="SYK13" s="163"/>
      <c r="SYL13" s="163"/>
      <c r="SYM13" s="163"/>
      <c r="SYN13" s="163"/>
      <c r="SYO13" s="163"/>
      <c r="SYP13" s="163"/>
      <c r="SYQ13" s="163"/>
      <c r="SYR13" s="163"/>
      <c r="SYS13" s="163"/>
      <c r="SYT13" s="163"/>
      <c r="SYU13" s="163"/>
      <c r="SYV13" s="163"/>
      <c r="SYW13" s="163"/>
      <c r="SYX13" s="163"/>
      <c r="SYY13" s="163"/>
      <c r="SYZ13" s="163"/>
      <c r="SZA13" s="163"/>
      <c r="SZB13" s="163"/>
      <c r="SZC13" s="163"/>
      <c r="SZD13" s="163"/>
      <c r="SZE13" s="163"/>
      <c r="SZF13" s="163"/>
      <c r="SZG13" s="163"/>
      <c r="SZH13" s="163"/>
      <c r="SZI13" s="163"/>
      <c r="SZJ13" s="163"/>
      <c r="SZK13" s="163"/>
      <c r="SZL13" s="163"/>
      <c r="SZM13" s="163"/>
      <c r="SZN13" s="163"/>
      <c r="SZO13" s="163"/>
      <c r="SZP13" s="163"/>
      <c r="SZQ13" s="163"/>
      <c r="SZR13" s="163"/>
      <c r="SZS13" s="163"/>
      <c r="SZT13" s="163"/>
      <c r="SZU13" s="163"/>
      <c r="SZV13" s="163"/>
      <c r="SZW13" s="163"/>
      <c r="SZX13" s="163"/>
      <c r="SZY13" s="163"/>
      <c r="SZZ13" s="163"/>
      <c r="TAA13" s="163"/>
      <c r="TAB13" s="163"/>
      <c r="TAC13" s="163"/>
      <c r="TAD13" s="163"/>
      <c r="TAE13" s="163"/>
      <c r="TAF13" s="163"/>
      <c r="TAG13" s="163"/>
      <c r="TAH13" s="163"/>
      <c r="TAI13" s="163"/>
      <c r="TAJ13" s="163"/>
      <c r="TAK13" s="163"/>
      <c r="TAL13" s="163"/>
      <c r="TAM13" s="163"/>
      <c r="TAN13" s="163"/>
      <c r="TAO13" s="163"/>
      <c r="TAP13" s="163"/>
      <c r="TAQ13" s="163"/>
      <c r="TAR13" s="163"/>
      <c r="TAS13" s="163"/>
      <c r="TAT13" s="163"/>
      <c r="TAU13" s="163"/>
      <c r="TAV13" s="163"/>
      <c r="TAW13" s="163"/>
      <c r="TAX13" s="163"/>
      <c r="TAY13" s="163"/>
      <c r="TAZ13" s="163"/>
      <c r="TBA13" s="163"/>
      <c r="TBB13" s="163"/>
      <c r="TBC13" s="163"/>
      <c r="TBD13" s="163"/>
      <c r="TBE13" s="163"/>
      <c r="TBF13" s="163"/>
      <c r="TBG13" s="163"/>
      <c r="TBH13" s="163"/>
      <c r="TBI13" s="163"/>
      <c r="TBJ13" s="163"/>
      <c r="TBK13" s="163"/>
      <c r="TBL13" s="163"/>
      <c r="TBM13" s="163"/>
      <c r="TBN13" s="163"/>
      <c r="TBO13" s="163"/>
      <c r="TBP13" s="163"/>
      <c r="TBQ13" s="163"/>
      <c r="TBR13" s="163"/>
      <c r="TBS13" s="163"/>
      <c r="TBT13" s="163"/>
      <c r="TBU13" s="163"/>
      <c r="TBV13" s="163"/>
      <c r="TBW13" s="163"/>
      <c r="TBX13" s="163"/>
      <c r="TBY13" s="163"/>
      <c r="TBZ13" s="163"/>
      <c r="TCA13" s="163"/>
      <c r="TCB13" s="163"/>
      <c r="TCC13" s="163"/>
      <c r="TCD13" s="163"/>
      <c r="TCE13" s="163"/>
      <c r="TCF13" s="163"/>
      <c r="TCG13" s="163"/>
      <c r="TCH13" s="163"/>
      <c r="TCI13" s="163"/>
      <c r="TCJ13" s="163"/>
      <c r="TCK13" s="163"/>
      <c r="TCL13" s="163"/>
      <c r="TCM13" s="163"/>
      <c r="TCN13" s="163"/>
      <c r="TCO13" s="163"/>
      <c r="TCP13" s="163"/>
      <c r="TCQ13" s="163"/>
      <c r="TCR13" s="163"/>
      <c r="TCS13" s="163"/>
      <c r="TCT13" s="163"/>
      <c r="TCU13" s="163"/>
      <c r="TCV13" s="163"/>
      <c r="TCW13" s="163"/>
      <c r="TCX13" s="163"/>
      <c r="TCY13" s="163"/>
      <c r="TCZ13" s="163"/>
      <c r="TDA13" s="163"/>
      <c r="TDB13" s="163"/>
      <c r="TDC13" s="163"/>
      <c r="TDD13" s="163"/>
      <c r="TDE13" s="163"/>
      <c r="TDF13" s="163"/>
      <c r="TDG13" s="163"/>
      <c r="TDH13" s="163"/>
      <c r="TDI13" s="163"/>
      <c r="TDJ13" s="163"/>
      <c r="TDK13" s="163"/>
      <c r="TDL13" s="163"/>
      <c r="TDM13" s="163"/>
      <c r="TDN13" s="163"/>
      <c r="TDO13" s="163"/>
      <c r="TDP13" s="163"/>
      <c r="TDQ13" s="163"/>
      <c r="TDR13" s="163"/>
      <c r="TDS13" s="163"/>
      <c r="TDT13" s="163"/>
      <c r="TDU13" s="163"/>
      <c r="TDV13" s="163"/>
      <c r="TDW13" s="163"/>
      <c r="TDX13" s="163"/>
      <c r="TDY13" s="163"/>
      <c r="TDZ13" s="163"/>
      <c r="TEA13" s="163"/>
      <c r="TEB13" s="163"/>
      <c r="TEC13" s="163"/>
      <c r="TED13" s="163"/>
      <c r="TEE13" s="163"/>
      <c r="TEF13" s="163"/>
      <c r="TEG13" s="163"/>
      <c r="TEH13" s="163"/>
      <c r="TEI13" s="163"/>
      <c r="TEJ13" s="163"/>
      <c r="TEK13" s="163"/>
      <c r="TEL13" s="163"/>
      <c r="TEM13" s="163"/>
      <c r="TEN13" s="163"/>
      <c r="TEO13" s="163"/>
      <c r="TEP13" s="163"/>
      <c r="TEQ13" s="163"/>
      <c r="TER13" s="163"/>
      <c r="TES13" s="163"/>
      <c r="TET13" s="163"/>
      <c r="TEU13" s="163"/>
      <c r="TEV13" s="163"/>
      <c r="TEW13" s="163"/>
      <c r="TEX13" s="163"/>
      <c r="TEY13" s="163"/>
      <c r="TEZ13" s="163"/>
      <c r="TFA13" s="163"/>
      <c r="TFB13" s="163"/>
      <c r="TFC13" s="163"/>
      <c r="TFD13" s="163"/>
      <c r="TFE13" s="163"/>
      <c r="TFF13" s="163"/>
      <c r="TFG13" s="163"/>
      <c r="TFH13" s="163"/>
      <c r="TFI13" s="163"/>
      <c r="TFJ13" s="163"/>
      <c r="TFK13" s="163"/>
      <c r="TFL13" s="163"/>
      <c r="TFM13" s="163"/>
      <c r="TFN13" s="163"/>
      <c r="TFO13" s="163"/>
      <c r="TFP13" s="163"/>
      <c r="TFQ13" s="163"/>
      <c r="TFR13" s="163"/>
      <c r="TFS13" s="163"/>
      <c r="TFT13" s="163"/>
      <c r="TFU13" s="163"/>
      <c r="TFV13" s="163"/>
      <c r="TFW13" s="163"/>
      <c r="TFX13" s="163"/>
      <c r="TFY13" s="163"/>
      <c r="TFZ13" s="163"/>
      <c r="TGA13" s="163"/>
      <c r="TGB13" s="163"/>
      <c r="TGC13" s="163"/>
      <c r="TGD13" s="163"/>
      <c r="TGE13" s="163"/>
      <c r="TGF13" s="163"/>
      <c r="TGG13" s="163"/>
      <c r="TGH13" s="163"/>
      <c r="TGI13" s="163"/>
      <c r="TGJ13" s="163"/>
      <c r="TGK13" s="163"/>
      <c r="TGL13" s="163"/>
      <c r="TGM13" s="163"/>
      <c r="TGN13" s="163"/>
      <c r="TGO13" s="163"/>
      <c r="TGP13" s="163"/>
      <c r="TGQ13" s="163"/>
      <c r="TGR13" s="163"/>
      <c r="TGS13" s="163"/>
      <c r="TGT13" s="163"/>
      <c r="TGU13" s="163"/>
      <c r="TGV13" s="163"/>
      <c r="TGW13" s="163"/>
      <c r="TGX13" s="163"/>
      <c r="TGY13" s="163"/>
      <c r="TGZ13" s="163"/>
      <c r="THA13" s="163"/>
      <c r="THB13" s="163"/>
      <c r="THC13" s="163"/>
      <c r="THD13" s="163"/>
      <c r="THE13" s="163"/>
      <c r="THF13" s="163"/>
      <c r="THG13" s="163"/>
      <c r="THH13" s="163"/>
      <c r="THI13" s="163"/>
      <c r="THJ13" s="163"/>
      <c r="THK13" s="163"/>
      <c r="THL13" s="163"/>
      <c r="THM13" s="163"/>
      <c r="THN13" s="163"/>
      <c r="THO13" s="163"/>
      <c r="THP13" s="163"/>
      <c r="THQ13" s="163"/>
      <c r="THR13" s="163"/>
      <c r="THS13" s="163"/>
      <c r="THT13" s="163"/>
      <c r="THU13" s="163"/>
      <c r="THV13" s="163"/>
      <c r="THW13" s="163"/>
      <c r="THX13" s="163"/>
      <c r="THY13" s="163"/>
      <c r="THZ13" s="163"/>
      <c r="TIA13" s="163"/>
      <c r="TIB13" s="163"/>
      <c r="TIC13" s="163"/>
      <c r="TID13" s="163"/>
      <c r="TIE13" s="163"/>
      <c r="TIF13" s="163"/>
      <c r="TIG13" s="163"/>
      <c r="TIH13" s="163"/>
      <c r="TII13" s="163"/>
      <c r="TIJ13" s="163"/>
      <c r="TIK13" s="163"/>
      <c r="TIL13" s="163"/>
      <c r="TIM13" s="163"/>
      <c r="TIN13" s="163"/>
      <c r="TIO13" s="163"/>
      <c r="TIP13" s="163"/>
      <c r="TIQ13" s="163"/>
      <c r="TIR13" s="163"/>
      <c r="TIS13" s="163"/>
      <c r="TIT13" s="163"/>
      <c r="TIU13" s="163"/>
      <c r="TIV13" s="163"/>
      <c r="TIW13" s="163"/>
      <c r="TIX13" s="163"/>
      <c r="TIY13" s="163"/>
      <c r="TIZ13" s="163"/>
      <c r="TJA13" s="163"/>
      <c r="TJB13" s="163"/>
      <c r="TJC13" s="163"/>
      <c r="TJD13" s="163"/>
      <c r="TJE13" s="163"/>
      <c r="TJF13" s="163"/>
      <c r="TJG13" s="163"/>
      <c r="TJH13" s="163"/>
      <c r="TJI13" s="163"/>
      <c r="TJJ13" s="163"/>
      <c r="TJK13" s="163"/>
      <c r="TJL13" s="163"/>
      <c r="TJM13" s="163"/>
      <c r="TJN13" s="163"/>
      <c r="TJO13" s="163"/>
      <c r="TJP13" s="163"/>
      <c r="TJQ13" s="163"/>
      <c r="TJR13" s="163"/>
      <c r="TJS13" s="163"/>
      <c r="TJT13" s="163"/>
      <c r="TJU13" s="163"/>
      <c r="TJV13" s="163"/>
      <c r="TJW13" s="163"/>
      <c r="TJX13" s="163"/>
      <c r="TJY13" s="163"/>
      <c r="TJZ13" s="163"/>
      <c r="TKA13" s="163"/>
      <c r="TKB13" s="163"/>
      <c r="TKC13" s="163"/>
      <c r="TKD13" s="163"/>
      <c r="TKE13" s="163"/>
      <c r="TKF13" s="163"/>
      <c r="TKG13" s="163"/>
      <c r="TKH13" s="163"/>
      <c r="TKI13" s="163"/>
      <c r="TKJ13" s="163"/>
      <c r="TKK13" s="163"/>
      <c r="TKL13" s="163"/>
      <c r="TKM13" s="163"/>
      <c r="TKN13" s="163"/>
      <c r="TKO13" s="163"/>
      <c r="TKP13" s="163"/>
      <c r="TKQ13" s="163"/>
      <c r="TKR13" s="163"/>
      <c r="TKS13" s="163"/>
      <c r="TKT13" s="163"/>
      <c r="TKU13" s="163"/>
      <c r="TKV13" s="163"/>
      <c r="TKW13" s="163"/>
      <c r="TKX13" s="163"/>
      <c r="TKY13" s="163"/>
      <c r="TKZ13" s="163"/>
      <c r="TLA13" s="163"/>
      <c r="TLB13" s="163"/>
      <c r="TLC13" s="163"/>
      <c r="TLD13" s="163"/>
      <c r="TLE13" s="163"/>
      <c r="TLF13" s="163"/>
      <c r="TLG13" s="163"/>
      <c r="TLH13" s="163"/>
      <c r="TLI13" s="163"/>
      <c r="TLJ13" s="163"/>
      <c r="TLK13" s="163"/>
      <c r="TLL13" s="163"/>
      <c r="TLM13" s="163"/>
      <c r="TLN13" s="163"/>
      <c r="TLO13" s="163"/>
      <c r="TLP13" s="163"/>
      <c r="TLQ13" s="163"/>
      <c r="TLR13" s="163"/>
      <c r="TLS13" s="163"/>
      <c r="TLT13" s="163"/>
      <c r="TLU13" s="163"/>
      <c r="TLV13" s="163"/>
      <c r="TLW13" s="163"/>
      <c r="TLX13" s="163"/>
      <c r="TLY13" s="163"/>
      <c r="TLZ13" s="163"/>
      <c r="TMA13" s="163"/>
      <c r="TMB13" s="163"/>
      <c r="TMC13" s="163"/>
      <c r="TMD13" s="163"/>
      <c r="TME13" s="163"/>
      <c r="TMF13" s="163"/>
      <c r="TMG13" s="163"/>
      <c r="TMH13" s="163"/>
      <c r="TMI13" s="163"/>
      <c r="TMJ13" s="163"/>
      <c r="TMK13" s="163"/>
      <c r="TML13" s="163"/>
      <c r="TMM13" s="163"/>
      <c r="TMN13" s="163"/>
      <c r="TMO13" s="163"/>
      <c r="TMP13" s="163"/>
      <c r="TMQ13" s="163"/>
      <c r="TMR13" s="163"/>
      <c r="TMS13" s="163"/>
      <c r="TMT13" s="163"/>
      <c r="TMU13" s="163"/>
      <c r="TMV13" s="163"/>
      <c r="TMW13" s="163"/>
      <c r="TMX13" s="163"/>
      <c r="TMY13" s="163"/>
      <c r="TMZ13" s="163"/>
      <c r="TNA13" s="163"/>
      <c r="TNB13" s="163"/>
      <c r="TNC13" s="163"/>
      <c r="TND13" s="163"/>
      <c r="TNE13" s="163"/>
      <c r="TNF13" s="163"/>
      <c r="TNG13" s="163"/>
      <c r="TNH13" s="163"/>
      <c r="TNI13" s="163"/>
      <c r="TNJ13" s="163"/>
      <c r="TNK13" s="163"/>
      <c r="TNL13" s="163"/>
      <c r="TNM13" s="163"/>
      <c r="TNN13" s="163"/>
      <c r="TNO13" s="163"/>
      <c r="TNP13" s="163"/>
      <c r="TNQ13" s="163"/>
      <c r="TNR13" s="163"/>
      <c r="TNS13" s="163"/>
      <c r="TNT13" s="163"/>
      <c r="TNU13" s="163"/>
      <c r="TNV13" s="163"/>
      <c r="TNW13" s="163"/>
      <c r="TNX13" s="163"/>
      <c r="TNY13" s="163"/>
      <c r="TNZ13" s="163"/>
      <c r="TOA13" s="163"/>
      <c r="TOB13" s="163"/>
      <c r="TOC13" s="163"/>
      <c r="TOD13" s="163"/>
      <c r="TOE13" s="163"/>
      <c r="TOF13" s="163"/>
      <c r="TOG13" s="163"/>
      <c r="TOH13" s="163"/>
      <c r="TOI13" s="163"/>
      <c r="TOJ13" s="163"/>
      <c r="TOK13" s="163"/>
      <c r="TOL13" s="163"/>
      <c r="TOM13" s="163"/>
      <c r="TON13" s="163"/>
      <c r="TOO13" s="163"/>
      <c r="TOP13" s="163"/>
      <c r="TOQ13" s="163"/>
      <c r="TOR13" s="163"/>
      <c r="TOS13" s="163"/>
      <c r="TOT13" s="163"/>
      <c r="TOU13" s="163"/>
      <c r="TOV13" s="163"/>
      <c r="TOW13" s="163"/>
      <c r="TOX13" s="163"/>
      <c r="TOY13" s="163"/>
      <c r="TOZ13" s="163"/>
      <c r="TPA13" s="163"/>
      <c r="TPB13" s="163"/>
      <c r="TPC13" s="163"/>
      <c r="TPD13" s="163"/>
      <c r="TPE13" s="163"/>
      <c r="TPF13" s="163"/>
      <c r="TPG13" s="163"/>
      <c r="TPH13" s="163"/>
      <c r="TPI13" s="163"/>
      <c r="TPJ13" s="163"/>
      <c r="TPK13" s="163"/>
      <c r="TPL13" s="163"/>
      <c r="TPM13" s="163"/>
      <c r="TPN13" s="163"/>
      <c r="TPO13" s="163"/>
      <c r="TPP13" s="163"/>
      <c r="TPQ13" s="163"/>
      <c r="TPR13" s="163"/>
      <c r="TPS13" s="163"/>
      <c r="TPT13" s="163"/>
      <c r="TPU13" s="163"/>
      <c r="TPV13" s="163"/>
      <c r="TPW13" s="163"/>
      <c r="TPX13" s="163"/>
      <c r="TPY13" s="163"/>
      <c r="TPZ13" s="163"/>
      <c r="TQA13" s="163"/>
      <c r="TQB13" s="163"/>
      <c r="TQC13" s="163"/>
      <c r="TQD13" s="163"/>
      <c r="TQE13" s="163"/>
      <c r="TQF13" s="163"/>
      <c r="TQG13" s="163"/>
      <c r="TQH13" s="163"/>
      <c r="TQI13" s="163"/>
      <c r="TQJ13" s="163"/>
      <c r="TQK13" s="163"/>
      <c r="TQL13" s="163"/>
      <c r="TQM13" s="163"/>
      <c r="TQN13" s="163"/>
      <c r="TQO13" s="163"/>
      <c r="TQP13" s="163"/>
      <c r="TQQ13" s="163"/>
      <c r="TQR13" s="163"/>
      <c r="TQS13" s="163"/>
      <c r="TQT13" s="163"/>
      <c r="TQU13" s="163"/>
      <c r="TQV13" s="163"/>
      <c r="TQW13" s="163"/>
      <c r="TQX13" s="163"/>
      <c r="TQY13" s="163"/>
      <c r="TQZ13" s="163"/>
      <c r="TRA13" s="163"/>
      <c r="TRB13" s="163"/>
      <c r="TRC13" s="163"/>
      <c r="TRD13" s="163"/>
      <c r="TRE13" s="163"/>
      <c r="TRF13" s="163"/>
      <c r="TRG13" s="163"/>
      <c r="TRH13" s="163"/>
      <c r="TRI13" s="163"/>
      <c r="TRJ13" s="163"/>
      <c r="TRK13" s="163"/>
      <c r="TRL13" s="163"/>
      <c r="TRM13" s="163"/>
      <c r="TRN13" s="163"/>
      <c r="TRO13" s="163"/>
      <c r="TRP13" s="163"/>
      <c r="TRQ13" s="163"/>
      <c r="TRR13" s="163"/>
      <c r="TRS13" s="163"/>
      <c r="TRT13" s="163"/>
      <c r="TRU13" s="163"/>
      <c r="TRV13" s="163"/>
      <c r="TRW13" s="163"/>
      <c r="TRX13" s="163"/>
      <c r="TRY13" s="163"/>
      <c r="TRZ13" s="163"/>
      <c r="TSA13" s="163"/>
      <c r="TSB13" s="163"/>
      <c r="TSC13" s="163"/>
      <c r="TSD13" s="163"/>
      <c r="TSE13" s="163"/>
      <c r="TSF13" s="163"/>
      <c r="TSG13" s="163"/>
      <c r="TSH13" s="163"/>
      <c r="TSI13" s="163"/>
      <c r="TSJ13" s="163"/>
      <c r="TSK13" s="163"/>
      <c r="TSL13" s="163"/>
      <c r="TSM13" s="163"/>
      <c r="TSN13" s="163"/>
      <c r="TSO13" s="163"/>
      <c r="TSP13" s="163"/>
      <c r="TSQ13" s="163"/>
      <c r="TSR13" s="163"/>
      <c r="TSS13" s="163"/>
      <c r="TST13" s="163"/>
      <c r="TSU13" s="163"/>
      <c r="TSV13" s="163"/>
      <c r="TSW13" s="163"/>
      <c r="TSX13" s="163"/>
      <c r="TSY13" s="163"/>
      <c r="TSZ13" s="163"/>
      <c r="TTA13" s="163"/>
      <c r="TTB13" s="163"/>
      <c r="TTC13" s="163"/>
      <c r="TTD13" s="163"/>
      <c r="TTE13" s="163"/>
      <c r="TTF13" s="163"/>
      <c r="TTG13" s="163"/>
      <c r="TTH13" s="163"/>
      <c r="TTI13" s="163"/>
      <c r="TTJ13" s="163"/>
      <c r="TTK13" s="163"/>
      <c r="TTL13" s="163"/>
      <c r="TTM13" s="163"/>
      <c r="TTN13" s="163"/>
      <c r="TTO13" s="163"/>
      <c r="TTP13" s="163"/>
      <c r="TTQ13" s="163"/>
      <c r="TTR13" s="163"/>
      <c r="TTS13" s="163"/>
      <c r="TTT13" s="163"/>
      <c r="TTU13" s="163"/>
      <c r="TTV13" s="163"/>
      <c r="TTW13" s="163"/>
      <c r="TTX13" s="163"/>
      <c r="TTY13" s="163"/>
      <c r="TTZ13" s="163"/>
      <c r="TUA13" s="163"/>
      <c r="TUB13" s="163"/>
      <c r="TUC13" s="163"/>
      <c r="TUD13" s="163"/>
      <c r="TUE13" s="163"/>
      <c r="TUF13" s="163"/>
      <c r="TUG13" s="163"/>
      <c r="TUH13" s="163"/>
      <c r="TUI13" s="163"/>
      <c r="TUJ13" s="163"/>
      <c r="TUK13" s="163"/>
      <c r="TUL13" s="163"/>
      <c r="TUM13" s="163"/>
      <c r="TUN13" s="163"/>
      <c r="TUO13" s="163"/>
      <c r="TUP13" s="163"/>
      <c r="TUQ13" s="163"/>
      <c r="TUR13" s="163"/>
      <c r="TUS13" s="163"/>
      <c r="TUT13" s="163"/>
      <c r="TUU13" s="163"/>
      <c r="TUV13" s="163"/>
      <c r="TUW13" s="163"/>
      <c r="TUX13" s="163"/>
      <c r="TUY13" s="163"/>
      <c r="TUZ13" s="163"/>
      <c r="TVA13" s="163"/>
      <c r="TVB13" s="163"/>
      <c r="TVC13" s="163"/>
      <c r="TVD13" s="163"/>
      <c r="TVE13" s="163"/>
      <c r="TVF13" s="163"/>
      <c r="TVG13" s="163"/>
      <c r="TVH13" s="163"/>
      <c r="TVI13" s="163"/>
      <c r="TVJ13" s="163"/>
      <c r="TVK13" s="163"/>
      <c r="TVL13" s="163"/>
      <c r="TVM13" s="163"/>
      <c r="TVN13" s="163"/>
      <c r="TVO13" s="163"/>
      <c r="TVP13" s="163"/>
      <c r="TVQ13" s="163"/>
      <c r="TVR13" s="163"/>
      <c r="TVS13" s="163"/>
      <c r="TVT13" s="163"/>
      <c r="TVU13" s="163"/>
      <c r="TVV13" s="163"/>
      <c r="TVW13" s="163"/>
      <c r="TVX13" s="163"/>
      <c r="TVY13" s="163"/>
      <c r="TVZ13" s="163"/>
      <c r="TWA13" s="163"/>
      <c r="TWB13" s="163"/>
      <c r="TWC13" s="163"/>
      <c r="TWD13" s="163"/>
      <c r="TWE13" s="163"/>
      <c r="TWF13" s="163"/>
      <c r="TWG13" s="163"/>
      <c r="TWH13" s="163"/>
      <c r="TWI13" s="163"/>
      <c r="TWJ13" s="163"/>
      <c r="TWK13" s="163"/>
      <c r="TWL13" s="163"/>
      <c r="TWM13" s="163"/>
      <c r="TWN13" s="163"/>
      <c r="TWO13" s="163"/>
      <c r="TWP13" s="163"/>
      <c r="TWQ13" s="163"/>
      <c r="TWR13" s="163"/>
      <c r="TWS13" s="163"/>
      <c r="TWT13" s="163"/>
      <c r="TWU13" s="163"/>
      <c r="TWV13" s="163"/>
      <c r="TWW13" s="163"/>
      <c r="TWX13" s="163"/>
      <c r="TWY13" s="163"/>
      <c r="TWZ13" s="163"/>
      <c r="TXA13" s="163"/>
      <c r="TXB13" s="163"/>
      <c r="TXC13" s="163"/>
      <c r="TXD13" s="163"/>
      <c r="TXE13" s="163"/>
      <c r="TXF13" s="163"/>
      <c r="TXG13" s="163"/>
      <c r="TXH13" s="163"/>
      <c r="TXI13" s="163"/>
      <c r="TXJ13" s="163"/>
      <c r="TXK13" s="163"/>
      <c r="TXL13" s="163"/>
      <c r="TXM13" s="163"/>
      <c r="TXN13" s="163"/>
      <c r="TXO13" s="163"/>
      <c r="TXP13" s="163"/>
      <c r="TXQ13" s="163"/>
      <c r="TXR13" s="163"/>
      <c r="TXS13" s="163"/>
      <c r="TXT13" s="163"/>
      <c r="TXU13" s="163"/>
      <c r="TXV13" s="163"/>
      <c r="TXW13" s="163"/>
      <c r="TXX13" s="163"/>
      <c r="TXY13" s="163"/>
      <c r="TXZ13" s="163"/>
      <c r="TYA13" s="163"/>
      <c r="TYB13" s="163"/>
      <c r="TYC13" s="163"/>
      <c r="TYD13" s="163"/>
      <c r="TYE13" s="163"/>
      <c r="TYF13" s="163"/>
      <c r="TYG13" s="163"/>
      <c r="TYH13" s="163"/>
      <c r="TYI13" s="163"/>
      <c r="TYJ13" s="163"/>
      <c r="TYK13" s="163"/>
      <c r="TYL13" s="163"/>
      <c r="TYM13" s="163"/>
      <c r="TYN13" s="163"/>
      <c r="TYO13" s="163"/>
      <c r="TYP13" s="163"/>
      <c r="TYQ13" s="163"/>
      <c r="TYR13" s="163"/>
      <c r="TYS13" s="163"/>
      <c r="TYT13" s="163"/>
      <c r="TYU13" s="163"/>
      <c r="TYV13" s="163"/>
      <c r="TYW13" s="163"/>
      <c r="TYX13" s="163"/>
      <c r="TYY13" s="163"/>
      <c r="TYZ13" s="163"/>
      <c r="TZA13" s="163"/>
      <c r="TZB13" s="163"/>
      <c r="TZC13" s="163"/>
      <c r="TZD13" s="163"/>
      <c r="TZE13" s="163"/>
      <c r="TZF13" s="163"/>
      <c r="TZG13" s="163"/>
      <c r="TZH13" s="163"/>
      <c r="TZI13" s="163"/>
      <c r="TZJ13" s="163"/>
      <c r="TZK13" s="163"/>
      <c r="TZL13" s="163"/>
      <c r="TZM13" s="163"/>
      <c r="TZN13" s="163"/>
      <c r="TZO13" s="163"/>
      <c r="TZP13" s="163"/>
      <c r="TZQ13" s="163"/>
      <c r="TZR13" s="163"/>
      <c r="TZS13" s="163"/>
      <c r="TZT13" s="163"/>
      <c r="TZU13" s="163"/>
      <c r="TZV13" s="163"/>
      <c r="TZW13" s="163"/>
      <c r="TZX13" s="163"/>
      <c r="TZY13" s="163"/>
      <c r="TZZ13" s="163"/>
      <c r="UAA13" s="163"/>
      <c r="UAB13" s="163"/>
      <c r="UAC13" s="163"/>
      <c r="UAD13" s="163"/>
      <c r="UAE13" s="163"/>
      <c r="UAF13" s="163"/>
      <c r="UAG13" s="163"/>
      <c r="UAH13" s="163"/>
      <c r="UAI13" s="163"/>
      <c r="UAJ13" s="163"/>
      <c r="UAK13" s="163"/>
      <c r="UAL13" s="163"/>
      <c r="UAM13" s="163"/>
      <c r="UAN13" s="163"/>
      <c r="UAO13" s="163"/>
      <c r="UAP13" s="163"/>
      <c r="UAQ13" s="163"/>
      <c r="UAR13" s="163"/>
      <c r="UAS13" s="163"/>
      <c r="UAT13" s="163"/>
      <c r="UAU13" s="163"/>
      <c r="UAV13" s="163"/>
      <c r="UAW13" s="163"/>
      <c r="UAX13" s="163"/>
      <c r="UAY13" s="163"/>
      <c r="UAZ13" s="163"/>
      <c r="UBA13" s="163"/>
      <c r="UBB13" s="163"/>
      <c r="UBC13" s="163"/>
      <c r="UBD13" s="163"/>
      <c r="UBE13" s="163"/>
      <c r="UBF13" s="163"/>
      <c r="UBG13" s="163"/>
      <c r="UBH13" s="163"/>
      <c r="UBI13" s="163"/>
      <c r="UBJ13" s="163"/>
      <c r="UBK13" s="163"/>
      <c r="UBL13" s="163"/>
      <c r="UBM13" s="163"/>
      <c r="UBN13" s="163"/>
      <c r="UBO13" s="163"/>
      <c r="UBP13" s="163"/>
      <c r="UBQ13" s="163"/>
      <c r="UBR13" s="163"/>
      <c r="UBS13" s="163"/>
      <c r="UBT13" s="163"/>
      <c r="UBU13" s="163"/>
      <c r="UBV13" s="163"/>
      <c r="UBW13" s="163"/>
      <c r="UBX13" s="163"/>
      <c r="UBY13" s="163"/>
      <c r="UBZ13" s="163"/>
      <c r="UCA13" s="163"/>
      <c r="UCB13" s="163"/>
      <c r="UCC13" s="163"/>
      <c r="UCD13" s="163"/>
      <c r="UCE13" s="163"/>
      <c r="UCF13" s="163"/>
      <c r="UCG13" s="163"/>
      <c r="UCH13" s="163"/>
      <c r="UCI13" s="163"/>
      <c r="UCJ13" s="163"/>
      <c r="UCK13" s="163"/>
      <c r="UCL13" s="163"/>
      <c r="UCM13" s="163"/>
      <c r="UCN13" s="163"/>
      <c r="UCO13" s="163"/>
      <c r="UCP13" s="163"/>
      <c r="UCQ13" s="163"/>
      <c r="UCR13" s="163"/>
      <c r="UCS13" s="163"/>
      <c r="UCT13" s="163"/>
      <c r="UCU13" s="163"/>
      <c r="UCV13" s="163"/>
      <c r="UCW13" s="163"/>
      <c r="UCX13" s="163"/>
      <c r="UCY13" s="163"/>
      <c r="UCZ13" s="163"/>
      <c r="UDA13" s="163"/>
      <c r="UDB13" s="163"/>
      <c r="UDC13" s="163"/>
      <c r="UDD13" s="163"/>
      <c r="UDE13" s="163"/>
      <c r="UDF13" s="163"/>
      <c r="UDG13" s="163"/>
      <c r="UDH13" s="163"/>
      <c r="UDI13" s="163"/>
      <c r="UDJ13" s="163"/>
      <c r="UDK13" s="163"/>
      <c r="UDL13" s="163"/>
      <c r="UDM13" s="163"/>
      <c r="UDN13" s="163"/>
      <c r="UDO13" s="163"/>
      <c r="UDP13" s="163"/>
      <c r="UDQ13" s="163"/>
      <c r="UDR13" s="163"/>
      <c r="UDS13" s="163"/>
      <c r="UDT13" s="163"/>
      <c r="UDU13" s="163"/>
      <c r="UDV13" s="163"/>
      <c r="UDW13" s="163"/>
      <c r="UDX13" s="163"/>
      <c r="UDY13" s="163"/>
      <c r="UDZ13" s="163"/>
      <c r="UEA13" s="163"/>
      <c r="UEB13" s="163"/>
      <c r="UEC13" s="163"/>
      <c r="UED13" s="163"/>
      <c r="UEE13" s="163"/>
      <c r="UEF13" s="163"/>
      <c r="UEG13" s="163"/>
      <c r="UEH13" s="163"/>
      <c r="UEI13" s="163"/>
      <c r="UEJ13" s="163"/>
      <c r="UEK13" s="163"/>
      <c r="UEL13" s="163"/>
      <c r="UEM13" s="163"/>
      <c r="UEN13" s="163"/>
      <c r="UEO13" s="163"/>
      <c r="UEP13" s="163"/>
      <c r="UEQ13" s="163"/>
      <c r="UER13" s="163"/>
      <c r="UES13" s="163"/>
      <c r="UET13" s="163"/>
      <c r="UEU13" s="163"/>
      <c r="UEV13" s="163"/>
      <c r="UEW13" s="163"/>
      <c r="UEX13" s="163"/>
      <c r="UEY13" s="163"/>
      <c r="UEZ13" s="163"/>
      <c r="UFA13" s="163"/>
      <c r="UFB13" s="163"/>
      <c r="UFC13" s="163"/>
      <c r="UFD13" s="163"/>
      <c r="UFE13" s="163"/>
      <c r="UFF13" s="163"/>
      <c r="UFG13" s="163"/>
      <c r="UFH13" s="163"/>
      <c r="UFI13" s="163"/>
      <c r="UFJ13" s="163"/>
      <c r="UFK13" s="163"/>
      <c r="UFL13" s="163"/>
      <c r="UFM13" s="163"/>
      <c r="UFN13" s="163"/>
      <c r="UFO13" s="163"/>
      <c r="UFP13" s="163"/>
      <c r="UFQ13" s="163"/>
      <c r="UFR13" s="163"/>
      <c r="UFS13" s="163"/>
      <c r="UFT13" s="163"/>
      <c r="UFU13" s="163"/>
      <c r="UFV13" s="163"/>
      <c r="UFW13" s="163"/>
      <c r="UFX13" s="163"/>
      <c r="UFY13" s="163"/>
      <c r="UFZ13" s="163"/>
      <c r="UGA13" s="163"/>
      <c r="UGB13" s="163"/>
      <c r="UGC13" s="163"/>
      <c r="UGD13" s="163"/>
      <c r="UGE13" s="163"/>
      <c r="UGF13" s="163"/>
      <c r="UGG13" s="163"/>
      <c r="UGH13" s="163"/>
      <c r="UGI13" s="163"/>
      <c r="UGJ13" s="163"/>
      <c r="UGK13" s="163"/>
      <c r="UGL13" s="163"/>
      <c r="UGM13" s="163"/>
      <c r="UGN13" s="163"/>
      <c r="UGO13" s="163"/>
      <c r="UGP13" s="163"/>
      <c r="UGQ13" s="163"/>
      <c r="UGR13" s="163"/>
      <c r="UGS13" s="163"/>
      <c r="UGT13" s="163"/>
      <c r="UGU13" s="163"/>
      <c r="UGV13" s="163"/>
      <c r="UGW13" s="163"/>
      <c r="UGX13" s="163"/>
      <c r="UGY13" s="163"/>
      <c r="UGZ13" s="163"/>
      <c r="UHA13" s="163"/>
      <c r="UHB13" s="163"/>
      <c r="UHC13" s="163"/>
      <c r="UHD13" s="163"/>
      <c r="UHE13" s="163"/>
      <c r="UHF13" s="163"/>
      <c r="UHG13" s="163"/>
      <c r="UHH13" s="163"/>
      <c r="UHI13" s="163"/>
      <c r="UHJ13" s="163"/>
      <c r="UHK13" s="163"/>
      <c r="UHL13" s="163"/>
      <c r="UHM13" s="163"/>
      <c r="UHN13" s="163"/>
      <c r="UHO13" s="163"/>
      <c r="UHP13" s="163"/>
      <c r="UHQ13" s="163"/>
      <c r="UHR13" s="163"/>
      <c r="UHS13" s="163"/>
      <c r="UHT13" s="163"/>
      <c r="UHU13" s="163"/>
      <c r="UHV13" s="163"/>
      <c r="UHW13" s="163"/>
      <c r="UHX13" s="163"/>
      <c r="UHY13" s="163"/>
      <c r="UHZ13" s="163"/>
      <c r="UIA13" s="163"/>
      <c r="UIB13" s="163"/>
      <c r="UIC13" s="163"/>
      <c r="UID13" s="163"/>
      <c r="UIE13" s="163"/>
      <c r="UIF13" s="163"/>
      <c r="UIG13" s="163"/>
      <c r="UIH13" s="163"/>
      <c r="UII13" s="163"/>
      <c r="UIJ13" s="163"/>
      <c r="UIK13" s="163"/>
      <c r="UIL13" s="163"/>
      <c r="UIM13" s="163"/>
      <c r="UIN13" s="163"/>
      <c r="UIO13" s="163"/>
      <c r="UIP13" s="163"/>
      <c r="UIQ13" s="163"/>
      <c r="UIR13" s="163"/>
      <c r="UIS13" s="163"/>
      <c r="UIT13" s="163"/>
      <c r="UIU13" s="163"/>
      <c r="UIV13" s="163"/>
      <c r="UIW13" s="163"/>
      <c r="UIX13" s="163"/>
      <c r="UIY13" s="163"/>
      <c r="UIZ13" s="163"/>
      <c r="UJA13" s="163"/>
      <c r="UJB13" s="163"/>
      <c r="UJC13" s="163"/>
      <c r="UJD13" s="163"/>
      <c r="UJE13" s="163"/>
      <c r="UJF13" s="163"/>
      <c r="UJG13" s="163"/>
      <c r="UJH13" s="163"/>
      <c r="UJI13" s="163"/>
      <c r="UJJ13" s="163"/>
      <c r="UJK13" s="163"/>
      <c r="UJL13" s="163"/>
      <c r="UJM13" s="163"/>
      <c r="UJN13" s="163"/>
      <c r="UJO13" s="163"/>
      <c r="UJP13" s="163"/>
      <c r="UJQ13" s="163"/>
      <c r="UJR13" s="163"/>
      <c r="UJS13" s="163"/>
      <c r="UJT13" s="163"/>
      <c r="UJU13" s="163"/>
      <c r="UJV13" s="163"/>
      <c r="UJW13" s="163"/>
      <c r="UJX13" s="163"/>
      <c r="UJY13" s="163"/>
      <c r="UJZ13" s="163"/>
      <c r="UKA13" s="163"/>
      <c r="UKB13" s="163"/>
      <c r="UKC13" s="163"/>
      <c r="UKD13" s="163"/>
      <c r="UKE13" s="163"/>
      <c r="UKF13" s="163"/>
      <c r="UKG13" s="163"/>
      <c r="UKH13" s="163"/>
      <c r="UKI13" s="163"/>
      <c r="UKJ13" s="163"/>
      <c r="UKK13" s="163"/>
      <c r="UKL13" s="163"/>
      <c r="UKM13" s="163"/>
      <c r="UKN13" s="163"/>
      <c r="UKO13" s="163"/>
      <c r="UKP13" s="163"/>
      <c r="UKQ13" s="163"/>
      <c r="UKR13" s="163"/>
      <c r="UKS13" s="163"/>
      <c r="UKT13" s="163"/>
      <c r="UKU13" s="163"/>
      <c r="UKV13" s="163"/>
      <c r="UKW13" s="163"/>
      <c r="UKX13" s="163"/>
      <c r="UKY13" s="163"/>
      <c r="UKZ13" s="163"/>
      <c r="ULA13" s="163"/>
      <c r="ULB13" s="163"/>
      <c r="ULC13" s="163"/>
      <c r="ULD13" s="163"/>
      <c r="ULE13" s="163"/>
      <c r="ULF13" s="163"/>
      <c r="ULG13" s="163"/>
      <c r="ULH13" s="163"/>
      <c r="ULI13" s="163"/>
      <c r="ULJ13" s="163"/>
      <c r="ULK13" s="163"/>
      <c r="ULL13" s="163"/>
      <c r="ULM13" s="163"/>
      <c r="ULN13" s="163"/>
      <c r="ULO13" s="163"/>
      <c r="ULP13" s="163"/>
      <c r="ULQ13" s="163"/>
      <c r="ULR13" s="163"/>
      <c r="ULS13" s="163"/>
      <c r="ULT13" s="163"/>
      <c r="ULU13" s="163"/>
      <c r="ULV13" s="163"/>
      <c r="ULW13" s="163"/>
      <c r="ULX13" s="163"/>
      <c r="ULY13" s="163"/>
      <c r="ULZ13" s="163"/>
      <c r="UMA13" s="163"/>
      <c r="UMB13" s="163"/>
      <c r="UMC13" s="163"/>
      <c r="UMD13" s="163"/>
      <c r="UME13" s="163"/>
      <c r="UMF13" s="163"/>
      <c r="UMG13" s="163"/>
      <c r="UMH13" s="163"/>
      <c r="UMI13" s="163"/>
      <c r="UMJ13" s="163"/>
      <c r="UMK13" s="163"/>
      <c r="UML13" s="163"/>
      <c r="UMM13" s="163"/>
      <c r="UMN13" s="163"/>
      <c r="UMO13" s="163"/>
      <c r="UMP13" s="163"/>
      <c r="UMQ13" s="163"/>
      <c r="UMR13" s="163"/>
      <c r="UMS13" s="163"/>
      <c r="UMT13" s="163"/>
      <c r="UMU13" s="163"/>
      <c r="UMV13" s="163"/>
      <c r="UMW13" s="163"/>
      <c r="UMX13" s="163"/>
      <c r="UMY13" s="163"/>
      <c r="UMZ13" s="163"/>
      <c r="UNA13" s="163"/>
      <c r="UNB13" s="163"/>
      <c r="UNC13" s="163"/>
      <c r="UND13" s="163"/>
      <c r="UNE13" s="163"/>
      <c r="UNF13" s="163"/>
      <c r="UNG13" s="163"/>
      <c r="UNH13" s="163"/>
      <c r="UNI13" s="163"/>
      <c r="UNJ13" s="163"/>
      <c r="UNK13" s="163"/>
      <c r="UNL13" s="163"/>
      <c r="UNM13" s="163"/>
      <c r="UNN13" s="163"/>
      <c r="UNO13" s="163"/>
      <c r="UNP13" s="163"/>
      <c r="UNQ13" s="163"/>
      <c r="UNR13" s="163"/>
      <c r="UNS13" s="163"/>
      <c r="UNT13" s="163"/>
      <c r="UNU13" s="163"/>
      <c r="UNV13" s="163"/>
      <c r="UNW13" s="163"/>
      <c r="UNX13" s="163"/>
      <c r="UNY13" s="163"/>
      <c r="UNZ13" s="163"/>
      <c r="UOA13" s="163"/>
      <c r="UOB13" s="163"/>
      <c r="UOC13" s="163"/>
      <c r="UOD13" s="163"/>
      <c r="UOE13" s="163"/>
      <c r="UOF13" s="163"/>
      <c r="UOG13" s="163"/>
      <c r="UOH13" s="163"/>
      <c r="UOI13" s="163"/>
      <c r="UOJ13" s="163"/>
      <c r="UOK13" s="163"/>
      <c r="UOL13" s="163"/>
      <c r="UOM13" s="163"/>
      <c r="UON13" s="163"/>
      <c r="UOO13" s="163"/>
      <c r="UOP13" s="163"/>
      <c r="UOQ13" s="163"/>
      <c r="UOR13" s="163"/>
      <c r="UOS13" s="163"/>
      <c r="UOT13" s="163"/>
      <c r="UOU13" s="163"/>
      <c r="UOV13" s="163"/>
      <c r="UOW13" s="163"/>
      <c r="UOX13" s="163"/>
      <c r="UOY13" s="163"/>
      <c r="UOZ13" s="163"/>
      <c r="UPA13" s="163"/>
      <c r="UPB13" s="163"/>
      <c r="UPC13" s="163"/>
      <c r="UPD13" s="163"/>
      <c r="UPE13" s="163"/>
      <c r="UPF13" s="163"/>
      <c r="UPG13" s="163"/>
      <c r="UPH13" s="163"/>
      <c r="UPI13" s="163"/>
      <c r="UPJ13" s="163"/>
      <c r="UPK13" s="163"/>
      <c r="UPL13" s="163"/>
      <c r="UPM13" s="163"/>
      <c r="UPN13" s="163"/>
      <c r="UPO13" s="163"/>
      <c r="UPP13" s="163"/>
      <c r="UPQ13" s="163"/>
      <c r="UPR13" s="163"/>
      <c r="UPS13" s="163"/>
      <c r="UPT13" s="163"/>
      <c r="UPU13" s="163"/>
      <c r="UPV13" s="163"/>
      <c r="UPW13" s="163"/>
      <c r="UPX13" s="163"/>
      <c r="UPY13" s="163"/>
      <c r="UPZ13" s="163"/>
      <c r="UQA13" s="163"/>
      <c r="UQB13" s="163"/>
      <c r="UQC13" s="163"/>
      <c r="UQD13" s="163"/>
      <c r="UQE13" s="163"/>
      <c r="UQF13" s="163"/>
      <c r="UQG13" s="163"/>
      <c r="UQH13" s="163"/>
      <c r="UQI13" s="163"/>
      <c r="UQJ13" s="163"/>
      <c r="UQK13" s="163"/>
      <c r="UQL13" s="163"/>
      <c r="UQM13" s="163"/>
      <c r="UQN13" s="163"/>
      <c r="UQO13" s="163"/>
      <c r="UQP13" s="163"/>
      <c r="UQQ13" s="163"/>
      <c r="UQR13" s="163"/>
      <c r="UQS13" s="163"/>
      <c r="UQT13" s="163"/>
      <c r="UQU13" s="163"/>
      <c r="UQV13" s="163"/>
      <c r="UQW13" s="163"/>
      <c r="UQX13" s="163"/>
      <c r="UQY13" s="163"/>
      <c r="UQZ13" s="163"/>
      <c r="URA13" s="163"/>
      <c r="URB13" s="163"/>
      <c r="URC13" s="163"/>
      <c r="URD13" s="163"/>
      <c r="URE13" s="163"/>
      <c r="URF13" s="163"/>
      <c r="URG13" s="163"/>
      <c r="URH13" s="163"/>
      <c r="URI13" s="163"/>
      <c r="URJ13" s="163"/>
      <c r="URK13" s="163"/>
      <c r="URL13" s="163"/>
      <c r="URM13" s="163"/>
      <c r="URN13" s="163"/>
      <c r="URO13" s="163"/>
      <c r="URP13" s="163"/>
      <c r="URQ13" s="163"/>
      <c r="URR13" s="163"/>
      <c r="URS13" s="163"/>
      <c r="URT13" s="163"/>
      <c r="URU13" s="163"/>
      <c r="URV13" s="163"/>
      <c r="URW13" s="163"/>
      <c r="URX13" s="163"/>
      <c r="URY13" s="163"/>
      <c r="URZ13" s="163"/>
      <c r="USA13" s="163"/>
      <c r="USB13" s="163"/>
      <c r="USC13" s="163"/>
      <c r="USD13" s="163"/>
      <c r="USE13" s="163"/>
      <c r="USF13" s="163"/>
      <c r="USG13" s="163"/>
      <c r="USH13" s="163"/>
      <c r="USI13" s="163"/>
      <c r="USJ13" s="163"/>
      <c r="USK13" s="163"/>
      <c r="USL13" s="163"/>
      <c r="USM13" s="163"/>
      <c r="USN13" s="163"/>
      <c r="USO13" s="163"/>
      <c r="USP13" s="163"/>
      <c r="USQ13" s="163"/>
      <c r="USR13" s="163"/>
      <c r="USS13" s="163"/>
      <c r="UST13" s="163"/>
      <c r="USU13" s="163"/>
      <c r="USV13" s="163"/>
      <c r="USW13" s="163"/>
      <c r="USX13" s="163"/>
      <c r="USY13" s="163"/>
      <c r="USZ13" s="163"/>
      <c r="UTA13" s="163"/>
      <c r="UTB13" s="163"/>
      <c r="UTC13" s="163"/>
      <c r="UTD13" s="163"/>
      <c r="UTE13" s="163"/>
      <c r="UTF13" s="163"/>
      <c r="UTG13" s="163"/>
      <c r="UTH13" s="163"/>
      <c r="UTI13" s="163"/>
      <c r="UTJ13" s="163"/>
      <c r="UTK13" s="163"/>
      <c r="UTL13" s="163"/>
      <c r="UTM13" s="163"/>
      <c r="UTN13" s="163"/>
      <c r="UTO13" s="163"/>
      <c r="UTP13" s="163"/>
      <c r="UTQ13" s="163"/>
      <c r="UTR13" s="163"/>
      <c r="UTS13" s="163"/>
      <c r="UTT13" s="163"/>
      <c r="UTU13" s="163"/>
      <c r="UTV13" s="163"/>
      <c r="UTW13" s="163"/>
      <c r="UTX13" s="163"/>
      <c r="UTY13" s="163"/>
      <c r="UTZ13" s="163"/>
      <c r="UUA13" s="163"/>
      <c r="UUB13" s="163"/>
      <c r="UUC13" s="163"/>
      <c r="UUD13" s="163"/>
      <c r="UUE13" s="163"/>
      <c r="UUF13" s="163"/>
      <c r="UUG13" s="163"/>
      <c r="UUH13" s="163"/>
      <c r="UUI13" s="163"/>
      <c r="UUJ13" s="163"/>
      <c r="UUK13" s="163"/>
      <c r="UUL13" s="163"/>
      <c r="UUM13" s="163"/>
      <c r="UUN13" s="163"/>
      <c r="UUO13" s="163"/>
      <c r="UUP13" s="163"/>
      <c r="UUQ13" s="163"/>
      <c r="UUR13" s="163"/>
      <c r="UUS13" s="163"/>
      <c r="UUT13" s="163"/>
      <c r="UUU13" s="163"/>
      <c r="UUV13" s="163"/>
      <c r="UUW13" s="163"/>
      <c r="UUX13" s="163"/>
      <c r="UUY13" s="163"/>
      <c r="UUZ13" s="163"/>
      <c r="UVA13" s="163"/>
      <c r="UVB13" s="163"/>
      <c r="UVC13" s="163"/>
      <c r="UVD13" s="163"/>
      <c r="UVE13" s="163"/>
      <c r="UVF13" s="163"/>
      <c r="UVG13" s="163"/>
      <c r="UVH13" s="163"/>
      <c r="UVI13" s="163"/>
      <c r="UVJ13" s="163"/>
      <c r="UVK13" s="163"/>
      <c r="UVL13" s="163"/>
      <c r="UVM13" s="163"/>
      <c r="UVN13" s="163"/>
      <c r="UVO13" s="163"/>
      <c r="UVP13" s="163"/>
      <c r="UVQ13" s="163"/>
      <c r="UVR13" s="163"/>
      <c r="UVS13" s="163"/>
      <c r="UVT13" s="163"/>
      <c r="UVU13" s="163"/>
      <c r="UVV13" s="163"/>
      <c r="UVW13" s="163"/>
      <c r="UVX13" s="163"/>
      <c r="UVY13" s="163"/>
      <c r="UVZ13" s="163"/>
      <c r="UWA13" s="163"/>
      <c r="UWB13" s="163"/>
      <c r="UWC13" s="163"/>
      <c r="UWD13" s="163"/>
      <c r="UWE13" s="163"/>
      <c r="UWF13" s="163"/>
      <c r="UWG13" s="163"/>
      <c r="UWH13" s="163"/>
      <c r="UWI13" s="163"/>
      <c r="UWJ13" s="163"/>
      <c r="UWK13" s="163"/>
      <c r="UWL13" s="163"/>
      <c r="UWM13" s="163"/>
      <c r="UWN13" s="163"/>
      <c r="UWO13" s="163"/>
      <c r="UWP13" s="163"/>
      <c r="UWQ13" s="163"/>
      <c r="UWR13" s="163"/>
      <c r="UWS13" s="163"/>
      <c r="UWT13" s="163"/>
      <c r="UWU13" s="163"/>
      <c r="UWV13" s="163"/>
      <c r="UWW13" s="163"/>
      <c r="UWX13" s="163"/>
      <c r="UWY13" s="163"/>
      <c r="UWZ13" s="163"/>
      <c r="UXA13" s="163"/>
      <c r="UXB13" s="163"/>
      <c r="UXC13" s="163"/>
      <c r="UXD13" s="163"/>
      <c r="UXE13" s="163"/>
      <c r="UXF13" s="163"/>
      <c r="UXG13" s="163"/>
      <c r="UXH13" s="163"/>
      <c r="UXI13" s="163"/>
      <c r="UXJ13" s="163"/>
      <c r="UXK13" s="163"/>
      <c r="UXL13" s="163"/>
      <c r="UXM13" s="163"/>
      <c r="UXN13" s="163"/>
      <c r="UXO13" s="163"/>
      <c r="UXP13" s="163"/>
      <c r="UXQ13" s="163"/>
      <c r="UXR13" s="163"/>
      <c r="UXS13" s="163"/>
      <c r="UXT13" s="163"/>
      <c r="UXU13" s="163"/>
      <c r="UXV13" s="163"/>
      <c r="UXW13" s="163"/>
      <c r="UXX13" s="163"/>
      <c r="UXY13" s="163"/>
      <c r="UXZ13" s="163"/>
      <c r="UYA13" s="163"/>
      <c r="UYB13" s="163"/>
      <c r="UYC13" s="163"/>
      <c r="UYD13" s="163"/>
      <c r="UYE13" s="163"/>
      <c r="UYF13" s="163"/>
      <c r="UYG13" s="163"/>
      <c r="UYH13" s="163"/>
      <c r="UYI13" s="163"/>
      <c r="UYJ13" s="163"/>
      <c r="UYK13" s="163"/>
      <c r="UYL13" s="163"/>
      <c r="UYM13" s="163"/>
      <c r="UYN13" s="163"/>
      <c r="UYO13" s="163"/>
      <c r="UYP13" s="163"/>
      <c r="UYQ13" s="163"/>
      <c r="UYR13" s="163"/>
      <c r="UYS13" s="163"/>
      <c r="UYT13" s="163"/>
      <c r="UYU13" s="163"/>
      <c r="UYV13" s="163"/>
      <c r="UYW13" s="163"/>
      <c r="UYX13" s="163"/>
      <c r="UYY13" s="163"/>
      <c r="UYZ13" s="163"/>
      <c r="UZA13" s="163"/>
      <c r="UZB13" s="163"/>
      <c r="UZC13" s="163"/>
      <c r="UZD13" s="163"/>
      <c r="UZE13" s="163"/>
      <c r="UZF13" s="163"/>
      <c r="UZG13" s="163"/>
      <c r="UZH13" s="163"/>
      <c r="UZI13" s="163"/>
      <c r="UZJ13" s="163"/>
      <c r="UZK13" s="163"/>
      <c r="UZL13" s="163"/>
      <c r="UZM13" s="163"/>
      <c r="UZN13" s="163"/>
      <c r="UZO13" s="163"/>
      <c r="UZP13" s="163"/>
      <c r="UZQ13" s="163"/>
      <c r="UZR13" s="163"/>
      <c r="UZS13" s="163"/>
      <c r="UZT13" s="163"/>
      <c r="UZU13" s="163"/>
      <c r="UZV13" s="163"/>
      <c r="UZW13" s="163"/>
      <c r="UZX13" s="163"/>
      <c r="UZY13" s="163"/>
      <c r="UZZ13" s="163"/>
      <c r="VAA13" s="163"/>
      <c r="VAB13" s="163"/>
      <c r="VAC13" s="163"/>
      <c r="VAD13" s="163"/>
      <c r="VAE13" s="163"/>
      <c r="VAF13" s="163"/>
      <c r="VAG13" s="163"/>
      <c r="VAH13" s="163"/>
      <c r="VAI13" s="163"/>
      <c r="VAJ13" s="163"/>
      <c r="VAK13" s="163"/>
      <c r="VAL13" s="163"/>
      <c r="VAM13" s="163"/>
      <c r="VAN13" s="163"/>
      <c r="VAO13" s="163"/>
      <c r="VAP13" s="163"/>
      <c r="VAQ13" s="163"/>
      <c r="VAR13" s="163"/>
      <c r="VAS13" s="163"/>
      <c r="VAT13" s="163"/>
      <c r="VAU13" s="163"/>
      <c r="VAV13" s="163"/>
      <c r="VAW13" s="163"/>
      <c r="VAX13" s="163"/>
      <c r="VAY13" s="163"/>
      <c r="VAZ13" s="163"/>
      <c r="VBA13" s="163"/>
      <c r="VBB13" s="163"/>
      <c r="VBC13" s="163"/>
      <c r="VBD13" s="163"/>
      <c r="VBE13" s="163"/>
      <c r="VBF13" s="163"/>
      <c r="VBG13" s="163"/>
      <c r="VBH13" s="163"/>
      <c r="VBI13" s="163"/>
      <c r="VBJ13" s="163"/>
      <c r="VBK13" s="163"/>
      <c r="VBL13" s="163"/>
      <c r="VBM13" s="163"/>
      <c r="VBN13" s="163"/>
      <c r="VBO13" s="163"/>
      <c r="VBP13" s="163"/>
      <c r="VBQ13" s="163"/>
      <c r="VBR13" s="163"/>
      <c r="VBS13" s="163"/>
      <c r="VBT13" s="163"/>
      <c r="VBU13" s="163"/>
      <c r="VBV13" s="163"/>
      <c r="VBW13" s="163"/>
      <c r="VBX13" s="163"/>
      <c r="VBY13" s="163"/>
      <c r="VBZ13" s="163"/>
      <c r="VCA13" s="163"/>
      <c r="VCB13" s="163"/>
      <c r="VCC13" s="163"/>
      <c r="VCD13" s="163"/>
      <c r="VCE13" s="163"/>
      <c r="VCF13" s="163"/>
      <c r="VCG13" s="163"/>
      <c r="VCH13" s="163"/>
      <c r="VCI13" s="163"/>
      <c r="VCJ13" s="163"/>
      <c r="VCK13" s="163"/>
      <c r="VCL13" s="163"/>
      <c r="VCM13" s="163"/>
      <c r="VCN13" s="163"/>
      <c r="VCO13" s="163"/>
      <c r="VCP13" s="163"/>
      <c r="VCQ13" s="163"/>
      <c r="VCR13" s="163"/>
      <c r="VCS13" s="163"/>
      <c r="VCT13" s="163"/>
      <c r="VCU13" s="163"/>
      <c r="VCV13" s="163"/>
      <c r="VCW13" s="163"/>
      <c r="VCX13" s="163"/>
      <c r="VCY13" s="163"/>
      <c r="VCZ13" s="163"/>
      <c r="VDA13" s="163"/>
      <c r="VDB13" s="163"/>
      <c r="VDC13" s="163"/>
      <c r="VDD13" s="163"/>
      <c r="VDE13" s="163"/>
      <c r="VDF13" s="163"/>
      <c r="VDG13" s="163"/>
      <c r="VDH13" s="163"/>
      <c r="VDI13" s="163"/>
      <c r="VDJ13" s="163"/>
      <c r="VDK13" s="163"/>
      <c r="VDL13" s="163"/>
      <c r="VDM13" s="163"/>
      <c r="VDN13" s="163"/>
      <c r="VDO13" s="163"/>
      <c r="VDP13" s="163"/>
      <c r="VDQ13" s="163"/>
      <c r="VDR13" s="163"/>
      <c r="VDS13" s="163"/>
      <c r="VDT13" s="163"/>
      <c r="VDU13" s="163"/>
      <c r="VDV13" s="163"/>
      <c r="VDW13" s="163"/>
      <c r="VDX13" s="163"/>
      <c r="VDY13" s="163"/>
      <c r="VDZ13" s="163"/>
      <c r="VEA13" s="163"/>
      <c r="VEB13" s="163"/>
      <c r="VEC13" s="163"/>
      <c r="VED13" s="163"/>
      <c r="VEE13" s="163"/>
      <c r="VEF13" s="163"/>
      <c r="VEG13" s="163"/>
      <c r="VEH13" s="163"/>
      <c r="VEI13" s="163"/>
      <c r="VEJ13" s="163"/>
      <c r="VEK13" s="163"/>
      <c r="VEL13" s="163"/>
      <c r="VEM13" s="163"/>
      <c r="VEN13" s="163"/>
      <c r="VEO13" s="163"/>
      <c r="VEP13" s="163"/>
      <c r="VEQ13" s="163"/>
      <c r="VER13" s="163"/>
      <c r="VES13" s="163"/>
      <c r="VET13" s="163"/>
      <c r="VEU13" s="163"/>
      <c r="VEV13" s="163"/>
      <c r="VEW13" s="163"/>
      <c r="VEX13" s="163"/>
      <c r="VEY13" s="163"/>
      <c r="VEZ13" s="163"/>
      <c r="VFA13" s="163"/>
      <c r="VFB13" s="163"/>
      <c r="VFC13" s="163"/>
      <c r="VFD13" s="163"/>
      <c r="VFE13" s="163"/>
      <c r="VFF13" s="163"/>
      <c r="VFG13" s="163"/>
      <c r="VFH13" s="163"/>
      <c r="VFI13" s="163"/>
      <c r="VFJ13" s="163"/>
      <c r="VFK13" s="163"/>
      <c r="VFL13" s="163"/>
      <c r="VFM13" s="163"/>
      <c r="VFN13" s="163"/>
      <c r="VFO13" s="163"/>
      <c r="VFP13" s="163"/>
      <c r="VFQ13" s="163"/>
      <c r="VFR13" s="163"/>
      <c r="VFS13" s="163"/>
      <c r="VFT13" s="163"/>
      <c r="VFU13" s="163"/>
      <c r="VFV13" s="163"/>
      <c r="VFW13" s="163"/>
      <c r="VFX13" s="163"/>
      <c r="VFY13" s="163"/>
      <c r="VFZ13" s="163"/>
      <c r="VGA13" s="163"/>
      <c r="VGB13" s="163"/>
      <c r="VGC13" s="163"/>
      <c r="VGD13" s="163"/>
      <c r="VGE13" s="163"/>
      <c r="VGF13" s="163"/>
      <c r="VGG13" s="163"/>
      <c r="VGH13" s="163"/>
      <c r="VGI13" s="163"/>
      <c r="VGJ13" s="163"/>
      <c r="VGK13" s="163"/>
      <c r="VGL13" s="163"/>
      <c r="VGM13" s="163"/>
      <c r="VGN13" s="163"/>
      <c r="VGO13" s="163"/>
      <c r="VGP13" s="163"/>
      <c r="VGQ13" s="163"/>
      <c r="VGR13" s="163"/>
      <c r="VGS13" s="163"/>
      <c r="VGT13" s="163"/>
      <c r="VGU13" s="163"/>
      <c r="VGV13" s="163"/>
      <c r="VGW13" s="163"/>
      <c r="VGX13" s="163"/>
      <c r="VGY13" s="163"/>
      <c r="VGZ13" s="163"/>
      <c r="VHA13" s="163"/>
      <c r="VHB13" s="163"/>
      <c r="VHC13" s="163"/>
      <c r="VHD13" s="163"/>
      <c r="VHE13" s="163"/>
      <c r="VHF13" s="163"/>
      <c r="VHG13" s="163"/>
      <c r="VHH13" s="163"/>
      <c r="VHI13" s="163"/>
      <c r="VHJ13" s="163"/>
      <c r="VHK13" s="163"/>
      <c r="VHL13" s="163"/>
      <c r="VHM13" s="163"/>
      <c r="VHN13" s="163"/>
      <c r="VHO13" s="163"/>
      <c r="VHP13" s="163"/>
      <c r="VHQ13" s="163"/>
      <c r="VHR13" s="163"/>
      <c r="VHS13" s="163"/>
      <c r="VHT13" s="163"/>
      <c r="VHU13" s="163"/>
      <c r="VHV13" s="163"/>
      <c r="VHW13" s="163"/>
      <c r="VHX13" s="163"/>
      <c r="VHY13" s="163"/>
      <c r="VHZ13" s="163"/>
      <c r="VIA13" s="163"/>
      <c r="VIB13" s="163"/>
      <c r="VIC13" s="163"/>
      <c r="VID13" s="163"/>
      <c r="VIE13" s="163"/>
      <c r="VIF13" s="163"/>
      <c r="VIG13" s="163"/>
      <c r="VIH13" s="163"/>
      <c r="VII13" s="163"/>
      <c r="VIJ13" s="163"/>
      <c r="VIK13" s="163"/>
      <c r="VIL13" s="163"/>
      <c r="VIM13" s="163"/>
      <c r="VIN13" s="163"/>
      <c r="VIO13" s="163"/>
      <c r="VIP13" s="163"/>
      <c r="VIQ13" s="163"/>
      <c r="VIR13" s="163"/>
      <c r="VIS13" s="163"/>
      <c r="VIT13" s="163"/>
      <c r="VIU13" s="163"/>
      <c r="VIV13" s="163"/>
      <c r="VIW13" s="163"/>
      <c r="VIX13" s="163"/>
      <c r="VIY13" s="163"/>
      <c r="VIZ13" s="163"/>
      <c r="VJA13" s="163"/>
      <c r="VJB13" s="163"/>
      <c r="VJC13" s="163"/>
      <c r="VJD13" s="163"/>
      <c r="VJE13" s="163"/>
      <c r="VJF13" s="163"/>
      <c r="VJG13" s="163"/>
      <c r="VJH13" s="163"/>
      <c r="VJI13" s="163"/>
      <c r="VJJ13" s="163"/>
      <c r="VJK13" s="163"/>
      <c r="VJL13" s="163"/>
      <c r="VJM13" s="163"/>
      <c r="VJN13" s="163"/>
      <c r="VJO13" s="163"/>
      <c r="VJP13" s="163"/>
      <c r="VJQ13" s="163"/>
      <c r="VJR13" s="163"/>
      <c r="VJS13" s="163"/>
      <c r="VJT13" s="163"/>
      <c r="VJU13" s="163"/>
      <c r="VJV13" s="163"/>
      <c r="VJW13" s="163"/>
      <c r="VJX13" s="163"/>
      <c r="VJY13" s="163"/>
      <c r="VJZ13" s="163"/>
      <c r="VKA13" s="163"/>
      <c r="VKB13" s="163"/>
      <c r="VKC13" s="163"/>
      <c r="VKD13" s="163"/>
      <c r="VKE13" s="163"/>
      <c r="VKF13" s="163"/>
      <c r="VKG13" s="163"/>
      <c r="VKH13" s="163"/>
      <c r="VKI13" s="163"/>
      <c r="VKJ13" s="163"/>
      <c r="VKK13" s="163"/>
      <c r="VKL13" s="163"/>
      <c r="VKM13" s="163"/>
      <c r="VKN13" s="163"/>
      <c r="VKO13" s="163"/>
      <c r="VKP13" s="163"/>
      <c r="VKQ13" s="163"/>
      <c r="VKR13" s="163"/>
      <c r="VKS13" s="163"/>
      <c r="VKT13" s="163"/>
      <c r="VKU13" s="163"/>
      <c r="VKV13" s="163"/>
      <c r="VKW13" s="163"/>
      <c r="VKX13" s="163"/>
      <c r="VKY13" s="163"/>
      <c r="VKZ13" s="163"/>
      <c r="VLA13" s="163"/>
      <c r="VLB13" s="163"/>
      <c r="VLC13" s="163"/>
      <c r="VLD13" s="163"/>
      <c r="VLE13" s="163"/>
      <c r="VLF13" s="163"/>
      <c r="VLG13" s="163"/>
      <c r="VLH13" s="163"/>
      <c r="VLI13" s="163"/>
      <c r="VLJ13" s="163"/>
      <c r="VLK13" s="163"/>
      <c r="VLL13" s="163"/>
      <c r="VLM13" s="163"/>
      <c r="VLN13" s="163"/>
      <c r="VLO13" s="163"/>
      <c r="VLP13" s="163"/>
      <c r="VLQ13" s="163"/>
      <c r="VLR13" s="163"/>
      <c r="VLS13" s="163"/>
      <c r="VLT13" s="163"/>
      <c r="VLU13" s="163"/>
      <c r="VLV13" s="163"/>
      <c r="VLW13" s="163"/>
      <c r="VLX13" s="163"/>
      <c r="VLY13" s="163"/>
      <c r="VLZ13" s="163"/>
      <c r="VMA13" s="163"/>
      <c r="VMB13" s="163"/>
      <c r="VMC13" s="163"/>
      <c r="VMD13" s="163"/>
      <c r="VME13" s="163"/>
      <c r="VMF13" s="163"/>
      <c r="VMG13" s="163"/>
      <c r="VMH13" s="163"/>
      <c r="VMI13" s="163"/>
      <c r="VMJ13" s="163"/>
      <c r="VMK13" s="163"/>
      <c r="VML13" s="163"/>
      <c r="VMM13" s="163"/>
      <c r="VMN13" s="163"/>
      <c r="VMO13" s="163"/>
      <c r="VMP13" s="163"/>
      <c r="VMQ13" s="163"/>
      <c r="VMR13" s="163"/>
      <c r="VMS13" s="163"/>
      <c r="VMT13" s="163"/>
      <c r="VMU13" s="163"/>
      <c r="VMV13" s="163"/>
      <c r="VMW13" s="163"/>
      <c r="VMX13" s="163"/>
      <c r="VMY13" s="163"/>
      <c r="VMZ13" s="163"/>
      <c r="VNA13" s="163"/>
      <c r="VNB13" s="163"/>
      <c r="VNC13" s="163"/>
      <c r="VND13" s="163"/>
      <c r="VNE13" s="163"/>
      <c r="VNF13" s="163"/>
      <c r="VNG13" s="163"/>
      <c r="VNH13" s="163"/>
      <c r="VNI13" s="163"/>
      <c r="VNJ13" s="163"/>
      <c r="VNK13" s="163"/>
      <c r="VNL13" s="163"/>
      <c r="VNM13" s="163"/>
      <c r="VNN13" s="163"/>
      <c r="VNO13" s="163"/>
      <c r="VNP13" s="163"/>
      <c r="VNQ13" s="163"/>
      <c r="VNR13" s="163"/>
      <c r="VNS13" s="163"/>
      <c r="VNT13" s="163"/>
      <c r="VNU13" s="163"/>
      <c r="VNV13" s="163"/>
      <c r="VNW13" s="163"/>
      <c r="VNX13" s="163"/>
      <c r="VNY13" s="163"/>
      <c r="VNZ13" s="163"/>
      <c r="VOA13" s="163"/>
      <c r="VOB13" s="163"/>
      <c r="VOC13" s="163"/>
      <c r="VOD13" s="163"/>
      <c r="VOE13" s="163"/>
      <c r="VOF13" s="163"/>
      <c r="VOG13" s="163"/>
      <c r="VOH13" s="163"/>
      <c r="VOI13" s="163"/>
      <c r="VOJ13" s="163"/>
      <c r="VOK13" s="163"/>
      <c r="VOL13" s="163"/>
      <c r="VOM13" s="163"/>
      <c r="VON13" s="163"/>
      <c r="VOO13" s="163"/>
      <c r="VOP13" s="163"/>
      <c r="VOQ13" s="163"/>
      <c r="VOR13" s="163"/>
      <c r="VOS13" s="163"/>
      <c r="VOT13" s="163"/>
      <c r="VOU13" s="163"/>
      <c r="VOV13" s="163"/>
      <c r="VOW13" s="163"/>
      <c r="VOX13" s="163"/>
      <c r="VOY13" s="163"/>
      <c r="VOZ13" s="163"/>
      <c r="VPA13" s="163"/>
      <c r="VPB13" s="163"/>
      <c r="VPC13" s="163"/>
      <c r="VPD13" s="163"/>
      <c r="VPE13" s="163"/>
      <c r="VPF13" s="163"/>
      <c r="VPG13" s="163"/>
      <c r="VPH13" s="163"/>
      <c r="VPI13" s="163"/>
      <c r="VPJ13" s="163"/>
      <c r="VPK13" s="163"/>
      <c r="VPL13" s="163"/>
      <c r="VPM13" s="163"/>
      <c r="VPN13" s="163"/>
      <c r="VPO13" s="163"/>
      <c r="VPP13" s="163"/>
      <c r="VPQ13" s="163"/>
      <c r="VPR13" s="163"/>
      <c r="VPS13" s="163"/>
      <c r="VPT13" s="163"/>
      <c r="VPU13" s="163"/>
      <c r="VPV13" s="163"/>
      <c r="VPW13" s="163"/>
      <c r="VPX13" s="163"/>
      <c r="VPY13" s="163"/>
      <c r="VPZ13" s="163"/>
      <c r="VQA13" s="163"/>
      <c r="VQB13" s="163"/>
      <c r="VQC13" s="163"/>
      <c r="VQD13" s="163"/>
      <c r="VQE13" s="163"/>
      <c r="VQF13" s="163"/>
      <c r="VQG13" s="163"/>
      <c r="VQH13" s="163"/>
      <c r="VQI13" s="163"/>
      <c r="VQJ13" s="163"/>
      <c r="VQK13" s="163"/>
      <c r="VQL13" s="163"/>
      <c r="VQM13" s="163"/>
      <c r="VQN13" s="163"/>
      <c r="VQO13" s="163"/>
      <c r="VQP13" s="163"/>
      <c r="VQQ13" s="163"/>
      <c r="VQR13" s="163"/>
      <c r="VQS13" s="163"/>
      <c r="VQT13" s="163"/>
      <c r="VQU13" s="163"/>
      <c r="VQV13" s="163"/>
      <c r="VQW13" s="163"/>
      <c r="VQX13" s="163"/>
      <c r="VQY13" s="163"/>
      <c r="VQZ13" s="163"/>
      <c r="VRA13" s="163"/>
      <c r="VRB13" s="163"/>
      <c r="VRC13" s="163"/>
      <c r="VRD13" s="163"/>
      <c r="VRE13" s="163"/>
      <c r="VRF13" s="163"/>
      <c r="VRG13" s="163"/>
      <c r="VRH13" s="163"/>
      <c r="VRI13" s="163"/>
      <c r="VRJ13" s="163"/>
      <c r="VRK13" s="163"/>
      <c r="VRL13" s="163"/>
      <c r="VRM13" s="163"/>
      <c r="VRN13" s="163"/>
      <c r="VRO13" s="163"/>
      <c r="VRP13" s="163"/>
      <c r="VRQ13" s="163"/>
      <c r="VRR13" s="163"/>
      <c r="VRS13" s="163"/>
      <c r="VRT13" s="163"/>
      <c r="VRU13" s="163"/>
      <c r="VRV13" s="163"/>
      <c r="VRW13" s="163"/>
      <c r="VRX13" s="163"/>
      <c r="VRY13" s="163"/>
      <c r="VRZ13" s="163"/>
      <c r="VSA13" s="163"/>
      <c r="VSB13" s="163"/>
      <c r="VSC13" s="163"/>
      <c r="VSD13" s="163"/>
      <c r="VSE13" s="163"/>
      <c r="VSF13" s="163"/>
      <c r="VSG13" s="163"/>
      <c r="VSH13" s="163"/>
      <c r="VSI13" s="163"/>
      <c r="VSJ13" s="163"/>
      <c r="VSK13" s="163"/>
      <c r="VSL13" s="163"/>
      <c r="VSM13" s="163"/>
      <c r="VSN13" s="163"/>
      <c r="VSO13" s="163"/>
      <c r="VSP13" s="163"/>
      <c r="VSQ13" s="163"/>
      <c r="VSR13" s="163"/>
      <c r="VSS13" s="163"/>
      <c r="VST13" s="163"/>
      <c r="VSU13" s="163"/>
      <c r="VSV13" s="163"/>
      <c r="VSW13" s="163"/>
      <c r="VSX13" s="163"/>
      <c r="VSY13" s="163"/>
      <c r="VSZ13" s="163"/>
      <c r="VTA13" s="163"/>
      <c r="VTB13" s="163"/>
      <c r="VTC13" s="163"/>
      <c r="VTD13" s="163"/>
      <c r="VTE13" s="163"/>
      <c r="VTF13" s="163"/>
      <c r="VTG13" s="163"/>
      <c r="VTH13" s="163"/>
      <c r="VTI13" s="163"/>
      <c r="VTJ13" s="163"/>
      <c r="VTK13" s="163"/>
      <c r="VTL13" s="163"/>
      <c r="VTM13" s="163"/>
      <c r="VTN13" s="163"/>
      <c r="VTO13" s="163"/>
      <c r="VTP13" s="163"/>
      <c r="VTQ13" s="163"/>
      <c r="VTR13" s="163"/>
      <c r="VTS13" s="163"/>
      <c r="VTT13" s="163"/>
      <c r="VTU13" s="163"/>
      <c r="VTV13" s="163"/>
      <c r="VTW13" s="163"/>
      <c r="VTX13" s="163"/>
      <c r="VTY13" s="163"/>
      <c r="VTZ13" s="163"/>
      <c r="VUA13" s="163"/>
      <c r="VUB13" s="163"/>
      <c r="VUC13" s="163"/>
      <c r="VUD13" s="163"/>
      <c r="VUE13" s="163"/>
      <c r="VUF13" s="163"/>
      <c r="VUG13" s="163"/>
      <c r="VUH13" s="163"/>
      <c r="VUI13" s="163"/>
      <c r="VUJ13" s="163"/>
      <c r="VUK13" s="163"/>
      <c r="VUL13" s="163"/>
      <c r="VUM13" s="163"/>
      <c r="VUN13" s="163"/>
      <c r="VUO13" s="163"/>
      <c r="VUP13" s="163"/>
      <c r="VUQ13" s="163"/>
      <c r="VUR13" s="163"/>
      <c r="VUS13" s="163"/>
      <c r="VUT13" s="163"/>
      <c r="VUU13" s="163"/>
      <c r="VUV13" s="163"/>
      <c r="VUW13" s="163"/>
      <c r="VUX13" s="163"/>
      <c r="VUY13" s="163"/>
      <c r="VUZ13" s="163"/>
      <c r="VVA13" s="163"/>
      <c r="VVB13" s="163"/>
      <c r="VVC13" s="163"/>
      <c r="VVD13" s="163"/>
      <c r="VVE13" s="163"/>
      <c r="VVF13" s="163"/>
      <c r="VVG13" s="163"/>
      <c r="VVH13" s="163"/>
      <c r="VVI13" s="163"/>
      <c r="VVJ13" s="163"/>
      <c r="VVK13" s="163"/>
      <c r="VVL13" s="163"/>
      <c r="VVM13" s="163"/>
      <c r="VVN13" s="163"/>
      <c r="VVO13" s="163"/>
      <c r="VVP13" s="163"/>
      <c r="VVQ13" s="163"/>
      <c r="VVR13" s="163"/>
      <c r="VVS13" s="163"/>
      <c r="VVT13" s="163"/>
      <c r="VVU13" s="163"/>
      <c r="VVV13" s="163"/>
      <c r="VVW13" s="163"/>
      <c r="VVX13" s="163"/>
      <c r="VVY13" s="163"/>
      <c r="VVZ13" s="163"/>
      <c r="VWA13" s="163"/>
      <c r="VWB13" s="163"/>
      <c r="VWC13" s="163"/>
      <c r="VWD13" s="163"/>
      <c r="VWE13" s="163"/>
      <c r="VWF13" s="163"/>
      <c r="VWG13" s="163"/>
      <c r="VWH13" s="163"/>
      <c r="VWI13" s="163"/>
      <c r="VWJ13" s="163"/>
      <c r="VWK13" s="163"/>
      <c r="VWL13" s="163"/>
      <c r="VWM13" s="163"/>
      <c r="VWN13" s="163"/>
      <c r="VWO13" s="163"/>
      <c r="VWP13" s="163"/>
      <c r="VWQ13" s="163"/>
      <c r="VWR13" s="163"/>
      <c r="VWS13" s="163"/>
      <c r="VWT13" s="163"/>
      <c r="VWU13" s="163"/>
      <c r="VWV13" s="163"/>
      <c r="VWW13" s="163"/>
      <c r="VWX13" s="163"/>
      <c r="VWY13" s="163"/>
      <c r="VWZ13" s="163"/>
      <c r="VXA13" s="163"/>
      <c r="VXB13" s="163"/>
      <c r="VXC13" s="163"/>
      <c r="VXD13" s="163"/>
      <c r="VXE13" s="163"/>
      <c r="VXF13" s="163"/>
      <c r="VXG13" s="163"/>
      <c r="VXH13" s="163"/>
      <c r="VXI13" s="163"/>
      <c r="VXJ13" s="163"/>
      <c r="VXK13" s="163"/>
      <c r="VXL13" s="163"/>
      <c r="VXM13" s="163"/>
      <c r="VXN13" s="163"/>
      <c r="VXO13" s="163"/>
      <c r="VXP13" s="163"/>
      <c r="VXQ13" s="163"/>
      <c r="VXR13" s="163"/>
      <c r="VXS13" s="163"/>
      <c r="VXT13" s="163"/>
      <c r="VXU13" s="163"/>
      <c r="VXV13" s="163"/>
      <c r="VXW13" s="163"/>
      <c r="VXX13" s="163"/>
      <c r="VXY13" s="163"/>
      <c r="VXZ13" s="163"/>
      <c r="VYA13" s="163"/>
      <c r="VYB13" s="163"/>
      <c r="VYC13" s="163"/>
      <c r="VYD13" s="163"/>
      <c r="VYE13" s="163"/>
      <c r="VYF13" s="163"/>
      <c r="VYG13" s="163"/>
      <c r="VYH13" s="163"/>
      <c r="VYI13" s="163"/>
      <c r="VYJ13" s="163"/>
      <c r="VYK13" s="163"/>
      <c r="VYL13" s="163"/>
      <c r="VYM13" s="163"/>
      <c r="VYN13" s="163"/>
      <c r="VYO13" s="163"/>
      <c r="VYP13" s="163"/>
      <c r="VYQ13" s="163"/>
      <c r="VYR13" s="163"/>
      <c r="VYS13" s="163"/>
      <c r="VYT13" s="163"/>
      <c r="VYU13" s="163"/>
      <c r="VYV13" s="163"/>
      <c r="VYW13" s="163"/>
      <c r="VYX13" s="163"/>
      <c r="VYY13" s="163"/>
      <c r="VYZ13" s="163"/>
      <c r="VZA13" s="163"/>
      <c r="VZB13" s="163"/>
      <c r="VZC13" s="163"/>
      <c r="VZD13" s="163"/>
      <c r="VZE13" s="163"/>
      <c r="VZF13" s="163"/>
      <c r="VZG13" s="163"/>
      <c r="VZH13" s="163"/>
      <c r="VZI13" s="163"/>
      <c r="VZJ13" s="163"/>
      <c r="VZK13" s="163"/>
      <c r="VZL13" s="163"/>
      <c r="VZM13" s="163"/>
      <c r="VZN13" s="163"/>
      <c r="VZO13" s="163"/>
      <c r="VZP13" s="163"/>
      <c r="VZQ13" s="163"/>
      <c r="VZR13" s="163"/>
      <c r="VZS13" s="163"/>
      <c r="VZT13" s="163"/>
      <c r="VZU13" s="163"/>
      <c r="VZV13" s="163"/>
      <c r="VZW13" s="163"/>
      <c r="VZX13" s="163"/>
      <c r="VZY13" s="163"/>
      <c r="VZZ13" s="163"/>
      <c r="WAA13" s="163"/>
      <c r="WAB13" s="163"/>
      <c r="WAC13" s="163"/>
      <c r="WAD13" s="163"/>
      <c r="WAE13" s="163"/>
      <c r="WAF13" s="163"/>
      <c r="WAG13" s="163"/>
      <c r="WAH13" s="163"/>
      <c r="WAI13" s="163"/>
      <c r="WAJ13" s="163"/>
      <c r="WAK13" s="163"/>
      <c r="WAL13" s="163"/>
      <c r="WAM13" s="163"/>
      <c r="WAN13" s="163"/>
      <c r="WAO13" s="163"/>
      <c r="WAP13" s="163"/>
      <c r="WAQ13" s="163"/>
      <c r="WAR13" s="163"/>
      <c r="WAS13" s="163"/>
      <c r="WAT13" s="163"/>
      <c r="WAU13" s="163"/>
      <c r="WAV13" s="163"/>
      <c r="WAW13" s="163"/>
      <c r="WAX13" s="163"/>
      <c r="WAY13" s="163"/>
      <c r="WAZ13" s="163"/>
      <c r="WBA13" s="163"/>
      <c r="WBB13" s="163"/>
      <c r="WBC13" s="163"/>
      <c r="WBD13" s="163"/>
      <c r="WBE13" s="163"/>
      <c r="WBF13" s="163"/>
      <c r="WBG13" s="163"/>
      <c r="WBH13" s="163"/>
      <c r="WBI13" s="163"/>
      <c r="WBJ13" s="163"/>
      <c r="WBK13" s="163"/>
      <c r="WBL13" s="163"/>
      <c r="WBM13" s="163"/>
      <c r="WBN13" s="163"/>
      <c r="WBO13" s="163"/>
      <c r="WBP13" s="163"/>
      <c r="WBQ13" s="163"/>
      <c r="WBR13" s="163"/>
      <c r="WBS13" s="163"/>
      <c r="WBT13" s="163"/>
      <c r="WBU13" s="163"/>
      <c r="WBV13" s="163"/>
      <c r="WBW13" s="163"/>
      <c r="WBX13" s="163"/>
      <c r="WBY13" s="163"/>
      <c r="WBZ13" s="163"/>
      <c r="WCA13" s="163"/>
      <c r="WCB13" s="163"/>
      <c r="WCC13" s="163"/>
      <c r="WCD13" s="163"/>
      <c r="WCE13" s="163"/>
      <c r="WCF13" s="163"/>
      <c r="WCG13" s="163"/>
      <c r="WCH13" s="163"/>
      <c r="WCI13" s="163"/>
      <c r="WCJ13" s="163"/>
      <c r="WCK13" s="163"/>
      <c r="WCL13" s="163"/>
      <c r="WCM13" s="163"/>
      <c r="WCN13" s="163"/>
      <c r="WCO13" s="163"/>
      <c r="WCP13" s="163"/>
      <c r="WCQ13" s="163"/>
      <c r="WCR13" s="163"/>
      <c r="WCS13" s="163"/>
      <c r="WCT13" s="163"/>
      <c r="WCU13" s="163"/>
      <c r="WCV13" s="163"/>
      <c r="WCW13" s="163"/>
      <c r="WCX13" s="163"/>
      <c r="WCY13" s="163"/>
      <c r="WCZ13" s="163"/>
      <c r="WDA13" s="163"/>
      <c r="WDB13" s="163"/>
      <c r="WDC13" s="163"/>
      <c r="WDD13" s="163"/>
      <c r="WDE13" s="163"/>
      <c r="WDF13" s="163"/>
      <c r="WDG13" s="163"/>
      <c r="WDH13" s="163"/>
      <c r="WDI13" s="163"/>
      <c r="WDJ13" s="163"/>
      <c r="WDK13" s="163"/>
      <c r="WDL13" s="163"/>
      <c r="WDM13" s="163"/>
      <c r="WDN13" s="163"/>
      <c r="WDO13" s="163"/>
      <c r="WDP13" s="163"/>
      <c r="WDQ13" s="163"/>
      <c r="WDR13" s="163"/>
      <c r="WDS13" s="163"/>
      <c r="WDT13" s="163"/>
      <c r="WDU13" s="163"/>
      <c r="WDV13" s="163"/>
      <c r="WDW13" s="163"/>
      <c r="WDX13" s="163"/>
      <c r="WDY13" s="163"/>
      <c r="WDZ13" s="163"/>
      <c r="WEA13" s="163"/>
      <c r="WEB13" s="163"/>
      <c r="WEC13" s="163"/>
      <c r="WED13" s="163"/>
      <c r="WEE13" s="163"/>
      <c r="WEF13" s="163"/>
      <c r="WEG13" s="163"/>
      <c r="WEH13" s="163"/>
      <c r="WEI13" s="163"/>
      <c r="WEJ13" s="163"/>
      <c r="WEK13" s="163"/>
      <c r="WEL13" s="163"/>
      <c r="WEM13" s="163"/>
      <c r="WEN13" s="163"/>
      <c r="WEO13" s="163"/>
      <c r="WEP13" s="163"/>
      <c r="WEQ13" s="163"/>
      <c r="WER13" s="163"/>
      <c r="WES13" s="163"/>
      <c r="WET13" s="163"/>
      <c r="WEU13" s="163"/>
      <c r="WEV13" s="163"/>
      <c r="WEW13" s="163"/>
      <c r="WEX13" s="163"/>
      <c r="WEY13" s="163"/>
      <c r="WEZ13" s="163"/>
      <c r="WFA13" s="163"/>
      <c r="WFB13" s="163"/>
      <c r="WFC13" s="163"/>
      <c r="WFD13" s="163"/>
      <c r="WFE13" s="163"/>
      <c r="WFF13" s="163"/>
      <c r="WFG13" s="163"/>
      <c r="WFH13" s="163"/>
      <c r="WFI13" s="163"/>
      <c r="WFJ13" s="163"/>
      <c r="WFK13" s="163"/>
      <c r="WFL13" s="163"/>
      <c r="WFM13" s="163"/>
      <c r="WFN13" s="163"/>
      <c r="WFO13" s="163"/>
      <c r="WFP13" s="163"/>
      <c r="WFQ13" s="163"/>
      <c r="WFR13" s="163"/>
      <c r="WFS13" s="163"/>
      <c r="WFT13" s="163"/>
      <c r="WFU13" s="163"/>
      <c r="WFV13" s="163"/>
      <c r="WFW13" s="163"/>
      <c r="WFX13" s="163"/>
      <c r="WFY13" s="163"/>
      <c r="WFZ13" s="163"/>
      <c r="WGA13" s="163"/>
      <c r="WGB13" s="163"/>
      <c r="WGC13" s="163"/>
      <c r="WGD13" s="163"/>
      <c r="WGE13" s="163"/>
      <c r="WGF13" s="163"/>
      <c r="WGG13" s="163"/>
      <c r="WGH13" s="163"/>
      <c r="WGI13" s="163"/>
      <c r="WGJ13" s="163"/>
      <c r="WGK13" s="163"/>
      <c r="WGL13" s="163"/>
      <c r="WGM13" s="163"/>
      <c r="WGN13" s="163"/>
      <c r="WGO13" s="163"/>
      <c r="WGP13" s="163"/>
      <c r="WGQ13" s="163"/>
      <c r="WGR13" s="163"/>
      <c r="WGS13" s="163"/>
      <c r="WGT13" s="163"/>
      <c r="WGU13" s="163"/>
      <c r="WGV13" s="163"/>
      <c r="WGW13" s="163"/>
      <c r="WGX13" s="163"/>
      <c r="WGY13" s="163"/>
      <c r="WGZ13" s="163"/>
      <c r="WHA13" s="163"/>
      <c r="WHB13" s="163"/>
      <c r="WHC13" s="163"/>
      <c r="WHD13" s="163"/>
      <c r="WHE13" s="163"/>
      <c r="WHF13" s="163"/>
      <c r="WHG13" s="163"/>
      <c r="WHH13" s="163"/>
      <c r="WHI13" s="163"/>
      <c r="WHJ13" s="163"/>
      <c r="WHK13" s="163"/>
      <c r="WHL13" s="163"/>
      <c r="WHM13" s="163"/>
      <c r="WHN13" s="163"/>
      <c r="WHO13" s="163"/>
      <c r="WHP13" s="163"/>
      <c r="WHQ13" s="163"/>
      <c r="WHR13" s="163"/>
      <c r="WHS13" s="163"/>
      <c r="WHT13" s="163"/>
      <c r="WHU13" s="163"/>
      <c r="WHV13" s="163"/>
      <c r="WHW13" s="163"/>
      <c r="WHX13" s="163"/>
      <c r="WHY13" s="163"/>
      <c r="WHZ13" s="163"/>
      <c r="WIA13" s="163"/>
      <c r="WIB13" s="163"/>
      <c r="WIC13" s="163"/>
      <c r="WID13" s="163"/>
      <c r="WIE13" s="163"/>
      <c r="WIF13" s="163"/>
      <c r="WIG13" s="163"/>
      <c r="WIH13" s="163"/>
      <c r="WII13" s="163"/>
      <c r="WIJ13" s="163"/>
      <c r="WIK13" s="163"/>
      <c r="WIL13" s="163"/>
      <c r="WIM13" s="163"/>
      <c r="WIN13" s="163"/>
      <c r="WIO13" s="163"/>
      <c r="WIP13" s="163"/>
      <c r="WIQ13" s="163"/>
      <c r="WIR13" s="163"/>
      <c r="WIS13" s="163"/>
      <c r="WIT13" s="163"/>
      <c r="WIU13" s="163"/>
      <c r="WIV13" s="163"/>
      <c r="WIW13" s="163"/>
      <c r="WIX13" s="163"/>
      <c r="WIY13" s="163"/>
      <c r="WIZ13" s="163"/>
      <c r="WJA13" s="163"/>
      <c r="WJB13" s="163"/>
      <c r="WJC13" s="163"/>
      <c r="WJD13" s="163"/>
      <c r="WJE13" s="163"/>
      <c r="WJF13" s="163"/>
      <c r="WJG13" s="163"/>
      <c r="WJH13" s="163"/>
      <c r="WJI13" s="163"/>
      <c r="WJJ13" s="163"/>
      <c r="WJK13" s="163"/>
      <c r="WJL13" s="163"/>
      <c r="WJM13" s="163"/>
      <c r="WJN13" s="163"/>
      <c r="WJO13" s="163"/>
      <c r="WJP13" s="163"/>
      <c r="WJQ13" s="163"/>
      <c r="WJR13" s="163"/>
      <c r="WJS13" s="163"/>
      <c r="WJT13" s="163"/>
      <c r="WJU13" s="163"/>
      <c r="WJV13" s="163"/>
      <c r="WJW13" s="163"/>
      <c r="WJX13" s="163"/>
      <c r="WJY13" s="163"/>
      <c r="WJZ13" s="163"/>
      <c r="WKA13" s="163"/>
      <c r="WKB13" s="163"/>
      <c r="WKC13" s="163"/>
      <c r="WKD13" s="163"/>
      <c r="WKE13" s="163"/>
      <c r="WKF13" s="163"/>
      <c r="WKG13" s="163"/>
      <c r="WKH13" s="163"/>
      <c r="WKI13" s="163"/>
      <c r="WKJ13" s="163"/>
      <c r="WKK13" s="163"/>
      <c r="WKL13" s="163"/>
      <c r="WKM13" s="163"/>
      <c r="WKN13" s="163"/>
      <c r="WKO13" s="163"/>
      <c r="WKP13" s="163"/>
      <c r="WKQ13" s="163"/>
      <c r="WKR13" s="163"/>
      <c r="WKS13" s="163"/>
      <c r="WKT13" s="163"/>
      <c r="WKU13" s="163"/>
      <c r="WKV13" s="163"/>
      <c r="WKW13" s="163"/>
      <c r="WKX13" s="163"/>
      <c r="WKY13" s="163"/>
      <c r="WKZ13" s="163"/>
      <c r="WLA13" s="163"/>
      <c r="WLB13" s="163"/>
      <c r="WLC13" s="163"/>
      <c r="WLD13" s="163"/>
      <c r="WLE13" s="163"/>
      <c r="WLF13" s="163"/>
      <c r="WLG13" s="163"/>
      <c r="WLH13" s="163"/>
      <c r="WLI13" s="163"/>
      <c r="WLJ13" s="163"/>
      <c r="WLK13" s="163"/>
      <c r="WLL13" s="163"/>
      <c r="WLM13" s="163"/>
      <c r="WLN13" s="163"/>
      <c r="WLO13" s="163"/>
      <c r="WLP13" s="163"/>
      <c r="WLQ13" s="163"/>
      <c r="WLR13" s="163"/>
      <c r="WLS13" s="163"/>
      <c r="WLT13" s="163"/>
      <c r="WLU13" s="163"/>
      <c r="WLV13" s="163"/>
      <c r="WLW13" s="163"/>
      <c r="WLX13" s="163"/>
      <c r="WLY13" s="163"/>
      <c r="WLZ13" s="163"/>
      <c r="WMA13" s="163"/>
      <c r="WMB13" s="163"/>
      <c r="WMC13" s="163"/>
      <c r="WMD13" s="163"/>
      <c r="WME13" s="163"/>
      <c r="WMF13" s="163"/>
      <c r="WMG13" s="163"/>
      <c r="WMH13" s="163"/>
      <c r="WMI13" s="163"/>
      <c r="WMJ13" s="163"/>
      <c r="WMK13" s="163"/>
      <c r="WML13" s="163"/>
      <c r="WMM13" s="163"/>
      <c r="WMN13" s="163"/>
      <c r="WMO13" s="163"/>
      <c r="WMP13" s="163"/>
      <c r="WMQ13" s="163"/>
      <c r="WMR13" s="163"/>
      <c r="WMS13" s="163"/>
      <c r="WMT13" s="163"/>
      <c r="WMU13" s="163"/>
      <c r="WMV13" s="163"/>
      <c r="WMW13" s="163"/>
      <c r="WMX13" s="163"/>
      <c r="WMY13" s="163"/>
      <c r="WMZ13" s="163"/>
      <c r="WNA13" s="163"/>
      <c r="WNB13" s="163"/>
      <c r="WNC13" s="163"/>
      <c r="WND13" s="163"/>
      <c r="WNE13" s="163"/>
      <c r="WNF13" s="163"/>
      <c r="WNG13" s="163"/>
      <c r="WNH13" s="163"/>
      <c r="WNI13" s="163"/>
      <c r="WNJ13" s="163"/>
      <c r="WNK13" s="163"/>
      <c r="WNL13" s="163"/>
      <c r="WNM13" s="163"/>
      <c r="WNN13" s="163"/>
      <c r="WNO13" s="163"/>
      <c r="WNP13" s="163"/>
      <c r="WNQ13" s="163"/>
      <c r="WNR13" s="163"/>
      <c r="WNS13" s="163"/>
      <c r="WNT13" s="163"/>
      <c r="WNU13" s="163"/>
      <c r="WNV13" s="163"/>
      <c r="WNW13" s="163"/>
      <c r="WNX13" s="163"/>
      <c r="WNY13" s="163"/>
      <c r="WNZ13" s="163"/>
      <c r="WOA13" s="163"/>
      <c r="WOB13" s="163"/>
      <c r="WOC13" s="163"/>
      <c r="WOD13" s="163"/>
      <c r="WOE13" s="163"/>
      <c r="WOF13" s="163"/>
      <c r="WOG13" s="163"/>
      <c r="WOH13" s="163"/>
      <c r="WOI13" s="163"/>
      <c r="WOJ13" s="163"/>
      <c r="WOK13" s="163"/>
      <c r="WOL13" s="163"/>
      <c r="WOM13" s="163"/>
      <c r="WON13" s="163"/>
      <c r="WOO13" s="163"/>
      <c r="WOP13" s="163"/>
      <c r="WOQ13" s="163"/>
      <c r="WOR13" s="163"/>
      <c r="WOS13" s="163"/>
      <c r="WOT13" s="163"/>
      <c r="WOU13" s="163"/>
      <c r="WOV13" s="163"/>
      <c r="WOW13" s="163"/>
      <c r="WOX13" s="163"/>
      <c r="WOY13" s="163"/>
      <c r="WOZ13" s="163"/>
      <c r="WPA13" s="163"/>
      <c r="WPB13" s="163"/>
      <c r="WPC13" s="163"/>
      <c r="WPD13" s="163"/>
      <c r="WPE13" s="163"/>
      <c r="WPF13" s="163"/>
      <c r="WPG13" s="163"/>
      <c r="WPH13" s="163"/>
      <c r="WPI13" s="163"/>
      <c r="WPJ13" s="163"/>
      <c r="WPK13" s="163"/>
      <c r="WPL13" s="163"/>
      <c r="WPM13" s="163"/>
      <c r="WPN13" s="163"/>
      <c r="WPO13" s="163"/>
      <c r="WPP13" s="163"/>
      <c r="WPQ13" s="163"/>
      <c r="WPR13" s="163"/>
      <c r="WPS13" s="163"/>
      <c r="WPT13" s="163"/>
      <c r="WPU13" s="163"/>
      <c r="WPV13" s="163"/>
      <c r="WPW13" s="163"/>
      <c r="WPX13" s="163"/>
      <c r="WPY13" s="163"/>
      <c r="WPZ13" s="163"/>
      <c r="WQA13" s="163"/>
      <c r="WQB13" s="163"/>
      <c r="WQC13" s="163"/>
      <c r="WQD13" s="163"/>
      <c r="WQE13" s="163"/>
      <c r="WQF13" s="163"/>
      <c r="WQG13" s="163"/>
      <c r="WQH13" s="163"/>
      <c r="WQI13" s="163"/>
      <c r="WQJ13" s="163"/>
      <c r="WQK13" s="163"/>
      <c r="WQL13" s="163"/>
      <c r="WQM13" s="163"/>
      <c r="WQN13" s="163"/>
      <c r="WQO13" s="163"/>
      <c r="WQP13" s="163"/>
      <c r="WQQ13" s="163"/>
      <c r="WQR13" s="163"/>
      <c r="WQS13" s="163"/>
      <c r="WQT13" s="163"/>
      <c r="WQU13" s="163"/>
      <c r="WQV13" s="163"/>
      <c r="WQW13" s="163"/>
      <c r="WQX13" s="163"/>
      <c r="WQY13" s="163"/>
      <c r="WQZ13" s="163"/>
      <c r="WRA13" s="163"/>
      <c r="WRB13" s="163"/>
      <c r="WRC13" s="163"/>
      <c r="WRD13" s="163"/>
      <c r="WRE13" s="163"/>
      <c r="WRF13" s="163"/>
      <c r="WRG13" s="163"/>
      <c r="WRH13" s="163"/>
      <c r="WRI13" s="163"/>
      <c r="WRJ13" s="163"/>
      <c r="WRK13" s="163"/>
      <c r="WRL13" s="163"/>
      <c r="WRM13" s="163"/>
      <c r="WRN13" s="163"/>
      <c r="WRO13" s="163"/>
      <c r="WRP13" s="163"/>
      <c r="WRQ13" s="163"/>
      <c r="WRR13" s="163"/>
      <c r="WRS13" s="163"/>
      <c r="WRT13" s="163"/>
      <c r="WRU13" s="163"/>
      <c r="WRV13" s="163"/>
      <c r="WRW13" s="163"/>
      <c r="WRX13" s="163"/>
      <c r="WRY13" s="163"/>
      <c r="WRZ13" s="163"/>
      <c r="WSA13" s="163"/>
      <c r="WSB13" s="163"/>
      <c r="WSC13" s="163"/>
      <c r="WSD13" s="163"/>
      <c r="WSE13" s="163"/>
      <c r="WSF13" s="163"/>
      <c r="WSG13" s="163"/>
      <c r="WSH13" s="163"/>
      <c r="WSI13" s="163"/>
      <c r="WSJ13" s="163"/>
      <c r="WSK13" s="163"/>
      <c r="WSL13" s="163"/>
      <c r="WSM13" s="163"/>
      <c r="WSN13" s="163"/>
      <c r="WSO13" s="163"/>
      <c r="WSP13" s="163"/>
      <c r="WSQ13" s="163"/>
      <c r="WSR13" s="163"/>
      <c r="WSS13" s="163"/>
      <c r="WST13" s="163"/>
      <c r="WSU13" s="163"/>
      <c r="WSV13" s="163"/>
      <c r="WSW13" s="163"/>
      <c r="WSX13" s="163"/>
      <c r="WSY13" s="163"/>
      <c r="WSZ13" s="163"/>
      <c r="WTA13" s="163"/>
      <c r="WTB13" s="163"/>
      <c r="WTC13" s="163"/>
      <c r="WTD13" s="163"/>
      <c r="WTE13" s="163"/>
      <c r="WTF13" s="163"/>
      <c r="WTG13" s="163"/>
      <c r="WTH13" s="163"/>
      <c r="WTI13" s="163"/>
      <c r="WTJ13" s="163"/>
      <c r="WTK13" s="163"/>
      <c r="WTL13" s="163"/>
      <c r="WTM13" s="163"/>
      <c r="WTN13" s="163"/>
      <c r="WTO13" s="163"/>
      <c r="WTP13" s="163"/>
      <c r="WTQ13" s="163"/>
      <c r="WTR13" s="163"/>
      <c r="WTS13" s="163"/>
      <c r="WTT13" s="163"/>
      <c r="WTU13" s="163"/>
      <c r="WTV13" s="163"/>
      <c r="WTW13" s="163"/>
      <c r="WTX13" s="163"/>
      <c r="WTY13" s="163"/>
      <c r="WTZ13" s="163"/>
      <c r="WUA13" s="163"/>
      <c r="WUB13" s="163"/>
      <c r="WUC13" s="163"/>
      <c r="WUD13" s="163"/>
      <c r="WUE13" s="163"/>
      <c r="WUF13" s="163"/>
      <c r="WUG13" s="163"/>
      <c r="WUH13" s="163"/>
      <c r="WUI13" s="163"/>
      <c r="WUJ13" s="163"/>
      <c r="WUK13" s="163"/>
      <c r="WUL13" s="163"/>
      <c r="WUM13" s="163"/>
      <c r="WUN13" s="163"/>
      <c r="WUO13" s="163"/>
      <c r="WUP13" s="163"/>
      <c r="WUQ13" s="163"/>
      <c r="WUR13" s="163"/>
      <c r="WUS13" s="163"/>
      <c r="WUT13" s="163"/>
      <c r="WUU13" s="163"/>
      <c r="WUV13" s="163"/>
      <c r="WUW13" s="163"/>
      <c r="WUX13" s="163"/>
      <c r="WUY13" s="163"/>
      <c r="WUZ13" s="163"/>
      <c r="WVA13" s="163"/>
      <c r="WVB13" s="163"/>
      <c r="WVC13" s="163"/>
      <c r="WVD13" s="163"/>
      <c r="WVE13" s="163"/>
      <c r="WVF13" s="163"/>
      <c r="WVG13" s="163"/>
      <c r="WVH13" s="163"/>
      <c r="WVI13" s="163"/>
      <c r="WVJ13" s="163"/>
      <c r="WVK13" s="163"/>
      <c r="WVL13" s="163"/>
      <c r="WVM13" s="163"/>
      <c r="WVN13" s="163"/>
      <c r="WVO13" s="163"/>
      <c r="WVP13" s="163"/>
      <c r="WVQ13" s="163"/>
      <c r="WVR13" s="163"/>
      <c r="WVS13" s="163"/>
      <c r="WVT13" s="163"/>
      <c r="WVU13" s="163"/>
      <c r="WVV13" s="163"/>
      <c r="WVW13" s="163"/>
      <c r="WVX13" s="163"/>
      <c r="WVY13" s="163"/>
      <c r="WVZ13" s="163"/>
      <c r="WWA13" s="163"/>
      <c r="WWB13" s="163"/>
      <c r="WWC13" s="163"/>
      <c r="WWD13" s="163"/>
      <c r="WWE13" s="163"/>
      <c r="WWF13" s="163"/>
      <c r="WWG13" s="163"/>
      <c r="WWH13" s="163"/>
      <c r="WWI13" s="163"/>
      <c r="WWJ13" s="163"/>
      <c r="WWK13" s="163"/>
      <c r="WWL13" s="163"/>
      <c r="WWM13" s="163"/>
      <c r="WWN13" s="163"/>
      <c r="WWO13" s="163"/>
      <c r="WWP13" s="163"/>
      <c r="WWQ13" s="163"/>
      <c r="WWR13" s="163"/>
      <c r="WWS13" s="163"/>
      <c r="WWT13" s="163"/>
      <c r="WWU13" s="163"/>
      <c r="WWV13" s="163"/>
      <c r="WWW13" s="163"/>
      <c r="WWX13" s="163"/>
      <c r="WWY13" s="163"/>
      <c r="WWZ13" s="163"/>
      <c r="WXA13" s="163"/>
      <c r="WXB13" s="163"/>
      <c r="WXC13" s="163"/>
      <c r="WXD13" s="163"/>
      <c r="WXE13" s="163"/>
      <c r="WXF13" s="163"/>
      <c r="WXG13" s="163"/>
      <c r="WXH13" s="163"/>
      <c r="WXI13" s="163"/>
      <c r="WXJ13" s="163"/>
      <c r="WXK13" s="163"/>
      <c r="WXL13" s="163"/>
      <c r="WXM13" s="163"/>
      <c r="WXN13" s="163"/>
      <c r="WXO13" s="163"/>
      <c r="WXP13" s="163"/>
      <c r="WXQ13" s="163"/>
      <c r="WXR13" s="163"/>
      <c r="WXS13" s="163"/>
      <c r="WXT13" s="163"/>
      <c r="WXU13" s="163"/>
      <c r="WXV13" s="163"/>
      <c r="WXW13" s="163"/>
      <c r="WXX13" s="163"/>
      <c r="WXY13" s="163"/>
      <c r="WXZ13" s="163"/>
      <c r="WYA13" s="163"/>
      <c r="WYB13" s="163"/>
      <c r="WYC13" s="163"/>
      <c r="WYD13" s="163"/>
      <c r="WYE13" s="163"/>
      <c r="WYF13" s="163"/>
      <c r="WYG13" s="163"/>
      <c r="WYH13" s="163"/>
      <c r="WYI13" s="163"/>
      <c r="WYJ13" s="163"/>
      <c r="WYK13" s="163"/>
      <c r="WYL13" s="163"/>
      <c r="WYM13" s="163"/>
      <c r="WYN13" s="163"/>
      <c r="WYO13" s="163"/>
      <c r="WYP13" s="163"/>
      <c r="WYQ13" s="163"/>
      <c r="WYR13" s="163"/>
      <c r="WYS13" s="163"/>
      <c r="WYT13" s="163"/>
      <c r="WYU13" s="163"/>
      <c r="WYV13" s="163"/>
      <c r="WYW13" s="163"/>
      <c r="WYX13" s="163"/>
      <c r="WYY13" s="163"/>
      <c r="WYZ13" s="163"/>
      <c r="WZA13" s="163"/>
      <c r="WZB13" s="163"/>
      <c r="WZC13" s="163"/>
      <c r="WZD13" s="163"/>
      <c r="WZE13" s="163"/>
      <c r="WZF13" s="163"/>
      <c r="WZG13" s="163"/>
      <c r="WZH13" s="163"/>
      <c r="WZI13" s="163"/>
      <c r="WZJ13" s="163"/>
      <c r="WZK13" s="163"/>
      <c r="WZL13" s="163"/>
      <c r="WZM13" s="163"/>
      <c r="WZN13" s="163"/>
      <c r="WZO13" s="163"/>
      <c r="WZP13" s="163"/>
      <c r="WZQ13" s="163"/>
      <c r="WZR13" s="163"/>
      <c r="WZS13" s="163"/>
      <c r="WZT13" s="163"/>
      <c r="WZU13" s="163"/>
      <c r="WZV13" s="163"/>
      <c r="WZW13" s="163"/>
      <c r="WZX13" s="163"/>
      <c r="WZY13" s="163"/>
      <c r="WZZ13" s="163"/>
      <c r="XAA13" s="163"/>
      <c r="XAB13" s="163"/>
      <c r="XAC13" s="163"/>
      <c r="XAD13" s="163"/>
      <c r="XAE13" s="163"/>
      <c r="XAF13" s="163"/>
      <c r="XAG13" s="163"/>
      <c r="XAH13" s="163"/>
      <c r="XAI13" s="163"/>
      <c r="XAJ13" s="163"/>
      <c r="XAK13" s="163"/>
      <c r="XAL13" s="163"/>
      <c r="XAM13" s="163"/>
      <c r="XAN13" s="163"/>
      <c r="XAO13" s="163"/>
      <c r="XAP13" s="163"/>
      <c r="XAQ13" s="163"/>
      <c r="XAR13" s="163"/>
      <c r="XAS13" s="163"/>
      <c r="XAT13" s="163"/>
      <c r="XAU13" s="163"/>
      <c r="XAV13" s="163"/>
      <c r="XAW13" s="163"/>
      <c r="XAX13" s="163"/>
      <c r="XAY13" s="163"/>
      <c r="XAZ13" s="163"/>
      <c r="XBA13" s="163"/>
      <c r="XBB13" s="163"/>
      <c r="XBC13" s="163"/>
      <c r="XBD13" s="163"/>
      <c r="XBE13" s="163"/>
      <c r="XBF13" s="163"/>
      <c r="XBG13" s="163"/>
      <c r="XBH13" s="163"/>
      <c r="XBI13" s="163"/>
      <c r="XBJ13" s="163"/>
      <c r="XBK13" s="163"/>
      <c r="XBL13" s="163"/>
      <c r="XBM13" s="163"/>
      <c r="XBN13" s="163"/>
      <c r="XBO13" s="163"/>
      <c r="XBP13" s="163"/>
      <c r="XBQ13" s="163"/>
      <c r="XBR13" s="163"/>
      <c r="XBS13" s="163"/>
      <c r="XBT13" s="163"/>
      <c r="XBU13" s="163"/>
      <c r="XBV13" s="163"/>
      <c r="XBW13" s="163"/>
      <c r="XBX13" s="163"/>
      <c r="XBY13" s="163"/>
      <c r="XBZ13" s="163"/>
      <c r="XCA13" s="163"/>
      <c r="XCB13" s="163"/>
      <c r="XCC13" s="163"/>
      <c r="XCD13" s="163"/>
      <c r="XCE13" s="163"/>
      <c r="XCF13" s="163"/>
      <c r="XCG13" s="163"/>
      <c r="XCH13" s="163"/>
      <c r="XCI13" s="163"/>
      <c r="XCJ13" s="163"/>
      <c r="XCK13" s="163"/>
      <c r="XCL13" s="163"/>
      <c r="XCM13" s="163"/>
    </row>
    <row r="14" spans="1:16315" outlineLevel="1" x14ac:dyDescent="0.2">
      <c r="AC14" s="258">
        <f>ROW()</f>
        <v>14</v>
      </c>
    </row>
    <row r="15" spans="1:16315" outlineLevel="1" x14ac:dyDescent="0.2">
      <c r="AC15" s="258">
        <f>ROW()</f>
        <v>15</v>
      </c>
    </row>
    <row r="16" spans="1:16315" x14ac:dyDescent="0.2">
      <c r="AC16" s="258">
        <f>ROW()</f>
        <v>16</v>
      </c>
    </row>
    <row r="17" spans="1:16315" s="169" customFormat="1" ht="16.5" thickBot="1" x14ac:dyDescent="0.3">
      <c r="B17" s="169" t="str">
        <f>NETWORK_2</f>
        <v>Sewerage</v>
      </c>
      <c r="C17" s="169" t="s">
        <v>18</v>
      </c>
      <c r="AA17" s="62"/>
      <c r="AB17" s="62"/>
      <c r="AC17" s="258">
        <f>ROW()</f>
        <v>17</v>
      </c>
    </row>
    <row r="18" spans="1:16315" s="151" customFormat="1" ht="13.5" outlineLevel="1" thickBot="1" x14ac:dyDescent="0.25">
      <c r="A18" s="152"/>
      <c r="B18" s="153" t="s">
        <v>17</v>
      </c>
      <c r="C18" s="154">
        <f>BASE_YEAR</f>
        <v>2016</v>
      </c>
      <c r="D18" s="155">
        <f>C18+1</f>
        <v>2017</v>
      </c>
      <c r="E18" s="155">
        <f t="shared" ref="E18" si="5">D18+1</f>
        <v>2018</v>
      </c>
      <c r="F18" s="155">
        <f t="shared" ref="F18" si="6">E18+1</f>
        <v>2019</v>
      </c>
      <c r="G18" s="155">
        <f t="shared" ref="G18" si="7">F18+1</f>
        <v>2020</v>
      </c>
      <c r="H18" s="155">
        <f t="shared" ref="H18" si="8">G18+1</f>
        <v>2021</v>
      </c>
      <c r="I18" s="155">
        <f t="shared" ref="I18" si="9">H18+1</f>
        <v>2022</v>
      </c>
      <c r="J18" s="155">
        <f t="shared" ref="J18" si="10">I18+1</f>
        <v>2023</v>
      </c>
      <c r="K18" s="155">
        <f t="shared" ref="K18" si="11">J18+1</f>
        <v>2024</v>
      </c>
      <c r="L18" s="155">
        <f t="shared" ref="L18" si="12">K18+1</f>
        <v>2025</v>
      </c>
      <c r="M18" s="155">
        <f t="shared" ref="M18" si="13">L18+1</f>
        <v>2026</v>
      </c>
      <c r="N18" s="155">
        <f t="shared" ref="N18" si="14">M18+1</f>
        <v>2027</v>
      </c>
      <c r="O18" s="155">
        <f t="shared" ref="O18" si="15">N18+1</f>
        <v>2028</v>
      </c>
      <c r="P18" s="155">
        <f t="shared" ref="P18" si="16">O18+1</f>
        <v>2029</v>
      </c>
      <c r="Q18" s="155">
        <f t="shared" ref="Q18" si="17">P18+1</f>
        <v>2030</v>
      </c>
      <c r="R18" s="155">
        <f t="shared" ref="R18" si="18">Q18+1</f>
        <v>2031</v>
      </c>
      <c r="S18" s="155">
        <f t="shared" ref="S18" si="19">R18+1</f>
        <v>2032</v>
      </c>
      <c r="T18" s="155">
        <f t="shared" ref="T18" si="20">S18+1</f>
        <v>2033</v>
      </c>
      <c r="U18" s="155">
        <f t="shared" ref="U18" si="21">T18+1</f>
        <v>2034</v>
      </c>
      <c r="V18" s="155">
        <f t="shared" ref="V18" si="22">U18+1</f>
        <v>2035</v>
      </c>
      <c r="W18" s="156">
        <f t="shared" ref="W18" si="23">V18+1</f>
        <v>2036</v>
      </c>
      <c r="AA18" s="150"/>
      <c r="AB18" s="150"/>
      <c r="AC18" s="258">
        <f>ROW()</f>
        <v>18</v>
      </c>
    </row>
    <row r="19" spans="1:16315" s="163" customFormat="1" outlineLevel="1" x14ac:dyDescent="0.2">
      <c r="A19" s="149"/>
      <c r="B19" s="157" t="s">
        <v>219</v>
      </c>
      <c r="C19" s="158">
        <v>4447.9269999999997</v>
      </c>
      <c r="D19" s="159">
        <v>4488.0023999999994</v>
      </c>
      <c r="E19" s="159">
        <v>4528.0777999999991</v>
      </c>
      <c r="F19" s="159">
        <v>4568.1531999999988</v>
      </c>
      <c r="G19" s="159">
        <v>4608.2285999999986</v>
      </c>
      <c r="H19" s="159">
        <v>4648.3040000000001</v>
      </c>
      <c r="I19" s="159">
        <v>4675.2107999999998</v>
      </c>
      <c r="J19" s="159">
        <v>4702.1175999999996</v>
      </c>
      <c r="K19" s="159">
        <v>4729.0243999999993</v>
      </c>
      <c r="L19" s="159">
        <v>4755.9311999999991</v>
      </c>
      <c r="M19" s="159">
        <v>4782.8379999999997</v>
      </c>
      <c r="N19" s="159">
        <v>4803.4877999999999</v>
      </c>
      <c r="O19" s="159">
        <v>4824.1376</v>
      </c>
      <c r="P19" s="159">
        <v>4844.7874000000002</v>
      </c>
      <c r="Q19" s="159">
        <v>4865.4372000000003</v>
      </c>
      <c r="R19" s="159">
        <v>4886.0870000000004</v>
      </c>
      <c r="S19" s="159">
        <v>4899.4380000000001</v>
      </c>
      <c r="T19" s="159">
        <v>4912.7889999999998</v>
      </c>
      <c r="U19" s="159">
        <v>4926.1399999999994</v>
      </c>
      <c r="V19" s="159">
        <v>4939.4909999999991</v>
      </c>
      <c r="W19" s="160">
        <v>4952.8419999999996</v>
      </c>
      <c r="X19" s="161"/>
      <c r="Y19" s="162"/>
      <c r="Z19" s="161"/>
      <c r="AA19" s="259"/>
      <c r="AB19" s="259"/>
      <c r="AC19" s="258">
        <f>ROW()</f>
        <v>19</v>
      </c>
    </row>
    <row r="20" spans="1:16315" s="163" customFormat="1" ht="13.5" outlineLevel="1" thickBot="1" x14ac:dyDescent="0.25">
      <c r="A20" s="149"/>
      <c r="B20" s="164" t="s">
        <v>220</v>
      </c>
      <c r="C20" s="165">
        <v>410.69600000000003</v>
      </c>
      <c r="D20" s="166">
        <v>413.34320000000002</v>
      </c>
      <c r="E20" s="166">
        <v>415.99040000000002</v>
      </c>
      <c r="F20" s="166">
        <v>418.63760000000002</v>
      </c>
      <c r="G20" s="166">
        <v>421.28480000000002</v>
      </c>
      <c r="H20" s="166">
        <v>423.93200000000002</v>
      </c>
      <c r="I20" s="166">
        <v>425.71660000000003</v>
      </c>
      <c r="J20" s="166">
        <v>427.50120000000004</v>
      </c>
      <c r="K20" s="166">
        <v>429.28580000000005</v>
      </c>
      <c r="L20" s="166">
        <v>431.07040000000006</v>
      </c>
      <c r="M20" s="166">
        <v>432.85500000000002</v>
      </c>
      <c r="N20" s="166">
        <v>435.024</v>
      </c>
      <c r="O20" s="166">
        <v>437.19299999999998</v>
      </c>
      <c r="P20" s="166">
        <v>439.36199999999997</v>
      </c>
      <c r="Q20" s="166">
        <v>441.53099999999995</v>
      </c>
      <c r="R20" s="166">
        <v>443.70000000000005</v>
      </c>
      <c r="S20" s="166">
        <v>445.31780000000003</v>
      </c>
      <c r="T20" s="166">
        <v>446.93560000000002</v>
      </c>
      <c r="U20" s="166">
        <v>448.55340000000001</v>
      </c>
      <c r="V20" s="166">
        <v>450.1712</v>
      </c>
      <c r="W20" s="167">
        <v>451.78899999999999</v>
      </c>
      <c r="X20" s="161"/>
      <c r="Y20" s="151"/>
      <c r="Z20" s="161"/>
      <c r="AA20" s="259"/>
      <c r="AB20" s="259"/>
      <c r="AC20" s="258">
        <f>ROW()</f>
        <v>20</v>
      </c>
    </row>
    <row r="21" spans="1:16315" outlineLevel="1" x14ac:dyDescent="0.2"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AC21" s="258">
        <f>ROW()</f>
        <v>21</v>
      </c>
    </row>
    <row r="22" spans="1:16315" outlineLevel="1" x14ac:dyDescent="0.2">
      <c r="AC22" s="258">
        <f>ROW()</f>
        <v>22</v>
      </c>
    </row>
    <row r="23" spans="1:16315" s="169" customFormat="1" ht="16.5" outlineLevel="1" thickBot="1" x14ac:dyDescent="0.3">
      <c r="B23" s="169" t="str">
        <f>NETWORK_2</f>
        <v>Sewerage</v>
      </c>
      <c r="C23" s="169" t="s">
        <v>19</v>
      </c>
      <c r="AA23" s="62"/>
      <c r="AB23" s="62"/>
      <c r="AC23" s="258">
        <f>ROW()</f>
        <v>23</v>
      </c>
    </row>
    <row r="24" spans="1:16315" s="152" customFormat="1" ht="51.75" outlineLevel="1" thickBot="1" x14ac:dyDescent="0.3">
      <c r="B24" s="153" t="s">
        <v>17</v>
      </c>
      <c r="C24" s="218">
        <f>BASE_YEAR</f>
        <v>2016</v>
      </c>
      <c r="D24" s="219">
        <f>C24+1</f>
        <v>2017</v>
      </c>
      <c r="E24" s="219">
        <f t="shared" ref="E24" si="24">D24+1</f>
        <v>2018</v>
      </c>
      <c r="F24" s="219">
        <f t="shared" ref="F24" si="25">E24+1</f>
        <v>2019</v>
      </c>
      <c r="G24" s="219">
        <f t="shared" ref="G24" si="26">F24+1</f>
        <v>2020</v>
      </c>
      <c r="H24" s="219">
        <f t="shared" ref="H24" si="27">G24+1</f>
        <v>2021</v>
      </c>
      <c r="I24" s="219">
        <f t="shared" ref="I24" si="28">H24+1</f>
        <v>2022</v>
      </c>
      <c r="J24" s="219">
        <f t="shared" ref="J24" si="29">I24+1</f>
        <v>2023</v>
      </c>
      <c r="K24" s="219">
        <f t="shared" ref="K24" si="30">J24+1</f>
        <v>2024</v>
      </c>
      <c r="L24" s="219">
        <f t="shared" ref="L24" si="31">K24+1</f>
        <v>2025</v>
      </c>
      <c r="M24" s="219">
        <f t="shared" ref="M24" si="32">L24+1</f>
        <v>2026</v>
      </c>
      <c r="N24" s="219">
        <f t="shared" ref="N24" si="33">M24+1</f>
        <v>2027</v>
      </c>
      <c r="O24" s="219">
        <f t="shared" ref="O24" si="34">N24+1</f>
        <v>2028</v>
      </c>
      <c r="P24" s="219">
        <f t="shared" ref="P24" si="35">O24+1</f>
        <v>2029</v>
      </c>
      <c r="Q24" s="219">
        <f t="shared" ref="Q24" si="36">P24+1</f>
        <v>2030</v>
      </c>
      <c r="R24" s="219">
        <f t="shared" ref="R24" si="37">Q24+1</f>
        <v>2031</v>
      </c>
      <c r="S24" s="219">
        <f t="shared" ref="S24" si="38">R24+1</f>
        <v>2032</v>
      </c>
      <c r="T24" s="219">
        <f t="shared" ref="T24" si="39">S24+1</f>
        <v>2033</v>
      </c>
      <c r="U24" s="219">
        <f t="shared" ref="U24" si="40">T24+1</f>
        <v>2034</v>
      </c>
      <c r="V24" s="219">
        <f t="shared" ref="V24" si="41">U24+1</f>
        <v>2035</v>
      </c>
      <c r="W24" s="219">
        <f t="shared" ref="W24" si="42">V24+1</f>
        <v>2036</v>
      </c>
      <c r="X24" s="251" t="s">
        <v>93</v>
      </c>
      <c r="Y24" s="253" t="s">
        <v>94</v>
      </c>
      <c r="Z24" s="220" t="s">
        <v>95</v>
      </c>
      <c r="AA24" s="262"/>
      <c r="AB24" s="262"/>
      <c r="AC24" s="258">
        <f>ROW()</f>
        <v>24</v>
      </c>
    </row>
    <row r="25" spans="1:16315" outlineLevel="1" x14ac:dyDescent="0.2">
      <c r="B25" s="216" t="str">
        <f>N2_C1</f>
        <v>North</v>
      </c>
      <c r="C25" s="221">
        <f>IF(C19="","",C19)</f>
        <v>4447.9269999999997</v>
      </c>
      <c r="D25" s="222">
        <f t="shared" ref="D25:W25" si="43">IF(D19="","",D19-C19)</f>
        <v>40.075399999999718</v>
      </c>
      <c r="E25" s="222">
        <f t="shared" si="43"/>
        <v>40.075399999999718</v>
      </c>
      <c r="F25" s="222">
        <f t="shared" si="43"/>
        <v>40.075399999999718</v>
      </c>
      <c r="G25" s="222">
        <f t="shared" si="43"/>
        <v>40.075399999999718</v>
      </c>
      <c r="H25" s="222">
        <f t="shared" si="43"/>
        <v>40.075400000001537</v>
      </c>
      <c r="I25" s="222">
        <f t="shared" si="43"/>
        <v>26.906799999999748</v>
      </c>
      <c r="J25" s="222">
        <f t="shared" si="43"/>
        <v>26.906799999999748</v>
      </c>
      <c r="K25" s="222">
        <f t="shared" si="43"/>
        <v>26.906799999999748</v>
      </c>
      <c r="L25" s="222">
        <f t="shared" si="43"/>
        <v>26.906799999999748</v>
      </c>
      <c r="M25" s="222">
        <f t="shared" si="43"/>
        <v>26.906800000000658</v>
      </c>
      <c r="N25" s="222">
        <f t="shared" si="43"/>
        <v>20.649800000000141</v>
      </c>
      <c r="O25" s="222">
        <f t="shared" si="43"/>
        <v>20.649800000000141</v>
      </c>
      <c r="P25" s="222">
        <f t="shared" si="43"/>
        <v>20.649800000000141</v>
      </c>
      <c r="Q25" s="222">
        <f t="shared" si="43"/>
        <v>20.649800000000141</v>
      </c>
      <c r="R25" s="222">
        <f t="shared" si="43"/>
        <v>20.649800000000141</v>
      </c>
      <c r="S25" s="222">
        <f t="shared" si="43"/>
        <v>13.350999999999658</v>
      </c>
      <c r="T25" s="222">
        <f t="shared" si="43"/>
        <v>13.350999999999658</v>
      </c>
      <c r="U25" s="222">
        <f t="shared" si="43"/>
        <v>13.350999999999658</v>
      </c>
      <c r="V25" s="222">
        <f t="shared" si="43"/>
        <v>13.350999999999658</v>
      </c>
      <c r="W25" s="222">
        <f t="shared" si="43"/>
        <v>13.351000000000568</v>
      </c>
      <c r="X25" s="223">
        <f>IF(C25="","",SUM(C25:W25))</f>
        <v>4952.8419999999996</v>
      </c>
      <c r="Y25" s="254">
        <f>IF(X25="","",NPV(RWACC_2,D25:W25))</f>
        <v>367.69129744639264</v>
      </c>
      <c r="Z25" s="224">
        <f t="shared" ref="Z25:Z26" ca="1" si="44">IF(X25="","",NPV(RWACC_2,INDIRECT("D"&amp;AC25&amp;":"&amp;VLOOKUP(P_HORIZON_2,P_HORIZON_LOOKUP,2,FALSE)&amp;AC25)))</f>
        <v>367.69129744639264</v>
      </c>
      <c r="AA25" s="261"/>
      <c r="AB25" s="261"/>
      <c r="AC25" s="258">
        <f>ROW()</f>
        <v>25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  <c r="IW25" s="163"/>
      <c r="IX25" s="163"/>
      <c r="IY25" s="163"/>
      <c r="IZ25" s="163"/>
      <c r="JA25" s="163"/>
      <c r="JB25" s="163"/>
      <c r="JC25" s="163"/>
      <c r="JD25" s="163"/>
      <c r="JE25" s="163"/>
      <c r="JF25" s="163"/>
      <c r="JG25" s="163"/>
      <c r="JH25" s="163"/>
      <c r="JI25" s="163"/>
      <c r="JJ25" s="163"/>
      <c r="JK25" s="163"/>
      <c r="JL25" s="163"/>
      <c r="JM25" s="163"/>
      <c r="JN25" s="163"/>
      <c r="JO25" s="163"/>
      <c r="JP25" s="163"/>
      <c r="JQ25" s="163"/>
      <c r="JR25" s="163"/>
      <c r="JS25" s="163"/>
      <c r="JT25" s="163"/>
      <c r="JU25" s="163"/>
      <c r="JV25" s="163"/>
      <c r="JW25" s="163"/>
      <c r="JX25" s="163"/>
      <c r="JY25" s="163"/>
      <c r="JZ25" s="163"/>
      <c r="KA25" s="163"/>
      <c r="KB25" s="163"/>
      <c r="KC25" s="163"/>
      <c r="KD25" s="163"/>
      <c r="KE25" s="163"/>
      <c r="KF25" s="163"/>
      <c r="KG25" s="163"/>
      <c r="KH25" s="163"/>
      <c r="KI25" s="163"/>
      <c r="KJ25" s="163"/>
      <c r="KK25" s="163"/>
      <c r="KL25" s="163"/>
      <c r="KM25" s="163"/>
      <c r="KN25" s="163"/>
      <c r="KO25" s="163"/>
      <c r="KP25" s="163"/>
      <c r="KQ25" s="163"/>
      <c r="KR25" s="163"/>
      <c r="KS25" s="163"/>
      <c r="KT25" s="163"/>
      <c r="KU25" s="163"/>
      <c r="KV25" s="163"/>
      <c r="KW25" s="163"/>
      <c r="KX25" s="163"/>
      <c r="KY25" s="163"/>
      <c r="KZ25" s="163"/>
      <c r="LA25" s="163"/>
      <c r="LB25" s="163"/>
      <c r="LC25" s="163"/>
      <c r="LD25" s="163"/>
      <c r="LE25" s="163"/>
      <c r="LF25" s="163"/>
      <c r="LG25" s="163"/>
      <c r="LH25" s="163"/>
      <c r="LI25" s="163"/>
      <c r="LJ25" s="163"/>
      <c r="LK25" s="163"/>
      <c r="LL25" s="163"/>
      <c r="LM25" s="163"/>
      <c r="LN25" s="163"/>
      <c r="LO25" s="163"/>
      <c r="LP25" s="163"/>
      <c r="LQ25" s="163"/>
      <c r="LR25" s="163"/>
      <c r="LS25" s="163"/>
      <c r="LT25" s="163"/>
      <c r="LU25" s="163"/>
      <c r="LV25" s="163"/>
      <c r="LW25" s="163"/>
      <c r="LX25" s="163"/>
      <c r="LY25" s="163"/>
      <c r="LZ25" s="163"/>
      <c r="MA25" s="163"/>
      <c r="MB25" s="163"/>
      <c r="MC25" s="163"/>
      <c r="MD25" s="163"/>
      <c r="ME25" s="163"/>
      <c r="MF25" s="163"/>
      <c r="MG25" s="163"/>
      <c r="MH25" s="163"/>
      <c r="MI25" s="163"/>
      <c r="MJ25" s="163"/>
      <c r="MK25" s="163"/>
      <c r="ML25" s="163"/>
      <c r="MM25" s="163"/>
      <c r="MN25" s="163"/>
      <c r="MO25" s="163"/>
      <c r="MP25" s="163"/>
      <c r="MQ25" s="163"/>
      <c r="MR25" s="163"/>
      <c r="MS25" s="163"/>
      <c r="MT25" s="163"/>
      <c r="MU25" s="163"/>
      <c r="MV25" s="163"/>
      <c r="MW25" s="163"/>
      <c r="MX25" s="163"/>
      <c r="MY25" s="163"/>
      <c r="MZ25" s="163"/>
      <c r="NA25" s="163"/>
      <c r="NB25" s="163"/>
      <c r="NC25" s="163"/>
      <c r="ND25" s="163"/>
      <c r="NE25" s="163"/>
      <c r="NF25" s="163"/>
      <c r="NG25" s="163"/>
      <c r="NH25" s="163"/>
      <c r="NI25" s="163"/>
      <c r="NJ25" s="163"/>
      <c r="NK25" s="163"/>
      <c r="NL25" s="163"/>
      <c r="NM25" s="163"/>
      <c r="NN25" s="163"/>
      <c r="NO25" s="163"/>
      <c r="NP25" s="163"/>
      <c r="NQ25" s="163"/>
      <c r="NR25" s="163"/>
      <c r="NS25" s="163"/>
      <c r="NT25" s="163"/>
      <c r="NU25" s="163"/>
      <c r="NV25" s="163"/>
      <c r="NW25" s="163"/>
      <c r="NX25" s="163"/>
      <c r="NY25" s="163"/>
      <c r="NZ25" s="163"/>
      <c r="OA25" s="163"/>
      <c r="OB25" s="163"/>
      <c r="OC25" s="163"/>
      <c r="OD25" s="163"/>
      <c r="OE25" s="163"/>
      <c r="OF25" s="163"/>
      <c r="OG25" s="163"/>
      <c r="OH25" s="163"/>
      <c r="OI25" s="163"/>
      <c r="OJ25" s="163"/>
      <c r="OK25" s="163"/>
      <c r="OL25" s="163"/>
      <c r="OM25" s="163"/>
      <c r="ON25" s="163"/>
      <c r="OO25" s="163"/>
      <c r="OP25" s="163"/>
      <c r="OQ25" s="163"/>
      <c r="OR25" s="163"/>
      <c r="OS25" s="163"/>
      <c r="OT25" s="163"/>
      <c r="OU25" s="163"/>
      <c r="OV25" s="163"/>
      <c r="OW25" s="163"/>
      <c r="OX25" s="163"/>
      <c r="OY25" s="163"/>
      <c r="OZ25" s="163"/>
      <c r="PA25" s="163"/>
      <c r="PB25" s="163"/>
      <c r="PC25" s="163"/>
      <c r="PD25" s="163"/>
      <c r="PE25" s="163"/>
      <c r="PF25" s="163"/>
      <c r="PG25" s="163"/>
      <c r="PH25" s="163"/>
      <c r="PI25" s="163"/>
      <c r="PJ25" s="163"/>
      <c r="PK25" s="163"/>
      <c r="PL25" s="163"/>
      <c r="PM25" s="163"/>
      <c r="PN25" s="163"/>
      <c r="PO25" s="163"/>
      <c r="PP25" s="163"/>
      <c r="PQ25" s="163"/>
      <c r="PR25" s="163"/>
      <c r="PS25" s="163"/>
      <c r="PT25" s="163"/>
      <c r="PU25" s="163"/>
      <c r="PV25" s="163"/>
      <c r="PW25" s="163"/>
      <c r="PX25" s="163"/>
      <c r="PY25" s="163"/>
      <c r="PZ25" s="163"/>
      <c r="QA25" s="163"/>
      <c r="QB25" s="163"/>
      <c r="QC25" s="163"/>
      <c r="QD25" s="163"/>
      <c r="QE25" s="163"/>
      <c r="QF25" s="163"/>
      <c r="QG25" s="163"/>
      <c r="QH25" s="163"/>
      <c r="QI25" s="163"/>
      <c r="QJ25" s="163"/>
      <c r="QK25" s="163"/>
      <c r="QL25" s="163"/>
      <c r="QM25" s="163"/>
      <c r="QN25" s="163"/>
      <c r="QO25" s="163"/>
      <c r="QP25" s="163"/>
      <c r="QQ25" s="163"/>
      <c r="QR25" s="163"/>
      <c r="QS25" s="163"/>
      <c r="QT25" s="163"/>
      <c r="QU25" s="163"/>
      <c r="QV25" s="163"/>
      <c r="QW25" s="163"/>
      <c r="QX25" s="163"/>
      <c r="QY25" s="163"/>
      <c r="QZ25" s="163"/>
      <c r="RA25" s="163"/>
      <c r="RB25" s="163"/>
      <c r="RC25" s="163"/>
      <c r="RD25" s="163"/>
      <c r="RE25" s="163"/>
      <c r="RF25" s="163"/>
      <c r="RG25" s="163"/>
      <c r="RH25" s="163"/>
      <c r="RI25" s="163"/>
      <c r="RJ25" s="163"/>
      <c r="RK25" s="163"/>
      <c r="RL25" s="163"/>
      <c r="RM25" s="163"/>
      <c r="RN25" s="163"/>
      <c r="RO25" s="163"/>
      <c r="RP25" s="163"/>
      <c r="RQ25" s="163"/>
      <c r="RR25" s="163"/>
      <c r="RS25" s="163"/>
      <c r="RT25" s="163"/>
      <c r="RU25" s="163"/>
      <c r="RV25" s="163"/>
      <c r="RW25" s="163"/>
      <c r="RX25" s="163"/>
      <c r="RY25" s="163"/>
      <c r="RZ25" s="163"/>
      <c r="SA25" s="163"/>
      <c r="SB25" s="163"/>
      <c r="SC25" s="163"/>
      <c r="SD25" s="163"/>
      <c r="SE25" s="163"/>
      <c r="SF25" s="163"/>
      <c r="SG25" s="163"/>
      <c r="SH25" s="163"/>
      <c r="SI25" s="163"/>
      <c r="SJ25" s="163"/>
      <c r="SK25" s="163"/>
      <c r="SL25" s="163"/>
      <c r="SM25" s="163"/>
      <c r="SN25" s="163"/>
      <c r="SO25" s="163"/>
      <c r="SP25" s="163"/>
      <c r="SQ25" s="163"/>
      <c r="SR25" s="163"/>
      <c r="SS25" s="163"/>
      <c r="ST25" s="163"/>
      <c r="SU25" s="163"/>
      <c r="SV25" s="163"/>
      <c r="SW25" s="163"/>
      <c r="SX25" s="163"/>
      <c r="SY25" s="163"/>
      <c r="SZ25" s="163"/>
      <c r="TA25" s="163"/>
      <c r="TB25" s="163"/>
      <c r="TC25" s="163"/>
      <c r="TD25" s="163"/>
      <c r="TE25" s="163"/>
      <c r="TF25" s="163"/>
      <c r="TG25" s="163"/>
      <c r="TH25" s="163"/>
      <c r="TI25" s="163"/>
      <c r="TJ25" s="163"/>
      <c r="TK25" s="163"/>
      <c r="TL25" s="163"/>
      <c r="TM25" s="163"/>
      <c r="TN25" s="163"/>
      <c r="TO25" s="163"/>
      <c r="TP25" s="163"/>
      <c r="TQ25" s="163"/>
      <c r="TR25" s="163"/>
      <c r="TS25" s="163"/>
      <c r="TT25" s="163"/>
      <c r="TU25" s="163"/>
      <c r="TV25" s="163"/>
      <c r="TW25" s="163"/>
      <c r="TX25" s="163"/>
      <c r="TY25" s="163"/>
      <c r="TZ25" s="163"/>
      <c r="UA25" s="163"/>
      <c r="UB25" s="163"/>
      <c r="UC25" s="163"/>
      <c r="UD25" s="163"/>
      <c r="UE25" s="163"/>
      <c r="UF25" s="163"/>
      <c r="UG25" s="163"/>
      <c r="UH25" s="163"/>
      <c r="UI25" s="163"/>
      <c r="UJ25" s="163"/>
      <c r="UK25" s="163"/>
      <c r="UL25" s="163"/>
      <c r="UM25" s="163"/>
      <c r="UN25" s="163"/>
      <c r="UO25" s="163"/>
      <c r="UP25" s="163"/>
      <c r="UQ25" s="163"/>
      <c r="UR25" s="163"/>
      <c r="US25" s="163"/>
      <c r="UT25" s="163"/>
      <c r="UU25" s="163"/>
      <c r="UV25" s="163"/>
      <c r="UW25" s="163"/>
      <c r="UX25" s="163"/>
      <c r="UY25" s="163"/>
      <c r="UZ25" s="163"/>
      <c r="VA25" s="163"/>
      <c r="VB25" s="163"/>
      <c r="VC25" s="163"/>
      <c r="VD25" s="163"/>
      <c r="VE25" s="163"/>
      <c r="VF25" s="163"/>
      <c r="VG25" s="163"/>
      <c r="VH25" s="163"/>
      <c r="VI25" s="163"/>
      <c r="VJ25" s="163"/>
      <c r="VK25" s="163"/>
      <c r="VL25" s="163"/>
      <c r="VM25" s="163"/>
      <c r="VN25" s="163"/>
      <c r="VO25" s="163"/>
      <c r="VP25" s="163"/>
      <c r="VQ25" s="163"/>
      <c r="VR25" s="163"/>
      <c r="VS25" s="163"/>
      <c r="VT25" s="163"/>
      <c r="VU25" s="163"/>
      <c r="VV25" s="163"/>
      <c r="VW25" s="163"/>
      <c r="VX25" s="163"/>
      <c r="VY25" s="163"/>
      <c r="VZ25" s="163"/>
      <c r="WA25" s="163"/>
      <c r="WB25" s="163"/>
      <c r="WC25" s="163"/>
      <c r="WD25" s="163"/>
      <c r="WE25" s="163"/>
      <c r="WF25" s="163"/>
      <c r="WG25" s="163"/>
      <c r="WH25" s="163"/>
      <c r="WI25" s="163"/>
      <c r="WJ25" s="163"/>
      <c r="WK25" s="163"/>
      <c r="WL25" s="163"/>
      <c r="WM25" s="163"/>
      <c r="WN25" s="163"/>
      <c r="WO25" s="163"/>
      <c r="WP25" s="163"/>
      <c r="WQ25" s="163"/>
      <c r="WR25" s="163"/>
      <c r="WS25" s="163"/>
      <c r="WT25" s="163"/>
      <c r="WU25" s="163"/>
      <c r="WV25" s="163"/>
      <c r="WW25" s="163"/>
      <c r="WX25" s="163"/>
      <c r="WY25" s="163"/>
      <c r="WZ25" s="163"/>
      <c r="XA25" s="163"/>
      <c r="XB25" s="163"/>
      <c r="XC25" s="163"/>
      <c r="XD25" s="163"/>
      <c r="XE25" s="163"/>
      <c r="XF25" s="163"/>
      <c r="XG25" s="163"/>
      <c r="XH25" s="163"/>
      <c r="XI25" s="163"/>
      <c r="XJ25" s="163"/>
      <c r="XK25" s="163"/>
      <c r="XL25" s="163"/>
      <c r="XM25" s="163"/>
      <c r="XN25" s="163"/>
      <c r="XO25" s="163"/>
      <c r="XP25" s="163"/>
      <c r="XQ25" s="163"/>
      <c r="XR25" s="163"/>
      <c r="XS25" s="163"/>
      <c r="XT25" s="163"/>
      <c r="XU25" s="163"/>
      <c r="XV25" s="163"/>
      <c r="XW25" s="163"/>
      <c r="XX25" s="163"/>
      <c r="XY25" s="163"/>
      <c r="XZ25" s="163"/>
      <c r="YA25" s="163"/>
      <c r="YB25" s="163"/>
      <c r="YC25" s="163"/>
      <c r="YD25" s="163"/>
      <c r="YE25" s="163"/>
      <c r="YF25" s="163"/>
      <c r="YG25" s="163"/>
      <c r="YH25" s="163"/>
      <c r="YI25" s="163"/>
      <c r="YJ25" s="163"/>
      <c r="YK25" s="163"/>
      <c r="YL25" s="163"/>
      <c r="YM25" s="163"/>
      <c r="YN25" s="163"/>
      <c r="YO25" s="163"/>
      <c r="YP25" s="163"/>
      <c r="YQ25" s="163"/>
      <c r="YR25" s="163"/>
      <c r="YS25" s="163"/>
      <c r="YT25" s="163"/>
      <c r="YU25" s="163"/>
      <c r="YV25" s="163"/>
      <c r="YW25" s="163"/>
      <c r="YX25" s="163"/>
      <c r="YY25" s="163"/>
      <c r="YZ25" s="163"/>
      <c r="ZA25" s="163"/>
      <c r="ZB25" s="163"/>
      <c r="ZC25" s="163"/>
      <c r="ZD25" s="163"/>
      <c r="ZE25" s="163"/>
      <c r="ZF25" s="163"/>
      <c r="ZG25" s="163"/>
      <c r="ZH25" s="163"/>
      <c r="ZI25" s="163"/>
      <c r="ZJ25" s="163"/>
      <c r="ZK25" s="163"/>
      <c r="ZL25" s="163"/>
      <c r="ZM25" s="163"/>
      <c r="ZN25" s="163"/>
      <c r="ZO25" s="163"/>
      <c r="ZP25" s="163"/>
      <c r="ZQ25" s="163"/>
      <c r="ZR25" s="163"/>
      <c r="ZS25" s="163"/>
      <c r="ZT25" s="163"/>
      <c r="ZU25" s="163"/>
      <c r="ZV25" s="163"/>
      <c r="ZW25" s="163"/>
      <c r="ZX25" s="163"/>
      <c r="ZY25" s="163"/>
      <c r="ZZ25" s="163"/>
      <c r="AAA25" s="163"/>
      <c r="AAB25" s="163"/>
      <c r="AAC25" s="163"/>
      <c r="AAD25" s="163"/>
      <c r="AAE25" s="163"/>
      <c r="AAF25" s="163"/>
      <c r="AAG25" s="163"/>
      <c r="AAH25" s="163"/>
      <c r="AAI25" s="163"/>
      <c r="AAJ25" s="163"/>
      <c r="AAK25" s="163"/>
      <c r="AAL25" s="163"/>
      <c r="AAM25" s="163"/>
      <c r="AAN25" s="163"/>
      <c r="AAO25" s="163"/>
      <c r="AAP25" s="163"/>
      <c r="AAQ25" s="163"/>
      <c r="AAR25" s="163"/>
      <c r="AAS25" s="163"/>
      <c r="AAT25" s="163"/>
      <c r="AAU25" s="163"/>
      <c r="AAV25" s="163"/>
      <c r="AAW25" s="163"/>
      <c r="AAX25" s="163"/>
      <c r="AAY25" s="163"/>
      <c r="AAZ25" s="163"/>
      <c r="ABA25" s="163"/>
      <c r="ABB25" s="163"/>
      <c r="ABC25" s="163"/>
      <c r="ABD25" s="163"/>
      <c r="ABE25" s="163"/>
      <c r="ABF25" s="163"/>
      <c r="ABG25" s="163"/>
      <c r="ABH25" s="163"/>
      <c r="ABI25" s="163"/>
      <c r="ABJ25" s="163"/>
      <c r="ABK25" s="163"/>
      <c r="ABL25" s="163"/>
      <c r="ABM25" s="163"/>
      <c r="ABN25" s="163"/>
      <c r="ABO25" s="163"/>
      <c r="ABP25" s="163"/>
      <c r="ABQ25" s="163"/>
      <c r="ABR25" s="163"/>
      <c r="ABS25" s="163"/>
      <c r="ABT25" s="163"/>
      <c r="ABU25" s="163"/>
      <c r="ABV25" s="163"/>
      <c r="ABW25" s="163"/>
      <c r="ABX25" s="163"/>
      <c r="ABY25" s="163"/>
      <c r="ABZ25" s="163"/>
      <c r="ACA25" s="163"/>
      <c r="ACB25" s="163"/>
      <c r="ACC25" s="163"/>
      <c r="ACD25" s="163"/>
      <c r="ACE25" s="163"/>
      <c r="ACF25" s="163"/>
      <c r="ACG25" s="163"/>
      <c r="ACH25" s="163"/>
      <c r="ACI25" s="163"/>
      <c r="ACJ25" s="163"/>
      <c r="ACK25" s="163"/>
      <c r="ACL25" s="163"/>
      <c r="ACM25" s="163"/>
      <c r="ACN25" s="163"/>
      <c r="ACO25" s="163"/>
      <c r="ACP25" s="163"/>
      <c r="ACQ25" s="163"/>
      <c r="ACR25" s="163"/>
      <c r="ACS25" s="163"/>
      <c r="ACT25" s="163"/>
      <c r="ACU25" s="163"/>
      <c r="ACV25" s="163"/>
      <c r="ACW25" s="163"/>
      <c r="ACX25" s="163"/>
      <c r="ACY25" s="163"/>
      <c r="ACZ25" s="163"/>
      <c r="ADA25" s="163"/>
      <c r="ADB25" s="163"/>
      <c r="ADC25" s="163"/>
      <c r="ADD25" s="163"/>
      <c r="ADE25" s="163"/>
      <c r="ADF25" s="163"/>
      <c r="ADG25" s="163"/>
      <c r="ADH25" s="163"/>
      <c r="ADI25" s="163"/>
      <c r="ADJ25" s="163"/>
      <c r="ADK25" s="163"/>
      <c r="ADL25" s="163"/>
      <c r="ADM25" s="163"/>
      <c r="ADN25" s="163"/>
      <c r="ADO25" s="163"/>
      <c r="ADP25" s="163"/>
      <c r="ADQ25" s="163"/>
      <c r="ADR25" s="163"/>
      <c r="ADS25" s="163"/>
      <c r="ADT25" s="163"/>
      <c r="ADU25" s="163"/>
      <c r="ADV25" s="163"/>
      <c r="ADW25" s="163"/>
      <c r="ADX25" s="163"/>
      <c r="ADY25" s="163"/>
      <c r="ADZ25" s="163"/>
      <c r="AEA25" s="163"/>
      <c r="AEB25" s="163"/>
      <c r="AEC25" s="163"/>
      <c r="AED25" s="163"/>
      <c r="AEE25" s="163"/>
      <c r="AEF25" s="163"/>
      <c r="AEG25" s="163"/>
      <c r="AEH25" s="163"/>
      <c r="AEI25" s="163"/>
      <c r="AEJ25" s="163"/>
      <c r="AEK25" s="163"/>
      <c r="AEL25" s="163"/>
      <c r="AEM25" s="163"/>
      <c r="AEN25" s="163"/>
      <c r="AEO25" s="163"/>
      <c r="AEP25" s="163"/>
      <c r="AEQ25" s="163"/>
      <c r="AER25" s="163"/>
      <c r="AES25" s="163"/>
      <c r="AET25" s="163"/>
      <c r="AEU25" s="163"/>
      <c r="AEV25" s="163"/>
      <c r="AEW25" s="163"/>
      <c r="AEX25" s="163"/>
      <c r="AEY25" s="163"/>
      <c r="AEZ25" s="163"/>
      <c r="AFA25" s="163"/>
      <c r="AFB25" s="163"/>
      <c r="AFC25" s="163"/>
      <c r="AFD25" s="163"/>
      <c r="AFE25" s="163"/>
      <c r="AFF25" s="163"/>
      <c r="AFG25" s="163"/>
      <c r="AFH25" s="163"/>
      <c r="AFI25" s="163"/>
      <c r="AFJ25" s="163"/>
      <c r="AFK25" s="163"/>
      <c r="AFL25" s="163"/>
      <c r="AFM25" s="163"/>
      <c r="AFN25" s="163"/>
      <c r="AFO25" s="163"/>
      <c r="AFP25" s="163"/>
      <c r="AFQ25" s="163"/>
      <c r="AFR25" s="163"/>
      <c r="AFS25" s="163"/>
      <c r="AFT25" s="163"/>
      <c r="AFU25" s="163"/>
      <c r="AFV25" s="163"/>
      <c r="AFW25" s="163"/>
      <c r="AFX25" s="163"/>
      <c r="AFY25" s="163"/>
      <c r="AFZ25" s="163"/>
      <c r="AGA25" s="163"/>
      <c r="AGB25" s="163"/>
      <c r="AGC25" s="163"/>
      <c r="AGD25" s="163"/>
      <c r="AGE25" s="163"/>
      <c r="AGF25" s="163"/>
      <c r="AGG25" s="163"/>
      <c r="AGH25" s="163"/>
      <c r="AGI25" s="163"/>
      <c r="AGJ25" s="163"/>
      <c r="AGK25" s="163"/>
      <c r="AGL25" s="163"/>
      <c r="AGM25" s="163"/>
      <c r="AGN25" s="163"/>
      <c r="AGO25" s="163"/>
      <c r="AGP25" s="163"/>
      <c r="AGQ25" s="163"/>
      <c r="AGR25" s="163"/>
      <c r="AGS25" s="163"/>
      <c r="AGT25" s="163"/>
      <c r="AGU25" s="163"/>
      <c r="AGV25" s="163"/>
      <c r="AGW25" s="163"/>
      <c r="AGX25" s="163"/>
      <c r="AGY25" s="163"/>
      <c r="AGZ25" s="163"/>
      <c r="AHA25" s="163"/>
      <c r="AHB25" s="163"/>
      <c r="AHC25" s="163"/>
      <c r="AHD25" s="163"/>
      <c r="AHE25" s="163"/>
      <c r="AHF25" s="163"/>
      <c r="AHG25" s="163"/>
      <c r="AHH25" s="163"/>
      <c r="AHI25" s="163"/>
      <c r="AHJ25" s="163"/>
      <c r="AHK25" s="163"/>
      <c r="AHL25" s="163"/>
      <c r="AHM25" s="163"/>
      <c r="AHN25" s="163"/>
      <c r="AHO25" s="163"/>
      <c r="AHP25" s="163"/>
      <c r="AHQ25" s="163"/>
      <c r="AHR25" s="163"/>
      <c r="AHS25" s="163"/>
      <c r="AHT25" s="163"/>
      <c r="AHU25" s="163"/>
      <c r="AHV25" s="163"/>
      <c r="AHW25" s="163"/>
      <c r="AHX25" s="163"/>
      <c r="AHY25" s="163"/>
      <c r="AHZ25" s="163"/>
      <c r="AIA25" s="163"/>
      <c r="AIB25" s="163"/>
      <c r="AIC25" s="163"/>
      <c r="AID25" s="163"/>
      <c r="AIE25" s="163"/>
      <c r="AIF25" s="163"/>
      <c r="AIG25" s="163"/>
      <c r="AIH25" s="163"/>
      <c r="AII25" s="163"/>
      <c r="AIJ25" s="163"/>
      <c r="AIK25" s="163"/>
      <c r="AIL25" s="163"/>
      <c r="AIM25" s="163"/>
      <c r="AIN25" s="163"/>
      <c r="AIO25" s="163"/>
      <c r="AIP25" s="163"/>
      <c r="AIQ25" s="163"/>
      <c r="AIR25" s="163"/>
      <c r="AIS25" s="163"/>
      <c r="AIT25" s="163"/>
      <c r="AIU25" s="163"/>
      <c r="AIV25" s="163"/>
      <c r="AIW25" s="163"/>
      <c r="AIX25" s="163"/>
      <c r="AIY25" s="163"/>
      <c r="AIZ25" s="163"/>
      <c r="AJA25" s="163"/>
      <c r="AJB25" s="163"/>
      <c r="AJC25" s="163"/>
      <c r="AJD25" s="163"/>
      <c r="AJE25" s="163"/>
      <c r="AJF25" s="163"/>
      <c r="AJG25" s="163"/>
      <c r="AJH25" s="163"/>
      <c r="AJI25" s="163"/>
      <c r="AJJ25" s="163"/>
      <c r="AJK25" s="163"/>
      <c r="AJL25" s="163"/>
      <c r="AJM25" s="163"/>
      <c r="AJN25" s="163"/>
      <c r="AJO25" s="163"/>
      <c r="AJP25" s="163"/>
      <c r="AJQ25" s="163"/>
      <c r="AJR25" s="163"/>
      <c r="AJS25" s="163"/>
      <c r="AJT25" s="163"/>
      <c r="AJU25" s="163"/>
      <c r="AJV25" s="163"/>
      <c r="AJW25" s="163"/>
      <c r="AJX25" s="163"/>
      <c r="AJY25" s="163"/>
      <c r="AJZ25" s="163"/>
      <c r="AKA25" s="163"/>
      <c r="AKB25" s="163"/>
      <c r="AKC25" s="163"/>
      <c r="AKD25" s="163"/>
      <c r="AKE25" s="163"/>
      <c r="AKF25" s="163"/>
      <c r="AKG25" s="163"/>
      <c r="AKH25" s="163"/>
      <c r="AKI25" s="163"/>
      <c r="AKJ25" s="163"/>
      <c r="AKK25" s="163"/>
      <c r="AKL25" s="163"/>
      <c r="AKM25" s="163"/>
      <c r="AKN25" s="163"/>
      <c r="AKO25" s="163"/>
      <c r="AKP25" s="163"/>
      <c r="AKQ25" s="163"/>
      <c r="AKR25" s="163"/>
      <c r="AKS25" s="163"/>
      <c r="AKT25" s="163"/>
      <c r="AKU25" s="163"/>
      <c r="AKV25" s="163"/>
      <c r="AKW25" s="163"/>
      <c r="AKX25" s="163"/>
      <c r="AKY25" s="163"/>
      <c r="AKZ25" s="163"/>
      <c r="ALA25" s="163"/>
      <c r="ALB25" s="163"/>
      <c r="ALC25" s="163"/>
      <c r="ALD25" s="163"/>
      <c r="ALE25" s="163"/>
      <c r="ALF25" s="163"/>
      <c r="ALG25" s="163"/>
      <c r="ALH25" s="163"/>
      <c r="ALI25" s="163"/>
      <c r="ALJ25" s="163"/>
      <c r="ALK25" s="163"/>
      <c r="ALL25" s="163"/>
      <c r="ALM25" s="163"/>
      <c r="ALN25" s="163"/>
      <c r="ALO25" s="163"/>
      <c r="ALP25" s="163"/>
      <c r="ALQ25" s="163"/>
      <c r="ALR25" s="163"/>
      <c r="ALS25" s="163"/>
      <c r="ALT25" s="163"/>
      <c r="ALU25" s="163"/>
      <c r="ALV25" s="163"/>
      <c r="ALW25" s="163"/>
      <c r="ALX25" s="163"/>
      <c r="ALY25" s="163"/>
      <c r="ALZ25" s="163"/>
      <c r="AMA25" s="163"/>
      <c r="AMB25" s="163"/>
      <c r="AMC25" s="163"/>
      <c r="AMD25" s="163"/>
      <c r="AME25" s="163"/>
      <c r="AMF25" s="163"/>
      <c r="AMG25" s="163"/>
      <c r="AMH25" s="163"/>
      <c r="AMI25" s="163"/>
      <c r="AMJ25" s="163"/>
      <c r="AMK25" s="163"/>
      <c r="AML25" s="163"/>
      <c r="AMM25" s="163"/>
      <c r="AMN25" s="163"/>
      <c r="AMO25" s="163"/>
      <c r="AMP25" s="163"/>
      <c r="AMQ25" s="163"/>
      <c r="AMR25" s="163"/>
      <c r="AMS25" s="163"/>
      <c r="AMT25" s="163"/>
      <c r="AMU25" s="163"/>
      <c r="AMV25" s="163"/>
      <c r="AMW25" s="163"/>
      <c r="AMX25" s="163"/>
      <c r="AMY25" s="163"/>
      <c r="AMZ25" s="163"/>
      <c r="ANA25" s="163"/>
      <c r="ANB25" s="163"/>
      <c r="ANC25" s="163"/>
      <c r="AND25" s="163"/>
      <c r="ANE25" s="163"/>
      <c r="ANF25" s="163"/>
      <c r="ANG25" s="163"/>
      <c r="ANH25" s="163"/>
      <c r="ANI25" s="163"/>
      <c r="ANJ25" s="163"/>
      <c r="ANK25" s="163"/>
      <c r="ANL25" s="163"/>
      <c r="ANM25" s="163"/>
      <c r="ANN25" s="163"/>
      <c r="ANO25" s="163"/>
      <c r="ANP25" s="163"/>
      <c r="ANQ25" s="163"/>
      <c r="ANR25" s="163"/>
      <c r="ANS25" s="163"/>
      <c r="ANT25" s="163"/>
      <c r="ANU25" s="163"/>
      <c r="ANV25" s="163"/>
      <c r="ANW25" s="163"/>
      <c r="ANX25" s="163"/>
      <c r="ANY25" s="163"/>
      <c r="ANZ25" s="163"/>
      <c r="AOA25" s="163"/>
      <c r="AOB25" s="163"/>
      <c r="AOC25" s="163"/>
      <c r="AOD25" s="163"/>
      <c r="AOE25" s="163"/>
      <c r="AOF25" s="163"/>
      <c r="AOG25" s="163"/>
      <c r="AOH25" s="163"/>
      <c r="AOI25" s="163"/>
      <c r="AOJ25" s="163"/>
      <c r="AOK25" s="163"/>
      <c r="AOL25" s="163"/>
      <c r="AOM25" s="163"/>
      <c r="AON25" s="163"/>
      <c r="AOO25" s="163"/>
      <c r="AOP25" s="163"/>
      <c r="AOQ25" s="163"/>
      <c r="AOR25" s="163"/>
      <c r="AOS25" s="163"/>
      <c r="AOT25" s="163"/>
      <c r="AOU25" s="163"/>
      <c r="AOV25" s="163"/>
      <c r="AOW25" s="163"/>
      <c r="AOX25" s="163"/>
      <c r="AOY25" s="163"/>
      <c r="AOZ25" s="163"/>
      <c r="APA25" s="163"/>
      <c r="APB25" s="163"/>
      <c r="APC25" s="163"/>
      <c r="APD25" s="163"/>
      <c r="APE25" s="163"/>
      <c r="APF25" s="163"/>
      <c r="APG25" s="163"/>
      <c r="APH25" s="163"/>
      <c r="API25" s="163"/>
      <c r="APJ25" s="163"/>
      <c r="APK25" s="163"/>
      <c r="APL25" s="163"/>
      <c r="APM25" s="163"/>
      <c r="APN25" s="163"/>
      <c r="APO25" s="163"/>
      <c r="APP25" s="163"/>
      <c r="APQ25" s="163"/>
      <c r="APR25" s="163"/>
      <c r="APS25" s="163"/>
      <c r="APT25" s="163"/>
      <c r="APU25" s="163"/>
      <c r="APV25" s="163"/>
      <c r="APW25" s="163"/>
      <c r="APX25" s="163"/>
      <c r="APY25" s="163"/>
      <c r="APZ25" s="163"/>
      <c r="AQA25" s="163"/>
      <c r="AQB25" s="163"/>
      <c r="AQC25" s="163"/>
      <c r="AQD25" s="163"/>
      <c r="AQE25" s="163"/>
      <c r="AQF25" s="163"/>
      <c r="AQG25" s="163"/>
      <c r="AQH25" s="163"/>
      <c r="AQI25" s="163"/>
      <c r="AQJ25" s="163"/>
      <c r="AQK25" s="163"/>
      <c r="AQL25" s="163"/>
      <c r="AQM25" s="163"/>
      <c r="AQN25" s="163"/>
      <c r="AQO25" s="163"/>
      <c r="AQP25" s="163"/>
      <c r="AQQ25" s="163"/>
      <c r="AQR25" s="163"/>
      <c r="AQS25" s="163"/>
      <c r="AQT25" s="163"/>
      <c r="AQU25" s="163"/>
      <c r="AQV25" s="163"/>
      <c r="AQW25" s="163"/>
      <c r="AQX25" s="163"/>
      <c r="AQY25" s="163"/>
      <c r="AQZ25" s="163"/>
      <c r="ARA25" s="163"/>
      <c r="ARB25" s="163"/>
      <c r="ARC25" s="163"/>
      <c r="ARD25" s="163"/>
      <c r="ARE25" s="163"/>
      <c r="ARF25" s="163"/>
      <c r="ARG25" s="163"/>
      <c r="ARH25" s="163"/>
      <c r="ARI25" s="163"/>
      <c r="ARJ25" s="163"/>
      <c r="ARK25" s="163"/>
      <c r="ARL25" s="163"/>
      <c r="ARM25" s="163"/>
      <c r="ARN25" s="163"/>
      <c r="ARO25" s="163"/>
      <c r="ARP25" s="163"/>
      <c r="ARQ25" s="163"/>
      <c r="ARR25" s="163"/>
      <c r="ARS25" s="163"/>
      <c r="ART25" s="163"/>
      <c r="ARU25" s="163"/>
      <c r="ARV25" s="163"/>
      <c r="ARW25" s="163"/>
      <c r="ARX25" s="163"/>
      <c r="ARY25" s="163"/>
      <c r="ARZ25" s="163"/>
      <c r="ASA25" s="163"/>
      <c r="ASB25" s="163"/>
      <c r="ASC25" s="163"/>
      <c r="ASD25" s="163"/>
      <c r="ASE25" s="163"/>
      <c r="ASF25" s="163"/>
      <c r="ASG25" s="163"/>
      <c r="ASH25" s="163"/>
      <c r="ASI25" s="163"/>
      <c r="ASJ25" s="163"/>
      <c r="ASK25" s="163"/>
      <c r="ASL25" s="163"/>
      <c r="ASM25" s="163"/>
      <c r="ASN25" s="163"/>
      <c r="ASO25" s="163"/>
      <c r="ASP25" s="163"/>
      <c r="ASQ25" s="163"/>
      <c r="ASR25" s="163"/>
      <c r="ASS25" s="163"/>
      <c r="AST25" s="163"/>
      <c r="ASU25" s="163"/>
      <c r="ASV25" s="163"/>
      <c r="ASW25" s="163"/>
      <c r="ASX25" s="163"/>
      <c r="ASY25" s="163"/>
      <c r="ASZ25" s="163"/>
      <c r="ATA25" s="163"/>
      <c r="ATB25" s="163"/>
      <c r="ATC25" s="163"/>
      <c r="ATD25" s="163"/>
      <c r="ATE25" s="163"/>
      <c r="ATF25" s="163"/>
      <c r="ATG25" s="163"/>
      <c r="ATH25" s="163"/>
      <c r="ATI25" s="163"/>
      <c r="ATJ25" s="163"/>
      <c r="ATK25" s="163"/>
      <c r="ATL25" s="163"/>
      <c r="ATM25" s="163"/>
      <c r="ATN25" s="163"/>
      <c r="ATO25" s="163"/>
      <c r="ATP25" s="163"/>
      <c r="ATQ25" s="163"/>
      <c r="ATR25" s="163"/>
      <c r="ATS25" s="163"/>
      <c r="ATT25" s="163"/>
      <c r="ATU25" s="163"/>
      <c r="ATV25" s="163"/>
      <c r="ATW25" s="163"/>
      <c r="ATX25" s="163"/>
      <c r="ATY25" s="163"/>
      <c r="ATZ25" s="163"/>
      <c r="AUA25" s="163"/>
      <c r="AUB25" s="163"/>
      <c r="AUC25" s="163"/>
      <c r="AUD25" s="163"/>
      <c r="AUE25" s="163"/>
      <c r="AUF25" s="163"/>
      <c r="AUG25" s="163"/>
      <c r="AUH25" s="163"/>
      <c r="AUI25" s="163"/>
      <c r="AUJ25" s="163"/>
      <c r="AUK25" s="163"/>
      <c r="AUL25" s="163"/>
      <c r="AUM25" s="163"/>
      <c r="AUN25" s="163"/>
      <c r="AUO25" s="163"/>
      <c r="AUP25" s="163"/>
      <c r="AUQ25" s="163"/>
      <c r="AUR25" s="163"/>
      <c r="AUS25" s="163"/>
      <c r="AUT25" s="163"/>
      <c r="AUU25" s="163"/>
      <c r="AUV25" s="163"/>
      <c r="AUW25" s="163"/>
      <c r="AUX25" s="163"/>
      <c r="AUY25" s="163"/>
      <c r="AUZ25" s="163"/>
      <c r="AVA25" s="163"/>
      <c r="AVB25" s="163"/>
      <c r="AVC25" s="163"/>
      <c r="AVD25" s="163"/>
      <c r="AVE25" s="163"/>
      <c r="AVF25" s="163"/>
      <c r="AVG25" s="163"/>
      <c r="AVH25" s="163"/>
      <c r="AVI25" s="163"/>
      <c r="AVJ25" s="163"/>
      <c r="AVK25" s="163"/>
      <c r="AVL25" s="163"/>
      <c r="AVM25" s="163"/>
      <c r="AVN25" s="163"/>
      <c r="AVO25" s="163"/>
      <c r="AVP25" s="163"/>
      <c r="AVQ25" s="163"/>
      <c r="AVR25" s="163"/>
      <c r="AVS25" s="163"/>
      <c r="AVT25" s="163"/>
      <c r="AVU25" s="163"/>
      <c r="AVV25" s="163"/>
      <c r="AVW25" s="163"/>
      <c r="AVX25" s="163"/>
      <c r="AVY25" s="163"/>
      <c r="AVZ25" s="163"/>
      <c r="AWA25" s="163"/>
      <c r="AWB25" s="163"/>
      <c r="AWC25" s="163"/>
      <c r="AWD25" s="163"/>
      <c r="AWE25" s="163"/>
      <c r="AWF25" s="163"/>
      <c r="AWG25" s="163"/>
      <c r="AWH25" s="163"/>
      <c r="AWI25" s="163"/>
      <c r="AWJ25" s="163"/>
      <c r="AWK25" s="163"/>
      <c r="AWL25" s="163"/>
      <c r="AWM25" s="163"/>
      <c r="AWN25" s="163"/>
      <c r="AWO25" s="163"/>
      <c r="AWP25" s="163"/>
      <c r="AWQ25" s="163"/>
      <c r="AWR25" s="163"/>
      <c r="AWS25" s="163"/>
      <c r="AWT25" s="163"/>
      <c r="AWU25" s="163"/>
      <c r="AWV25" s="163"/>
      <c r="AWW25" s="163"/>
      <c r="AWX25" s="163"/>
      <c r="AWY25" s="163"/>
      <c r="AWZ25" s="163"/>
      <c r="AXA25" s="163"/>
      <c r="AXB25" s="163"/>
      <c r="AXC25" s="163"/>
      <c r="AXD25" s="163"/>
      <c r="AXE25" s="163"/>
      <c r="AXF25" s="163"/>
      <c r="AXG25" s="163"/>
      <c r="AXH25" s="163"/>
      <c r="AXI25" s="163"/>
      <c r="AXJ25" s="163"/>
      <c r="AXK25" s="163"/>
      <c r="AXL25" s="163"/>
      <c r="AXM25" s="163"/>
      <c r="AXN25" s="163"/>
      <c r="AXO25" s="163"/>
      <c r="AXP25" s="163"/>
      <c r="AXQ25" s="163"/>
      <c r="AXR25" s="163"/>
      <c r="AXS25" s="163"/>
      <c r="AXT25" s="163"/>
      <c r="AXU25" s="163"/>
      <c r="AXV25" s="163"/>
      <c r="AXW25" s="163"/>
      <c r="AXX25" s="163"/>
      <c r="AXY25" s="163"/>
      <c r="AXZ25" s="163"/>
      <c r="AYA25" s="163"/>
      <c r="AYB25" s="163"/>
      <c r="AYC25" s="163"/>
      <c r="AYD25" s="163"/>
      <c r="AYE25" s="163"/>
      <c r="AYF25" s="163"/>
      <c r="AYG25" s="163"/>
      <c r="AYH25" s="163"/>
      <c r="AYI25" s="163"/>
      <c r="AYJ25" s="163"/>
      <c r="AYK25" s="163"/>
      <c r="AYL25" s="163"/>
      <c r="AYM25" s="163"/>
      <c r="AYN25" s="163"/>
      <c r="AYO25" s="163"/>
      <c r="AYP25" s="163"/>
      <c r="AYQ25" s="163"/>
      <c r="AYR25" s="163"/>
      <c r="AYS25" s="163"/>
      <c r="AYT25" s="163"/>
      <c r="AYU25" s="163"/>
      <c r="AYV25" s="163"/>
      <c r="AYW25" s="163"/>
      <c r="AYX25" s="163"/>
      <c r="AYY25" s="163"/>
      <c r="AYZ25" s="163"/>
      <c r="AZA25" s="163"/>
      <c r="AZB25" s="163"/>
      <c r="AZC25" s="163"/>
      <c r="AZD25" s="163"/>
      <c r="AZE25" s="163"/>
      <c r="AZF25" s="163"/>
      <c r="AZG25" s="163"/>
      <c r="AZH25" s="163"/>
      <c r="AZI25" s="163"/>
      <c r="AZJ25" s="163"/>
      <c r="AZK25" s="163"/>
      <c r="AZL25" s="163"/>
      <c r="AZM25" s="163"/>
      <c r="AZN25" s="163"/>
      <c r="AZO25" s="163"/>
      <c r="AZP25" s="163"/>
      <c r="AZQ25" s="163"/>
      <c r="AZR25" s="163"/>
      <c r="AZS25" s="163"/>
      <c r="AZT25" s="163"/>
      <c r="AZU25" s="163"/>
      <c r="AZV25" s="163"/>
      <c r="AZW25" s="163"/>
      <c r="AZX25" s="163"/>
      <c r="AZY25" s="163"/>
      <c r="AZZ25" s="163"/>
      <c r="BAA25" s="163"/>
      <c r="BAB25" s="163"/>
      <c r="BAC25" s="163"/>
      <c r="BAD25" s="163"/>
      <c r="BAE25" s="163"/>
      <c r="BAF25" s="163"/>
      <c r="BAG25" s="163"/>
      <c r="BAH25" s="163"/>
      <c r="BAI25" s="163"/>
      <c r="BAJ25" s="163"/>
      <c r="BAK25" s="163"/>
      <c r="BAL25" s="163"/>
      <c r="BAM25" s="163"/>
      <c r="BAN25" s="163"/>
      <c r="BAO25" s="163"/>
      <c r="BAP25" s="163"/>
      <c r="BAQ25" s="163"/>
      <c r="BAR25" s="163"/>
      <c r="BAS25" s="163"/>
      <c r="BAT25" s="163"/>
      <c r="BAU25" s="163"/>
      <c r="BAV25" s="163"/>
      <c r="BAW25" s="163"/>
      <c r="BAX25" s="163"/>
      <c r="BAY25" s="163"/>
      <c r="BAZ25" s="163"/>
      <c r="BBA25" s="163"/>
      <c r="BBB25" s="163"/>
      <c r="BBC25" s="163"/>
      <c r="BBD25" s="163"/>
      <c r="BBE25" s="163"/>
      <c r="BBF25" s="163"/>
      <c r="BBG25" s="163"/>
      <c r="BBH25" s="163"/>
      <c r="BBI25" s="163"/>
      <c r="BBJ25" s="163"/>
      <c r="BBK25" s="163"/>
      <c r="BBL25" s="163"/>
      <c r="BBM25" s="163"/>
      <c r="BBN25" s="163"/>
      <c r="BBO25" s="163"/>
      <c r="BBP25" s="163"/>
      <c r="BBQ25" s="163"/>
      <c r="BBR25" s="163"/>
      <c r="BBS25" s="163"/>
      <c r="BBT25" s="163"/>
      <c r="BBU25" s="163"/>
      <c r="BBV25" s="163"/>
      <c r="BBW25" s="163"/>
      <c r="BBX25" s="163"/>
      <c r="BBY25" s="163"/>
      <c r="BBZ25" s="163"/>
      <c r="BCA25" s="163"/>
      <c r="BCB25" s="163"/>
      <c r="BCC25" s="163"/>
      <c r="BCD25" s="163"/>
      <c r="BCE25" s="163"/>
      <c r="BCF25" s="163"/>
      <c r="BCG25" s="163"/>
      <c r="BCH25" s="163"/>
      <c r="BCI25" s="163"/>
      <c r="BCJ25" s="163"/>
      <c r="BCK25" s="163"/>
      <c r="BCL25" s="163"/>
      <c r="BCM25" s="163"/>
      <c r="BCN25" s="163"/>
      <c r="BCO25" s="163"/>
      <c r="BCP25" s="163"/>
      <c r="BCQ25" s="163"/>
      <c r="BCR25" s="163"/>
      <c r="BCS25" s="163"/>
      <c r="BCT25" s="163"/>
      <c r="BCU25" s="163"/>
      <c r="BCV25" s="163"/>
      <c r="BCW25" s="163"/>
      <c r="BCX25" s="163"/>
      <c r="BCY25" s="163"/>
      <c r="BCZ25" s="163"/>
      <c r="BDA25" s="163"/>
      <c r="BDB25" s="163"/>
      <c r="BDC25" s="163"/>
      <c r="BDD25" s="163"/>
      <c r="BDE25" s="163"/>
      <c r="BDF25" s="163"/>
      <c r="BDG25" s="163"/>
      <c r="BDH25" s="163"/>
      <c r="BDI25" s="163"/>
      <c r="BDJ25" s="163"/>
      <c r="BDK25" s="163"/>
      <c r="BDL25" s="163"/>
      <c r="BDM25" s="163"/>
      <c r="BDN25" s="163"/>
      <c r="BDO25" s="163"/>
      <c r="BDP25" s="163"/>
      <c r="BDQ25" s="163"/>
      <c r="BDR25" s="163"/>
      <c r="BDS25" s="163"/>
      <c r="BDT25" s="163"/>
      <c r="BDU25" s="163"/>
      <c r="BDV25" s="163"/>
      <c r="BDW25" s="163"/>
      <c r="BDX25" s="163"/>
      <c r="BDY25" s="163"/>
      <c r="BDZ25" s="163"/>
      <c r="BEA25" s="163"/>
      <c r="BEB25" s="163"/>
      <c r="BEC25" s="163"/>
      <c r="BED25" s="163"/>
      <c r="BEE25" s="163"/>
      <c r="BEF25" s="163"/>
      <c r="BEG25" s="163"/>
      <c r="BEH25" s="163"/>
      <c r="BEI25" s="163"/>
      <c r="BEJ25" s="163"/>
      <c r="BEK25" s="163"/>
      <c r="BEL25" s="163"/>
      <c r="BEM25" s="163"/>
      <c r="BEN25" s="163"/>
      <c r="BEO25" s="163"/>
      <c r="BEP25" s="163"/>
      <c r="BEQ25" s="163"/>
      <c r="BER25" s="163"/>
      <c r="BES25" s="163"/>
      <c r="BET25" s="163"/>
      <c r="BEU25" s="163"/>
      <c r="BEV25" s="163"/>
      <c r="BEW25" s="163"/>
      <c r="BEX25" s="163"/>
      <c r="BEY25" s="163"/>
      <c r="BEZ25" s="163"/>
      <c r="BFA25" s="163"/>
      <c r="BFB25" s="163"/>
      <c r="BFC25" s="163"/>
      <c r="BFD25" s="163"/>
      <c r="BFE25" s="163"/>
      <c r="BFF25" s="163"/>
      <c r="BFG25" s="163"/>
      <c r="BFH25" s="163"/>
      <c r="BFI25" s="163"/>
      <c r="BFJ25" s="163"/>
      <c r="BFK25" s="163"/>
      <c r="BFL25" s="163"/>
      <c r="BFM25" s="163"/>
      <c r="BFN25" s="163"/>
      <c r="BFO25" s="163"/>
      <c r="BFP25" s="163"/>
      <c r="BFQ25" s="163"/>
      <c r="BFR25" s="163"/>
      <c r="BFS25" s="163"/>
      <c r="BFT25" s="163"/>
      <c r="BFU25" s="163"/>
      <c r="BFV25" s="163"/>
      <c r="BFW25" s="163"/>
      <c r="BFX25" s="163"/>
      <c r="BFY25" s="163"/>
      <c r="BFZ25" s="163"/>
      <c r="BGA25" s="163"/>
      <c r="BGB25" s="163"/>
      <c r="BGC25" s="163"/>
      <c r="BGD25" s="163"/>
      <c r="BGE25" s="163"/>
      <c r="BGF25" s="163"/>
      <c r="BGG25" s="163"/>
      <c r="BGH25" s="163"/>
      <c r="BGI25" s="163"/>
      <c r="BGJ25" s="163"/>
      <c r="BGK25" s="163"/>
      <c r="BGL25" s="163"/>
      <c r="BGM25" s="163"/>
      <c r="BGN25" s="163"/>
      <c r="BGO25" s="163"/>
      <c r="BGP25" s="163"/>
      <c r="BGQ25" s="163"/>
      <c r="BGR25" s="163"/>
      <c r="BGS25" s="163"/>
      <c r="BGT25" s="163"/>
      <c r="BGU25" s="163"/>
      <c r="BGV25" s="163"/>
      <c r="BGW25" s="163"/>
      <c r="BGX25" s="163"/>
      <c r="BGY25" s="163"/>
      <c r="BGZ25" s="163"/>
      <c r="BHA25" s="163"/>
      <c r="BHB25" s="163"/>
      <c r="BHC25" s="163"/>
      <c r="BHD25" s="163"/>
      <c r="BHE25" s="163"/>
      <c r="BHF25" s="163"/>
      <c r="BHG25" s="163"/>
      <c r="BHH25" s="163"/>
      <c r="BHI25" s="163"/>
      <c r="BHJ25" s="163"/>
      <c r="BHK25" s="163"/>
      <c r="BHL25" s="163"/>
      <c r="BHM25" s="163"/>
      <c r="BHN25" s="163"/>
      <c r="BHO25" s="163"/>
      <c r="BHP25" s="163"/>
      <c r="BHQ25" s="163"/>
      <c r="BHR25" s="163"/>
      <c r="BHS25" s="163"/>
      <c r="BHT25" s="163"/>
      <c r="BHU25" s="163"/>
      <c r="BHV25" s="163"/>
      <c r="BHW25" s="163"/>
      <c r="BHX25" s="163"/>
      <c r="BHY25" s="163"/>
      <c r="BHZ25" s="163"/>
      <c r="BIA25" s="163"/>
      <c r="BIB25" s="163"/>
      <c r="BIC25" s="163"/>
      <c r="BID25" s="163"/>
      <c r="BIE25" s="163"/>
      <c r="BIF25" s="163"/>
      <c r="BIG25" s="163"/>
      <c r="BIH25" s="163"/>
      <c r="BII25" s="163"/>
      <c r="BIJ25" s="163"/>
      <c r="BIK25" s="163"/>
      <c r="BIL25" s="163"/>
      <c r="BIM25" s="163"/>
      <c r="BIN25" s="163"/>
      <c r="BIO25" s="163"/>
      <c r="BIP25" s="163"/>
      <c r="BIQ25" s="163"/>
      <c r="BIR25" s="163"/>
      <c r="BIS25" s="163"/>
      <c r="BIT25" s="163"/>
      <c r="BIU25" s="163"/>
      <c r="BIV25" s="163"/>
      <c r="BIW25" s="163"/>
      <c r="BIX25" s="163"/>
      <c r="BIY25" s="163"/>
      <c r="BIZ25" s="163"/>
      <c r="BJA25" s="163"/>
      <c r="BJB25" s="163"/>
      <c r="BJC25" s="163"/>
      <c r="BJD25" s="163"/>
      <c r="BJE25" s="163"/>
      <c r="BJF25" s="163"/>
      <c r="BJG25" s="163"/>
      <c r="BJH25" s="163"/>
      <c r="BJI25" s="163"/>
      <c r="BJJ25" s="163"/>
      <c r="BJK25" s="163"/>
      <c r="BJL25" s="163"/>
      <c r="BJM25" s="163"/>
      <c r="BJN25" s="163"/>
      <c r="BJO25" s="163"/>
      <c r="BJP25" s="163"/>
      <c r="BJQ25" s="163"/>
      <c r="BJR25" s="163"/>
      <c r="BJS25" s="163"/>
      <c r="BJT25" s="163"/>
      <c r="BJU25" s="163"/>
      <c r="BJV25" s="163"/>
      <c r="BJW25" s="163"/>
      <c r="BJX25" s="163"/>
      <c r="BJY25" s="163"/>
      <c r="BJZ25" s="163"/>
      <c r="BKA25" s="163"/>
      <c r="BKB25" s="163"/>
      <c r="BKC25" s="163"/>
      <c r="BKD25" s="163"/>
      <c r="BKE25" s="163"/>
      <c r="BKF25" s="163"/>
      <c r="BKG25" s="163"/>
      <c r="BKH25" s="163"/>
      <c r="BKI25" s="163"/>
      <c r="BKJ25" s="163"/>
      <c r="BKK25" s="163"/>
      <c r="BKL25" s="163"/>
      <c r="BKM25" s="163"/>
      <c r="BKN25" s="163"/>
      <c r="BKO25" s="163"/>
      <c r="BKP25" s="163"/>
      <c r="BKQ25" s="163"/>
      <c r="BKR25" s="163"/>
      <c r="BKS25" s="163"/>
      <c r="BKT25" s="163"/>
      <c r="BKU25" s="163"/>
      <c r="BKV25" s="163"/>
      <c r="BKW25" s="163"/>
      <c r="BKX25" s="163"/>
      <c r="BKY25" s="163"/>
      <c r="BKZ25" s="163"/>
      <c r="BLA25" s="163"/>
      <c r="BLB25" s="163"/>
      <c r="BLC25" s="163"/>
      <c r="BLD25" s="163"/>
      <c r="BLE25" s="163"/>
      <c r="BLF25" s="163"/>
      <c r="BLG25" s="163"/>
      <c r="BLH25" s="163"/>
      <c r="BLI25" s="163"/>
      <c r="BLJ25" s="163"/>
      <c r="BLK25" s="163"/>
      <c r="BLL25" s="163"/>
      <c r="BLM25" s="163"/>
      <c r="BLN25" s="163"/>
      <c r="BLO25" s="163"/>
      <c r="BLP25" s="163"/>
      <c r="BLQ25" s="163"/>
      <c r="BLR25" s="163"/>
      <c r="BLS25" s="163"/>
      <c r="BLT25" s="163"/>
      <c r="BLU25" s="163"/>
      <c r="BLV25" s="163"/>
      <c r="BLW25" s="163"/>
      <c r="BLX25" s="163"/>
      <c r="BLY25" s="163"/>
      <c r="BLZ25" s="163"/>
      <c r="BMA25" s="163"/>
      <c r="BMB25" s="163"/>
      <c r="BMC25" s="163"/>
      <c r="BMD25" s="163"/>
      <c r="BME25" s="163"/>
      <c r="BMF25" s="163"/>
      <c r="BMG25" s="163"/>
      <c r="BMH25" s="163"/>
      <c r="BMI25" s="163"/>
      <c r="BMJ25" s="163"/>
      <c r="BMK25" s="163"/>
      <c r="BML25" s="163"/>
      <c r="BMM25" s="163"/>
      <c r="BMN25" s="163"/>
      <c r="BMO25" s="163"/>
      <c r="BMP25" s="163"/>
      <c r="BMQ25" s="163"/>
      <c r="BMR25" s="163"/>
      <c r="BMS25" s="163"/>
      <c r="BMT25" s="163"/>
      <c r="BMU25" s="163"/>
      <c r="BMV25" s="163"/>
      <c r="BMW25" s="163"/>
      <c r="BMX25" s="163"/>
      <c r="BMY25" s="163"/>
      <c r="BMZ25" s="163"/>
      <c r="BNA25" s="163"/>
      <c r="BNB25" s="163"/>
      <c r="BNC25" s="163"/>
      <c r="BND25" s="163"/>
      <c r="BNE25" s="163"/>
      <c r="BNF25" s="163"/>
      <c r="BNG25" s="163"/>
      <c r="BNH25" s="163"/>
      <c r="BNI25" s="163"/>
      <c r="BNJ25" s="163"/>
      <c r="BNK25" s="163"/>
      <c r="BNL25" s="163"/>
      <c r="BNM25" s="163"/>
      <c r="BNN25" s="163"/>
      <c r="BNO25" s="163"/>
      <c r="BNP25" s="163"/>
      <c r="BNQ25" s="163"/>
      <c r="BNR25" s="163"/>
      <c r="BNS25" s="163"/>
      <c r="BNT25" s="163"/>
      <c r="BNU25" s="163"/>
      <c r="BNV25" s="163"/>
      <c r="BNW25" s="163"/>
      <c r="BNX25" s="163"/>
      <c r="BNY25" s="163"/>
      <c r="BNZ25" s="163"/>
      <c r="BOA25" s="163"/>
      <c r="BOB25" s="163"/>
      <c r="BOC25" s="163"/>
      <c r="BOD25" s="163"/>
      <c r="BOE25" s="163"/>
      <c r="BOF25" s="163"/>
      <c r="BOG25" s="163"/>
      <c r="BOH25" s="163"/>
      <c r="BOI25" s="163"/>
      <c r="BOJ25" s="163"/>
      <c r="BOK25" s="163"/>
      <c r="BOL25" s="163"/>
      <c r="BOM25" s="163"/>
      <c r="BON25" s="163"/>
      <c r="BOO25" s="163"/>
      <c r="BOP25" s="163"/>
      <c r="BOQ25" s="163"/>
      <c r="BOR25" s="163"/>
      <c r="BOS25" s="163"/>
      <c r="BOT25" s="163"/>
      <c r="BOU25" s="163"/>
      <c r="BOV25" s="163"/>
      <c r="BOW25" s="163"/>
      <c r="BOX25" s="163"/>
      <c r="BOY25" s="163"/>
      <c r="BOZ25" s="163"/>
      <c r="BPA25" s="163"/>
      <c r="BPB25" s="163"/>
      <c r="BPC25" s="163"/>
      <c r="BPD25" s="163"/>
      <c r="BPE25" s="163"/>
      <c r="BPF25" s="163"/>
      <c r="BPG25" s="163"/>
      <c r="BPH25" s="163"/>
      <c r="BPI25" s="163"/>
      <c r="BPJ25" s="163"/>
      <c r="BPK25" s="163"/>
      <c r="BPL25" s="163"/>
      <c r="BPM25" s="163"/>
      <c r="BPN25" s="163"/>
      <c r="BPO25" s="163"/>
      <c r="BPP25" s="163"/>
      <c r="BPQ25" s="163"/>
      <c r="BPR25" s="163"/>
      <c r="BPS25" s="163"/>
      <c r="BPT25" s="163"/>
      <c r="BPU25" s="163"/>
      <c r="BPV25" s="163"/>
      <c r="BPW25" s="163"/>
      <c r="BPX25" s="163"/>
      <c r="BPY25" s="163"/>
      <c r="BPZ25" s="163"/>
      <c r="BQA25" s="163"/>
      <c r="BQB25" s="163"/>
      <c r="BQC25" s="163"/>
      <c r="BQD25" s="163"/>
      <c r="BQE25" s="163"/>
      <c r="BQF25" s="163"/>
      <c r="BQG25" s="163"/>
      <c r="BQH25" s="163"/>
      <c r="BQI25" s="163"/>
      <c r="BQJ25" s="163"/>
      <c r="BQK25" s="163"/>
      <c r="BQL25" s="163"/>
      <c r="BQM25" s="163"/>
      <c r="BQN25" s="163"/>
      <c r="BQO25" s="163"/>
      <c r="BQP25" s="163"/>
      <c r="BQQ25" s="163"/>
      <c r="BQR25" s="163"/>
      <c r="BQS25" s="163"/>
      <c r="BQT25" s="163"/>
      <c r="BQU25" s="163"/>
      <c r="BQV25" s="163"/>
      <c r="BQW25" s="163"/>
      <c r="BQX25" s="163"/>
      <c r="BQY25" s="163"/>
      <c r="BQZ25" s="163"/>
      <c r="BRA25" s="163"/>
      <c r="BRB25" s="163"/>
      <c r="BRC25" s="163"/>
      <c r="BRD25" s="163"/>
      <c r="BRE25" s="163"/>
      <c r="BRF25" s="163"/>
      <c r="BRG25" s="163"/>
      <c r="BRH25" s="163"/>
      <c r="BRI25" s="163"/>
      <c r="BRJ25" s="163"/>
      <c r="BRK25" s="163"/>
      <c r="BRL25" s="163"/>
      <c r="BRM25" s="163"/>
      <c r="BRN25" s="163"/>
      <c r="BRO25" s="163"/>
      <c r="BRP25" s="163"/>
      <c r="BRQ25" s="163"/>
      <c r="BRR25" s="163"/>
      <c r="BRS25" s="163"/>
      <c r="BRT25" s="163"/>
      <c r="BRU25" s="163"/>
      <c r="BRV25" s="163"/>
      <c r="BRW25" s="163"/>
      <c r="BRX25" s="163"/>
      <c r="BRY25" s="163"/>
      <c r="BRZ25" s="163"/>
      <c r="BSA25" s="163"/>
      <c r="BSB25" s="163"/>
      <c r="BSC25" s="163"/>
      <c r="BSD25" s="163"/>
      <c r="BSE25" s="163"/>
      <c r="BSF25" s="163"/>
      <c r="BSG25" s="163"/>
      <c r="BSH25" s="163"/>
      <c r="BSI25" s="163"/>
      <c r="BSJ25" s="163"/>
      <c r="BSK25" s="163"/>
      <c r="BSL25" s="163"/>
      <c r="BSM25" s="163"/>
      <c r="BSN25" s="163"/>
      <c r="BSO25" s="163"/>
      <c r="BSP25" s="163"/>
      <c r="BSQ25" s="163"/>
      <c r="BSR25" s="163"/>
      <c r="BSS25" s="163"/>
      <c r="BST25" s="163"/>
      <c r="BSU25" s="163"/>
      <c r="BSV25" s="163"/>
      <c r="BSW25" s="163"/>
      <c r="BSX25" s="163"/>
      <c r="BSY25" s="163"/>
      <c r="BSZ25" s="163"/>
      <c r="BTA25" s="163"/>
      <c r="BTB25" s="163"/>
      <c r="BTC25" s="163"/>
      <c r="BTD25" s="163"/>
      <c r="BTE25" s="163"/>
      <c r="BTF25" s="163"/>
      <c r="BTG25" s="163"/>
      <c r="BTH25" s="163"/>
      <c r="BTI25" s="163"/>
      <c r="BTJ25" s="163"/>
      <c r="BTK25" s="163"/>
      <c r="BTL25" s="163"/>
      <c r="BTM25" s="163"/>
      <c r="BTN25" s="163"/>
      <c r="BTO25" s="163"/>
      <c r="BTP25" s="163"/>
      <c r="BTQ25" s="163"/>
      <c r="BTR25" s="163"/>
      <c r="BTS25" s="163"/>
      <c r="BTT25" s="163"/>
      <c r="BTU25" s="163"/>
      <c r="BTV25" s="163"/>
      <c r="BTW25" s="163"/>
      <c r="BTX25" s="163"/>
      <c r="BTY25" s="163"/>
      <c r="BTZ25" s="163"/>
      <c r="BUA25" s="163"/>
      <c r="BUB25" s="163"/>
      <c r="BUC25" s="163"/>
      <c r="BUD25" s="163"/>
      <c r="BUE25" s="163"/>
      <c r="BUF25" s="163"/>
      <c r="BUG25" s="163"/>
      <c r="BUH25" s="163"/>
      <c r="BUI25" s="163"/>
      <c r="BUJ25" s="163"/>
      <c r="BUK25" s="163"/>
      <c r="BUL25" s="163"/>
      <c r="BUM25" s="163"/>
      <c r="BUN25" s="163"/>
      <c r="BUO25" s="163"/>
      <c r="BUP25" s="163"/>
      <c r="BUQ25" s="163"/>
      <c r="BUR25" s="163"/>
      <c r="BUS25" s="163"/>
      <c r="BUT25" s="163"/>
      <c r="BUU25" s="163"/>
      <c r="BUV25" s="163"/>
      <c r="BUW25" s="163"/>
      <c r="BUX25" s="163"/>
      <c r="BUY25" s="163"/>
      <c r="BUZ25" s="163"/>
      <c r="BVA25" s="163"/>
      <c r="BVB25" s="163"/>
      <c r="BVC25" s="163"/>
      <c r="BVD25" s="163"/>
      <c r="BVE25" s="163"/>
      <c r="BVF25" s="163"/>
      <c r="BVG25" s="163"/>
      <c r="BVH25" s="163"/>
      <c r="BVI25" s="163"/>
      <c r="BVJ25" s="163"/>
      <c r="BVK25" s="163"/>
      <c r="BVL25" s="163"/>
      <c r="BVM25" s="163"/>
      <c r="BVN25" s="163"/>
      <c r="BVO25" s="163"/>
      <c r="BVP25" s="163"/>
      <c r="BVQ25" s="163"/>
      <c r="BVR25" s="163"/>
      <c r="BVS25" s="163"/>
      <c r="BVT25" s="163"/>
      <c r="BVU25" s="163"/>
      <c r="BVV25" s="163"/>
      <c r="BVW25" s="163"/>
      <c r="BVX25" s="163"/>
      <c r="BVY25" s="163"/>
      <c r="BVZ25" s="163"/>
      <c r="BWA25" s="163"/>
      <c r="BWB25" s="163"/>
      <c r="BWC25" s="163"/>
      <c r="BWD25" s="163"/>
      <c r="BWE25" s="163"/>
      <c r="BWF25" s="163"/>
      <c r="BWG25" s="163"/>
      <c r="BWH25" s="163"/>
      <c r="BWI25" s="163"/>
      <c r="BWJ25" s="163"/>
      <c r="BWK25" s="163"/>
      <c r="BWL25" s="163"/>
      <c r="BWM25" s="163"/>
      <c r="BWN25" s="163"/>
      <c r="BWO25" s="163"/>
      <c r="BWP25" s="163"/>
      <c r="BWQ25" s="163"/>
      <c r="BWR25" s="163"/>
      <c r="BWS25" s="163"/>
      <c r="BWT25" s="163"/>
      <c r="BWU25" s="163"/>
      <c r="BWV25" s="163"/>
      <c r="BWW25" s="163"/>
      <c r="BWX25" s="163"/>
      <c r="BWY25" s="163"/>
      <c r="BWZ25" s="163"/>
      <c r="BXA25" s="163"/>
      <c r="BXB25" s="163"/>
      <c r="BXC25" s="163"/>
      <c r="BXD25" s="163"/>
      <c r="BXE25" s="163"/>
      <c r="BXF25" s="163"/>
      <c r="BXG25" s="163"/>
      <c r="BXH25" s="163"/>
      <c r="BXI25" s="163"/>
      <c r="BXJ25" s="163"/>
      <c r="BXK25" s="163"/>
      <c r="BXL25" s="163"/>
      <c r="BXM25" s="163"/>
      <c r="BXN25" s="163"/>
      <c r="BXO25" s="163"/>
      <c r="BXP25" s="163"/>
      <c r="BXQ25" s="163"/>
      <c r="BXR25" s="163"/>
      <c r="BXS25" s="163"/>
      <c r="BXT25" s="163"/>
      <c r="BXU25" s="163"/>
      <c r="BXV25" s="163"/>
      <c r="BXW25" s="163"/>
      <c r="BXX25" s="163"/>
      <c r="BXY25" s="163"/>
      <c r="BXZ25" s="163"/>
      <c r="BYA25" s="163"/>
      <c r="BYB25" s="163"/>
      <c r="BYC25" s="163"/>
      <c r="BYD25" s="163"/>
      <c r="BYE25" s="163"/>
      <c r="BYF25" s="163"/>
      <c r="BYG25" s="163"/>
      <c r="BYH25" s="163"/>
      <c r="BYI25" s="163"/>
      <c r="BYJ25" s="163"/>
      <c r="BYK25" s="163"/>
      <c r="BYL25" s="163"/>
      <c r="BYM25" s="163"/>
      <c r="BYN25" s="163"/>
      <c r="BYO25" s="163"/>
      <c r="BYP25" s="163"/>
      <c r="BYQ25" s="163"/>
      <c r="BYR25" s="163"/>
      <c r="BYS25" s="163"/>
      <c r="BYT25" s="163"/>
      <c r="BYU25" s="163"/>
      <c r="BYV25" s="163"/>
      <c r="BYW25" s="163"/>
      <c r="BYX25" s="163"/>
      <c r="BYY25" s="163"/>
      <c r="BYZ25" s="163"/>
      <c r="BZA25" s="163"/>
      <c r="BZB25" s="163"/>
      <c r="BZC25" s="163"/>
      <c r="BZD25" s="163"/>
      <c r="BZE25" s="163"/>
      <c r="BZF25" s="163"/>
      <c r="BZG25" s="163"/>
      <c r="BZH25" s="163"/>
      <c r="BZI25" s="163"/>
      <c r="BZJ25" s="163"/>
      <c r="BZK25" s="163"/>
      <c r="BZL25" s="163"/>
      <c r="BZM25" s="163"/>
      <c r="BZN25" s="163"/>
      <c r="BZO25" s="163"/>
      <c r="BZP25" s="163"/>
      <c r="BZQ25" s="163"/>
      <c r="BZR25" s="163"/>
      <c r="BZS25" s="163"/>
      <c r="BZT25" s="163"/>
      <c r="BZU25" s="163"/>
      <c r="BZV25" s="163"/>
      <c r="BZW25" s="163"/>
      <c r="BZX25" s="163"/>
      <c r="BZY25" s="163"/>
      <c r="BZZ25" s="163"/>
      <c r="CAA25" s="163"/>
      <c r="CAB25" s="163"/>
      <c r="CAC25" s="163"/>
      <c r="CAD25" s="163"/>
      <c r="CAE25" s="163"/>
      <c r="CAF25" s="163"/>
      <c r="CAG25" s="163"/>
      <c r="CAH25" s="163"/>
      <c r="CAI25" s="163"/>
      <c r="CAJ25" s="163"/>
      <c r="CAK25" s="163"/>
      <c r="CAL25" s="163"/>
      <c r="CAM25" s="163"/>
      <c r="CAN25" s="163"/>
      <c r="CAO25" s="163"/>
      <c r="CAP25" s="163"/>
      <c r="CAQ25" s="163"/>
      <c r="CAR25" s="163"/>
      <c r="CAS25" s="163"/>
      <c r="CAT25" s="163"/>
      <c r="CAU25" s="163"/>
      <c r="CAV25" s="163"/>
      <c r="CAW25" s="163"/>
      <c r="CAX25" s="163"/>
      <c r="CAY25" s="163"/>
      <c r="CAZ25" s="163"/>
      <c r="CBA25" s="163"/>
      <c r="CBB25" s="163"/>
      <c r="CBC25" s="163"/>
      <c r="CBD25" s="163"/>
      <c r="CBE25" s="163"/>
      <c r="CBF25" s="163"/>
      <c r="CBG25" s="163"/>
      <c r="CBH25" s="163"/>
      <c r="CBI25" s="163"/>
      <c r="CBJ25" s="163"/>
      <c r="CBK25" s="163"/>
      <c r="CBL25" s="163"/>
      <c r="CBM25" s="163"/>
      <c r="CBN25" s="163"/>
      <c r="CBO25" s="163"/>
      <c r="CBP25" s="163"/>
      <c r="CBQ25" s="163"/>
      <c r="CBR25" s="163"/>
      <c r="CBS25" s="163"/>
      <c r="CBT25" s="163"/>
      <c r="CBU25" s="163"/>
      <c r="CBV25" s="163"/>
      <c r="CBW25" s="163"/>
      <c r="CBX25" s="163"/>
      <c r="CBY25" s="163"/>
      <c r="CBZ25" s="163"/>
      <c r="CCA25" s="163"/>
      <c r="CCB25" s="163"/>
      <c r="CCC25" s="163"/>
      <c r="CCD25" s="163"/>
      <c r="CCE25" s="163"/>
      <c r="CCF25" s="163"/>
      <c r="CCG25" s="163"/>
      <c r="CCH25" s="163"/>
      <c r="CCI25" s="163"/>
      <c r="CCJ25" s="163"/>
      <c r="CCK25" s="163"/>
      <c r="CCL25" s="163"/>
      <c r="CCM25" s="163"/>
      <c r="CCN25" s="163"/>
      <c r="CCO25" s="163"/>
      <c r="CCP25" s="163"/>
      <c r="CCQ25" s="163"/>
      <c r="CCR25" s="163"/>
      <c r="CCS25" s="163"/>
      <c r="CCT25" s="163"/>
      <c r="CCU25" s="163"/>
      <c r="CCV25" s="163"/>
      <c r="CCW25" s="163"/>
      <c r="CCX25" s="163"/>
      <c r="CCY25" s="163"/>
      <c r="CCZ25" s="163"/>
      <c r="CDA25" s="163"/>
      <c r="CDB25" s="163"/>
      <c r="CDC25" s="163"/>
      <c r="CDD25" s="163"/>
      <c r="CDE25" s="163"/>
      <c r="CDF25" s="163"/>
      <c r="CDG25" s="163"/>
      <c r="CDH25" s="163"/>
      <c r="CDI25" s="163"/>
      <c r="CDJ25" s="163"/>
      <c r="CDK25" s="163"/>
      <c r="CDL25" s="163"/>
      <c r="CDM25" s="163"/>
      <c r="CDN25" s="163"/>
      <c r="CDO25" s="163"/>
      <c r="CDP25" s="163"/>
      <c r="CDQ25" s="163"/>
      <c r="CDR25" s="163"/>
      <c r="CDS25" s="163"/>
      <c r="CDT25" s="163"/>
      <c r="CDU25" s="163"/>
      <c r="CDV25" s="163"/>
      <c r="CDW25" s="163"/>
      <c r="CDX25" s="163"/>
      <c r="CDY25" s="163"/>
      <c r="CDZ25" s="163"/>
      <c r="CEA25" s="163"/>
      <c r="CEB25" s="163"/>
      <c r="CEC25" s="163"/>
      <c r="CED25" s="163"/>
      <c r="CEE25" s="163"/>
      <c r="CEF25" s="163"/>
      <c r="CEG25" s="163"/>
      <c r="CEH25" s="163"/>
      <c r="CEI25" s="163"/>
      <c r="CEJ25" s="163"/>
      <c r="CEK25" s="163"/>
      <c r="CEL25" s="163"/>
      <c r="CEM25" s="163"/>
      <c r="CEN25" s="163"/>
      <c r="CEO25" s="163"/>
      <c r="CEP25" s="163"/>
      <c r="CEQ25" s="163"/>
      <c r="CER25" s="163"/>
      <c r="CES25" s="163"/>
      <c r="CET25" s="163"/>
      <c r="CEU25" s="163"/>
      <c r="CEV25" s="163"/>
      <c r="CEW25" s="163"/>
      <c r="CEX25" s="163"/>
      <c r="CEY25" s="163"/>
      <c r="CEZ25" s="163"/>
      <c r="CFA25" s="163"/>
      <c r="CFB25" s="163"/>
      <c r="CFC25" s="163"/>
      <c r="CFD25" s="163"/>
      <c r="CFE25" s="163"/>
      <c r="CFF25" s="163"/>
      <c r="CFG25" s="163"/>
      <c r="CFH25" s="163"/>
      <c r="CFI25" s="163"/>
      <c r="CFJ25" s="163"/>
      <c r="CFK25" s="163"/>
      <c r="CFL25" s="163"/>
      <c r="CFM25" s="163"/>
      <c r="CFN25" s="163"/>
      <c r="CFO25" s="163"/>
      <c r="CFP25" s="163"/>
      <c r="CFQ25" s="163"/>
      <c r="CFR25" s="163"/>
      <c r="CFS25" s="163"/>
      <c r="CFT25" s="163"/>
      <c r="CFU25" s="163"/>
      <c r="CFV25" s="163"/>
      <c r="CFW25" s="163"/>
      <c r="CFX25" s="163"/>
      <c r="CFY25" s="163"/>
      <c r="CFZ25" s="163"/>
      <c r="CGA25" s="163"/>
      <c r="CGB25" s="163"/>
      <c r="CGC25" s="163"/>
      <c r="CGD25" s="163"/>
      <c r="CGE25" s="163"/>
      <c r="CGF25" s="163"/>
      <c r="CGG25" s="163"/>
      <c r="CGH25" s="163"/>
      <c r="CGI25" s="163"/>
      <c r="CGJ25" s="163"/>
      <c r="CGK25" s="163"/>
      <c r="CGL25" s="163"/>
      <c r="CGM25" s="163"/>
      <c r="CGN25" s="163"/>
      <c r="CGO25" s="163"/>
      <c r="CGP25" s="163"/>
      <c r="CGQ25" s="163"/>
      <c r="CGR25" s="163"/>
      <c r="CGS25" s="163"/>
      <c r="CGT25" s="163"/>
      <c r="CGU25" s="163"/>
      <c r="CGV25" s="163"/>
      <c r="CGW25" s="163"/>
      <c r="CGX25" s="163"/>
      <c r="CGY25" s="163"/>
      <c r="CGZ25" s="163"/>
      <c r="CHA25" s="163"/>
      <c r="CHB25" s="163"/>
      <c r="CHC25" s="163"/>
      <c r="CHD25" s="163"/>
      <c r="CHE25" s="163"/>
      <c r="CHF25" s="163"/>
      <c r="CHG25" s="163"/>
      <c r="CHH25" s="163"/>
      <c r="CHI25" s="163"/>
      <c r="CHJ25" s="163"/>
      <c r="CHK25" s="163"/>
      <c r="CHL25" s="163"/>
      <c r="CHM25" s="163"/>
      <c r="CHN25" s="163"/>
      <c r="CHO25" s="163"/>
      <c r="CHP25" s="163"/>
      <c r="CHQ25" s="163"/>
      <c r="CHR25" s="163"/>
      <c r="CHS25" s="163"/>
      <c r="CHT25" s="163"/>
      <c r="CHU25" s="163"/>
      <c r="CHV25" s="163"/>
      <c r="CHW25" s="163"/>
      <c r="CHX25" s="163"/>
      <c r="CHY25" s="163"/>
      <c r="CHZ25" s="163"/>
      <c r="CIA25" s="163"/>
      <c r="CIB25" s="163"/>
      <c r="CIC25" s="163"/>
      <c r="CID25" s="163"/>
      <c r="CIE25" s="163"/>
      <c r="CIF25" s="163"/>
      <c r="CIG25" s="163"/>
      <c r="CIH25" s="163"/>
      <c r="CII25" s="163"/>
      <c r="CIJ25" s="163"/>
      <c r="CIK25" s="163"/>
      <c r="CIL25" s="163"/>
      <c r="CIM25" s="163"/>
      <c r="CIN25" s="163"/>
      <c r="CIO25" s="163"/>
      <c r="CIP25" s="163"/>
      <c r="CIQ25" s="163"/>
      <c r="CIR25" s="163"/>
      <c r="CIS25" s="163"/>
      <c r="CIT25" s="163"/>
      <c r="CIU25" s="163"/>
      <c r="CIV25" s="163"/>
      <c r="CIW25" s="163"/>
      <c r="CIX25" s="163"/>
      <c r="CIY25" s="163"/>
      <c r="CIZ25" s="163"/>
      <c r="CJA25" s="163"/>
      <c r="CJB25" s="163"/>
      <c r="CJC25" s="163"/>
      <c r="CJD25" s="163"/>
      <c r="CJE25" s="163"/>
      <c r="CJF25" s="163"/>
      <c r="CJG25" s="163"/>
      <c r="CJH25" s="163"/>
      <c r="CJI25" s="163"/>
      <c r="CJJ25" s="163"/>
      <c r="CJK25" s="163"/>
      <c r="CJL25" s="163"/>
      <c r="CJM25" s="163"/>
      <c r="CJN25" s="163"/>
      <c r="CJO25" s="163"/>
      <c r="CJP25" s="163"/>
      <c r="CJQ25" s="163"/>
      <c r="CJR25" s="163"/>
      <c r="CJS25" s="163"/>
      <c r="CJT25" s="163"/>
      <c r="CJU25" s="163"/>
      <c r="CJV25" s="163"/>
      <c r="CJW25" s="163"/>
      <c r="CJX25" s="163"/>
      <c r="CJY25" s="163"/>
      <c r="CJZ25" s="163"/>
      <c r="CKA25" s="163"/>
      <c r="CKB25" s="163"/>
      <c r="CKC25" s="163"/>
      <c r="CKD25" s="163"/>
      <c r="CKE25" s="163"/>
      <c r="CKF25" s="163"/>
      <c r="CKG25" s="163"/>
      <c r="CKH25" s="163"/>
      <c r="CKI25" s="163"/>
      <c r="CKJ25" s="163"/>
      <c r="CKK25" s="163"/>
      <c r="CKL25" s="163"/>
      <c r="CKM25" s="163"/>
      <c r="CKN25" s="163"/>
      <c r="CKO25" s="163"/>
      <c r="CKP25" s="163"/>
      <c r="CKQ25" s="163"/>
      <c r="CKR25" s="163"/>
      <c r="CKS25" s="163"/>
      <c r="CKT25" s="163"/>
      <c r="CKU25" s="163"/>
      <c r="CKV25" s="163"/>
      <c r="CKW25" s="163"/>
      <c r="CKX25" s="163"/>
      <c r="CKY25" s="163"/>
      <c r="CKZ25" s="163"/>
      <c r="CLA25" s="163"/>
      <c r="CLB25" s="163"/>
      <c r="CLC25" s="163"/>
      <c r="CLD25" s="163"/>
      <c r="CLE25" s="163"/>
      <c r="CLF25" s="163"/>
      <c r="CLG25" s="163"/>
      <c r="CLH25" s="163"/>
      <c r="CLI25" s="163"/>
      <c r="CLJ25" s="163"/>
      <c r="CLK25" s="163"/>
      <c r="CLL25" s="163"/>
      <c r="CLM25" s="163"/>
      <c r="CLN25" s="163"/>
      <c r="CLO25" s="163"/>
      <c r="CLP25" s="163"/>
      <c r="CLQ25" s="163"/>
      <c r="CLR25" s="163"/>
      <c r="CLS25" s="163"/>
      <c r="CLT25" s="163"/>
      <c r="CLU25" s="163"/>
      <c r="CLV25" s="163"/>
      <c r="CLW25" s="163"/>
      <c r="CLX25" s="163"/>
      <c r="CLY25" s="163"/>
      <c r="CLZ25" s="163"/>
      <c r="CMA25" s="163"/>
      <c r="CMB25" s="163"/>
      <c r="CMC25" s="163"/>
      <c r="CMD25" s="163"/>
      <c r="CME25" s="163"/>
      <c r="CMF25" s="163"/>
      <c r="CMG25" s="163"/>
      <c r="CMH25" s="163"/>
      <c r="CMI25" s="163"/>
      <c r="CMJ25" s="163"/>
      <c r="CMK25" s="163"/>
      <c r="CML25" s="163"/>
      <c r="CMM25" s="163"/>
      <c r="CMN25" s="163"/>
      <c r="CMO25" s="163"/>
      <c r="CMP25" s="163"/>
      <c r="CMQ25" s="163"/>
      <c r="CMR25" s="163"/>
      <c r="CMS25" s="163"/>
      <c r="CMT25" s="163"/>
      <c r="CMU25" s="163"/>
      <c r="CMV25" s="163"/>
      <c r="CMW25" s="163"/>
      <c r="CMX25" s="163"/>
      <c r="CMY25" s="163"/>
      <c r="CMZ25" s="163"/>
      <c r="CNA25" s="163"/>
      <c r="CNB25" s="163"/>
      <c r="CNC25" s="163"/>
      <c r="CND25" s="163"/>
      <c r="CNE25" s="163"/>
      <c r="CNF25" s="163"/>
      <c r="CNG25" s="163"/>
      <c r="CNH25" s="163"/>
      <c r="CNI25" s="163"/>
      <c r="CNJ25" s="163"/>
      <c r="CNK25" s="163"/>
      <c r="CNL25" s="163"/>
      <c r="CNM25" s="163"/>
      <c r="CNN25" s="163"/>
      <c r="CNO25" s="163"/>
      <c r="CNP25" s="163"/>
      <c r="CNQ25" s="163"/>
      <c r="CNR25" s="163"/>
      <c r="CNS25" s="163"/>
      <c r="CNT25" s="163"/>
      <c r="CNU25" s="163"/>
      <c r="CNV25" s="163"/>
      <c r="CNW25" s="163"/>
      <c r="CNX25" s="163"/>
      <c r="CNY25" s="163"/>
      <c r="CNZ25" s="163"/>
      <c r="COA25" s="163"/>
      <c r="COB25" s="163"/>
      <c r="COC25" s="163"/>
      <c r="COD25" s="163"/>
      <c r="COE25" s="163"/>
      <c r="COF25" s="163"/>
      <c r="COG25" s="163"/>
      <c r="COH25" s="163"/>
      <c r="COI25" s="163"/>
      <c r="COJ25" s="163"/>
      <c r="COK25" s="163"/>
      <c r="COL25" s="163"/>
      <c r="COM25" s="163"/>
      <c r="CON25" s="163"/>
      <c r="COO25" s="163"/>
      <c r="COP25" s="163"/>
      <c r="COQ25" s="163"/>
      <c r="COR25" s="163"/>
      <c r="COS25" s="163"/>
      <c r="COT25" s="163"/>
      <c r="COU25" s="163"/>
      <c r="COV25" s="163"/>
      <c r="COW25" s="163"/>
      <c r="COX25" s="163"/>
      <c r="COY25" s="163"/>
      <c r="COZ25" s="163"/>
      <c r="CPA25" s="163"/>
      <c r="CPB25" s="163"/>
      <c r="CPC25" s="163"/>
      <c r="CPD25" s="163"/>
      <c r="CPE25" s="163"/>
      <c r="CPF25" s="163"/>
      <c r="CPG25" s="163"/>
      <c r="CPH25" s="163"/>
      <c r="CPI25" s="163"/>
      <c r="CPJ25" s="163"/>
      <c r="CPK25" s="163"/>
      <c r="CPL25" s="163"/>
      <c r="CPM25" s="163"/>
      <c r="CPN25" s="163"/>
      <c r="CPO25" s="163"/>
      <c r="CPP25" s="163"/>
      <c r="CPQ25" s="163"/>
      <c r="CPR25" s="163"/>
      <c r="CPS25" s="163"/>
      <c r="CPT25" s="163"/>
      <c r="CPU25" s="163"/>
      <c r="CPV25" s="163"/>
      <c r="CPW25" s="163"/>
      <c r="CPX25" s="163"/>
      <c r="CPY25" s="163"/>
      <c r="CPZ25" s="163"/>
      <c r="CQA25" s="163"/>
      <c r="CQB25" s="163"/>
      <c r="CQC25" s="163"/>
      <c r="CQD25" s="163"/>
      <c r="CQE25" s="163"/>
      <c r="CQF25" s="163"/>
      <c r="CQG25" s="163"/>
      <c r="CQH25" s="163"/>
      <c r="CQI25" s="163"/>
      <c r="CQJ25" s="163"/>
      <c r="CQK25" s="163"/>
      <c r="CQL25" s="163"/>
      <c r="CQM25" s="163"/>
      <c r="CQN25" s="163"/>
      <c r="CQO25" s="163"/>
      <c r="CQP25" s="163"/>
      <c r="CQQ25" s="163"/>
      <c r="CQR25" s="163"/>
      <c r="CQS25" s="163"/>
      <c r="CQT25" s="163"/>
      <c r="CQU25" s="163"/>
      <c r="CQV25" s="163"/>
      <c r="CQW25" s="163"/>
      <c r="CQX25" s="163"/>
      <c r="CQY25" s="163"/>
      <c r="CQZ25" s="163"/>
      <c r="CRA25" s="163"/>
      <c r="CRB25" s="163"/>
      <c r="CRC25" s="163"/>
      <c r="CRD25" s="163"/>
      <c r="CRE25" s="163"/>
      <c r="CRF25" s="163"/>
      <c r="CRG25" s="163"/>
      <c r="CRH25" s="163"/>
      <c r="CRI25" s="163"/>
      <c r="CRJ25" s="163"/>
      <c r="CRK25" s="163"/>
      <c r="CRL25" s="163"/>
      <c r="CRM25" s="163"/>
      <c r="CRN25" s="163"/>
      <c r="CRO25" s="163"/>
      <c r="CRP25" s="163"/>
      <c r="CRQ25" s="163"/>
      <c r="CRR25" s="163"/>
      <c r="CRS25" s="163"/>
      <c r="CRT25" s="163"/>
      <c r="CRU25" s="163"/>
      <c r="CRV25" s="163"/>
      <c r="CRW25" s="163"/>
      <c r="CRX25" s="163"/>
      <c r="CRY25" s="163"/>
      <c r="CRZ25" s="163"/>
      <c r="CSA25" s="163"/>
      <c r="CSB25" s="163"/>
      <c r="CSC25" s="163"/>
      <c r="CSD25" s="163"/>
      <c r="CSE25" s="163"/>
      <c r="CSF25" s="163"/>
      <c r="CSG25" s="163"/>
      <c r="CSH25" s="163"/>
      <c r="CSI25" s="163"/>
      <c r="CSJ25" s="163"/>
      <c r="CSK25" s="163"/>
      <c r="CSL25" s="163"/>
      <c r="CSM25" s="163"/>
      <c r="CSN25" s="163"/>
      <c r="CSO25" s="163"/>
      <c r="CSP25" s="163"/>
      <c r="CSQ25" s="163"/>
      <c r="CSR25" s="163"/>
      <c r="CSS25" s="163"/>
      <c r="CST25" s="163"/>
      <c r="CSU25" s="163"/>
      <c r="CSV25" s="163"/>
      <c r="CSW25" s="163"/>
      <c r="CSX25" s="163"/>
      <c r="CSY25" s="163"/>
      <c r="CSZ25" s="163"/>
      <c r="CTA25" s="163"/>
      <c r="CTB25" s="163"/>
      <c r="CTC25" s="163"/>
      <c r="CTD25" s="163"/>
      <c r="CTE25" s="163"/>
      <c r="CTF25" s="163"/>
      <c r="CTG25" s="163"/>
      <c r="CTH25" s="163"/>
      <c r="CTI25" s="163"/>
      <c r="CTJ25" s="163"/>
      <c r="CTK25" s="163"/>
      <c r="CTL25" s="163"/>
      <c r="CTM25" s="163"/>
      <c r="CTN25" s="163"/>
      <c r="CTO25" s="163"/>
      <c r="CTP25" s="163"/>
      <c r="CTQ25" s="163"/>
      <c r="CTR25" s="163"/>
      <c r="CTS25" s="163"/>
      <c r="CTT25" s="163"/>
      <c r="CTU25" s="163"/>
      <c r="CTV25" s="163"/>
      <c r="CTW25" s="163"/>
      <c r="CTX25" s="163"/>
      <c r="CTY25" s="163"/>
      <c r="CTZ25" s="163"/>
      <c r="CUA25" s="163"/>
      <c r="CUB25" s="163"/>
      <c r="CUC25" s="163"/>
      <c r="CUD25" s="163"/>
      <c r="CUE25" s="163"/>
      <c r="CUF25" s="163"/>
      <c r="CUG25" s="163"/>
      <c r="CUH25" s="163"/>
      <c r="CUI25" s="163"/>
      <c r="CUJ25" s="163"/>
      <c r="CUK25" s="163"/>
      <c r="CUL25" s="163"/>
      <c r="CUM25" s="163"/>
      <c r="CUN25" s="163"/>
      <c r="CUO25" s="163"/>
      <c r="CUP25" s="163"/>
      <c r="CUQ25" s="163"/>
      <c r="CUR25" s="163"/>
      <c r="CUS25" s="163"/>
      <c r="CUT25" s="163"/>
      <c r="CUU25" s="163"/>
      <c r="CUV25" s="163"/>
      <c r="CUW25" s="163"/>
      <c r="CUX25" s="163"/>
      <c r="CUY25" s="163"/>
      <c r="CUZ25" s="163"/>
      <c r="CVA25" s="163"/>
      <c r="CVB25" s="163"/>
      <c r="CVC25" s="163"/>
      <c r="CVD25" s="163"/>
      <c r="CVE25" s="163"/>
      <c r="CVF25" s="163"/>
      <c r="CVG25" s="163"/>
      <c r="CVH25" s="163"/>
      <c r="CVI25" s="163"/>
      <c r="CVJ25" s="163"/>
      <c r="CVK25" s="163"/>
      <c r="CVL25" s="163"/>
      <c r="CVM25" s="163"/>
      <c r="CVN25" s="163"/>
      <c r="CVO25" s="163"/>
      <c r="CVP25" s="163"/>
      <c r="CVQ25" s="163"/>
      <c r="CVR25" s="163"/>
      <c r="CVS25" s="163"/>
      <c r="CVT25" s="163"/>
      <c r="CVU25" s="163"/>
      <c r="CVV25" s="163"/>
      <c r="CVW25" s="163"/>
      <c r="CVX25" s="163"/>
      <c r="CVY25" s="163"/>
      <c r="CVZ25" s="163"/>
      <c r="CWA25" s="163"/>
      <c r="CWB25" s="163"/>
      <c r="CWC25" s="163"/>
      <c r="CWD25" s="163"/>
      <c r="CWE25" s="163"/>
      <c r="CWF25" s="163"/>
      <c r="CWG25" s="163"/>
      <c r="CWH25" s="163"/>
      <c r="CWI25" s="163"/>
      <c r="CWJ25" s="163"/>
      <c r="CWK25" s="163"/>
      <c r="CWL25" s="163"/>
      <c r="CWM25" s="163"/>
      <c r="CWN25" s="163"/>
      <c r="CWO25" s="163"/>
      <c r="CWP25" s="163"/>
      <c r="CWQ25" s="163"/>
      <c r="CWR25" s="163"/>
      <c r="CWS25" s="163"/>
      <c r="CWT25" s="163"/>
      <c r="CWU25" s="163"/>
      <c r="CWV25" s="163"/>
      <c r="CWW25" s="163"/>
      <c r="CWX25" s="163"/>
      <c r="CWY25" s="163"/>
      <c r="CWZ25" s="163"/>
      <c r="CXA25" s="163"/>
      <c r="CXB25" s="163"/>
      <c r="CXC25" s="163"/>
      <c r="CXD25" s="163"/>
      <c r="CXE25" s="163"/>
      <c r="CXF25" s="163"/>
      <c r="CXG25" s="163"/>
      <c r="CXH25" s="163"/>
      <c r="CXI25" s="163"/>
      <c r="CXJ25" s="163"/>
      <c r="CXK25" s="163"/>
      <c r="CXL25" s="163"/>
      <c r="CXM25" s="163"/>
      <c r="CXN25" s="163"/>
      <c r="CXO25" s="163"/>
      <c r="CXP25" s="163"/>
      <c r="CXQ25" s="163"/>
      <c r="CXR25" s="163"/>
      <c r="CXS25" s="163"/>
      <c r="CXT25" s="163"/>
      <c r="CXU25" s="163"/>
      <c r="CXV25" s="163"/>
      <c r="CXW25" s="163"/>
      <c r="CXX25" s="163"/>
      <c r="CXY25" s="163"/>
      <c r="CXZ25" s="163"/>
      <c r="CYA25" s="163"/>
      <c r="CYB25" s="163"/>
      <c r="CYC25" s="163"/>
      <c r="CYD25" s="163"/>
      <c r="CYE25" s="163"/>
      <c r="CYF25" s="163"/>
      <c r="CYG25" s="163"/>
      <c r="CYH25" s="163"/>
      <c r="CYI25" s="163"/>
      <c r="CYJ25" s="163"/>
      <c r="CYK25" s="163"/>
      <c r="CYL25" s="163"/>
      <c r="CYM25" s="163"/>
      <c r="CYN25" s="163"/>
      <c r="CYO25" s="163"/>
      <c r="CYP25" s="163"/>
      <c r="CYQ25" s="163"/>
      <c r="CYR25" s="163"/>
      <c r="CYS25" s="163"/>
      <c r="CYT25" s="163"/>
      <c r="CYU25" s="163"/>
      <c r="CYV25" s="163"/>
      <c r="CYW25" s="163"/>
      <c r="CYX25" s="163"/>
      <c r="CYY25" s="163"/>
      <c r="CYZ25" s="163"/>
      <c r="CZA25" s="163"/>
      <c r="CZB25" s="163"/>
      <c r="CZC25" s="163"/>
      <c r="CZD25" s="163"/>
      <c r="CZE25" s="163"/>
      <c r="CZF25" s="163"/>
      <c r="CZG25" s="163"/>
      <c r="CZH25" s="163"/>
      <c r="CZI25" s="163"/>
      <c r="CZJ25" s="163"/>
      <c r="CZK25" s="163"/>
      <c r="CZL25" s="163"/>
      <c r="CZM25" s="163"/>
      <c r="CZN25" s="163"/>
      <c r="CZO25" s="163"/>
      <c r="CZP25" s="163"/>
      <c r="CZQ25" s="163"/>
      <c r="CZR25" s="163"/>
      <c r="CZS25" s="163"/>
      <c r="CZT25" s="163"/>
      <c r="CZU25" s="163"/>
      <c r="CZV25" s="163"/>
      <c r="CZW25" s="163"/>
      <c r="CZX25" s="163"/>
      <c r="CZY25" s="163"/>
      <c r="CZZ25" s="163"/>
      <c r="DAA25" s="163"/>
      <c r="DAB25" s="163"/>
      <c r="DAC25" s="163"/>
      <c r="DAD25" s="163"/>
      <c r="DAE25" s="163"/>
      <c r="DAF25" s="163"/>
      <c r="DAG25" s="163"/>
      <c r="DAH25" s="163"/>
      <c r="DAI25" s="163"/>
      <c r="DAJ25" s="163"/>
      <c r="DAK25" s="163"/>
      <c r="DAL25" s="163"/>
      <c r="DAM25" s="163"/>
      <c r="DAN25" s="163"/>
      <c r="DAO25" s="163"/>
      <c r="DAP25" s="163"/>
      <c r="DAQ25" s="163"/>
      <c r="DAR25" s="163"/>
      <c r="DAS25" s="163"/>
      <c r="DAT25" s="163"/>
      <c r="DAU25" s="163"/>
      <c r="DAV25" s="163"/>
      <c r="DAW25" s="163"/>
      <c r="DAX25" s="163"/>
      <c r="DAY25" s="163"/>
      <c r="DAZ25" s="163"/>
      <c r="DBA25" s="163"/>
      <c r="DBB25" s="163"/>
      <c r="DBC25" s="163"/>
      <c r="DBD25" s="163"/>
      <c r="DBE25" s="163"/>
      <c r="DBF25" s="163"/>
      <c r="DBG25" s="163"/>
      <c r="DBH25" s="163"/>
      <c r="DBI25" s="163"/>
      <c r="DBJ25" s="163"/>
      <c r="DBK25" s="163"/>
      <c r="DBL25" s="163"/>
      <c r="DBM25" s="163"/>
      <c r="DBN25" s="163"/>
      <c r="DBO25" s="163"/>
      <c r="DBP25" s="163"/>
      <c r="DBQ25" s="163"/>
      <c r="DBR25" s="163"/>
      <c r="DBS25" s="163"/>
      <c r="DBT25" s="163"/>
      <c r="DBU25" s="163"/>
      <c r="DBV25" s="163"/>
      <c r="DBW25" s="163"/>
      <c r="DBX25" s="163"/>
      <c r="DBY25" s="163"/>
      <c r="DBZ25" s="163"/>
      <c r="DCA25" s="163"/>
      <c r="DCB25" s="163"/>
      <c r="DCC25" s="163"/>
      <c r="DCD25" s="163"/>
      <c r="DCE25" s="163"/>
      <c r="DCF25" s="163"/>
      <c r="DCG25" s="163"/>
      <c r="DCH25" s="163"/>
      <c r="DCI25" s="163"/>
      <c r="DCJ25" s="163"/>
      <c r="DCK25" s="163"/>
      <c r="DCL25" s="163"/>
      <c r="DCM25" s="163"/>
      <c r="DCN25" s="163"/>
      <c r="DCO25" s="163"/>
      <c r="DCP25" s="163"/>
      <c r="DCQ25" s="163"/>
      <c r="DCR25" s="163"/>
      <c r="DCS25" s="163"/>
      <c r="DCT25" s="163"/>
      <c r="DCU25" s="163"/>
      <c r="DCV25" s="163"/>
      <c r="DCW25" s="163"/>
      <c r="DCX25" s="163"/>
      <c r="DCY25" s="163"/>
      <c r="DCZ25" s="163"/>
      <c r="DDA25" s="163"/>
      <c r="DDB25" s="163"/>
      <c r="DDC25" s="163"/>
      <c r="DDD25" s="163"/>
      <c r="DDE25" s="163"/>
      <c r="DDF25" s="163"/>
      <c r="DDG25" s="163"/>
      <c r="DDH25" s="163"/>
      <c r="DDI25" s="163"/>
      <c r="DDJ25" s="163"/>
      <c r="DDK25" s="163"/>
      <c r="DDL25" s="163"/>
      <c r="DDM25" s="163"/>
      <c r="DDN25" s="163"/>
      <c r="DDO25" s="163"/>
      <c r="DDP25" s="163"/>
      <c r="DDQ25" s="163"/>
      <c r="DDR25" s="163"/>
      <c r="DDS25" s="163"/>
      <c r="DDT25" s="163"/>
      <c r="DDU25" s="163"/>
      <c r="DDV25" s="163"/>
      <c r="DDW25" s="163"/>
      <c r="DDX25" s="163"/>
      <c r="DDY25" s="163"/>
      <c r="DDZ25" s="163"/>
      <c r="DEA25" s="163"/>
      <c r="DEB25" s="163"/>
      <c r="DEC25" s="163"/>
      <c r="DED25" s="163"/>
      <c r="DEE25" s="163"/>
      <c r="DEF25" s="163"/>
      <c r="DEG25" s="163"/>
      <c r="DEH25" s="163"/>
      <c r="DEI25" s="163"/>
      <c r="DEJ25" s="163"/>
      <c r="DEK25" s="163"/>
      <c r="DEL25" s="163"/>
      <c r="DEM25" s="163"/>
      <c r="DEN25" s="163"/>
      <c r="DEO25" s="163"/>
      <c r="DEP25" s="163"/>
      <c r="DEQ25" s="163"/>
      <c r="DER25" s="163"/>
      <c r="DES25" s="163"/>
      <c r="DET25" s="163"/>
      <c r="DEU25" s="163"/>
      <c r="DEV25" s="163"/>
      <c r="DEW25" s="163"/>
      <c r="DEX25" s="163"/>
      <c r="DEY25" s="163"/>
      <c r="DEZ25" s="163"/>
      <c r="DFA25" s="163"/>
      <c r="DFB25" s="163"/>
      <c r="DFC25" s="163"/>
      <c r="DFD25" s="163"/>
      <c r="DFE25" s="163"/>
      <c r="DFF25" s="163"/>
      <c r="DFG25" s="163"/>
      <c r="DFH25" s="163"/>
      <c r="DFI25" s="163"/>
      <c r="DFJ25" s="163"/>
      <c r="DFK25" s="163"/>
      <c r="DFL25" s="163"/>
      <c r="DFM25" s="163"/>
      <c r="DFN25" s="163"/>
      <c r="DFO25" s="163"/>
      <c r="DFP25" s="163"/>
      <c r="DFQ25" s="163"/>
      <c r="DFR25" s="163"/>
      <c r="DFS25" s="163"/>
      <c r="DFT25" s="163"/>
      <c r="DFU25" s="163"/>
      <c r="DFV25" s="163"/>
      <c r="DFW25" s="163"/>
      <c r="DFX25" s="163"/>
      <c r="DFY25" s="163"/>
      <c r="DFZ25" s="163"/>
      <c r="DGA25" s="163"/>
      <c r="DGB25" s="163"/>
      <c r="DGC25" s="163"/>
      <c r="DGD25" s="163"/>
      <c r="DGE25" s="163"/>
      <c r="DGF25" s="163"/>
      <c r="DGG25" s="163"/>
      <c r="DGH25" s="163"/>
      <c r="DGI25" s="163"/>
      <c r="DGJ25" s="163"/>
      <c r="DGK25" s="163"/>
      <c r="DGL25" s="163"/>
      <c r="DGM25" s="163"/>
      <c r="DGN25" s="163"/>
      <c r="DGO25" s="163"/>
      <c r="DGP25" s="163"/>
      <c r="DGQ25" s="163"/>
      <c r="DGR25" s="163"/>
      <c r="DGS25" s="163"/>
      <c r="DGT25" s="163"/>
      <c r="DGU25" s="163"/>
      <c r="DGV25" s="163"/>
      <c r="DGW25" s="163"/>
      <c r="DGX25" s="163"/>
      <c r="DGY25" s="163"/>
      <c r="DGZ25" s="163"/>
      <c r="DHA25" s="163"/>
      <c r="DHB25" s="163"/>
      <c r="DHC25" s="163"/>
      <c r="DHD25" s="163"/>
      <c r="DHE25" s="163"/>
      <c r="DHF25" s="163"/>
      <c r="DHG25" s="163"/>
      <c r="DHH25" s="163"/>
      <c r="DHI25" s="163"/>
      <c r="DHJ25" s="163"/>
      <c r="DHK25" s="163"/>
      <c r="DHL25" s="163"/>
      <c r="DHM25" s="163"/>
      <c r="DHN25" s="163"/>
      <c r="DHO25" s="163"/>
      <c r="DHP25" s="163"/>
      <c r="DHQ25" s="163"/>
      <c r="DHR25" s="163"/>
      <c r="DHS25" s="163"/>
      <c r="DHT25" s="163"/>
      <c r="DHU25" s="163"/>
      <c r="DHV25" s="163"/>
      <c r="DHW25" s="163"/>
      <c r="DHX25" s="163"/>
      <c r="DHY25" s="163"/>
      <c r="DHZ25" s="163"/>
      <c r="DIA25" s="163"/>
      <c r="DIB25" s="163"/>
      <c r="DIC25" s="163"/>
      <c r="DID25" s="163"/>
      <c r="DIE25" s="163"/>
      <c r="DIF25" s="163"/>
      <c r="DIG25" s="163"/>
      <c r="DIH25" s="163"/>
      <c r="DII25" s="163"/>
      <c r="DIJ25" s="163"/>
      <c r="DIK25" s="163"/>
      <c r="DIL25" s="163"/>
      <c r="DIM25" s="163"/>
      <c r="DIN25" s="163"/>
      <c r="DIO25" s="163"/>
      <c r="DIP25" s="163"/>
      <c r="DIQ25" s="163"/>
      <c r="DIR25" s="163"/>
      <c r="DIS25" s="163"/>
      <c r="DIT25" s="163"/>
      <c r="DIU25" s="163"/>
      <c r="DIV25" s="163"/>
      <c r="DIW25" s="163"/>
      <c r="DIX25" s="163"/>
      <c r="DIY25" s="163"/>
      <c r="DIZ25" s="163"/>
      <c r="DJA25" s="163"/>
      <c r="DJB25" s="163"/>
      <c r="DJC25" s="163"/>
      <c r="DJD25" s="163"/>
      <c r="DJE25" s="163"/>
      <c r="DJF25" s="163"/>
      <c r="DJG25" s="163"/>
      <c r="DJH25" s="163"/>
      <c r="DJI25" s="163"/>
      <c r="DJJ25" s="163"/>
      <c r="DJK25" s="163"/>
      <c r="DJL25" s="163"/>
      <c r="DJM25" s="163"/>
      <c r="DJN25" s="163"/>
      <c r="DJO25" s="163"/>
      <c r="DJP25" s="163"/>
      <c r="DJQ25" s="163"/>
      <c r="DJR25" s="163"/>
      <c r="DJS25" s="163"/>
      <c r="DJT25" s="163"/>
      <c r="DJU25" s="163"/>
      <c r="DJV25" s="163"/>
      <c r="DJW25" s="163"/>
      <c r="DJX25" s="163"/>
      <c r="DJY25" s="163"/>
      <c r="DJZ25" s="163"/>
      <c r="DKA25" s="163"/>
      <c r="DKB25" s="163"/>
      <c r="DKC25" s="163"/>
      <c r="DKD25" s="163"/>
      <c r="DKE25" s="163"/>
      <c r="DKF25" s="163"/>
      <c r="DKG25" s="163"/>
      <c r="DKH25" s="163"/>
      <c r="DKI25" s="163"/>
      <c r="DKJ25" s="163"/>
      <c r="DKK25" s="163"/>
      <c r="DKL25" s="163"/>
      <c r="DKM25" s="163"/>
      <c r="DKN25" s="163"/>
      <c r="DKO25" s="163"/>
      <c r="DKP25" s="163"/>
      <c r="DKQ25" s="163"/>
      <c r="DKR25" s="163"/>
      <c r="DKS25" s="163"/>
      <c r="DKT25" s="163"/>
      <c r="DKU25" s="163"/>
      <c r="DKV25" s="163"/>
      <c r="DKW25" s="163"/>
      <c r="DKX25" s="163"/>
      <c r="DKY25" s="163"/>
      <c r="DKZ25" s="163"/>
      <c r="DLA25" s="163"/>
      <c r="DLB25" s="163"/>
      <c r="DLC25" s="163"/>
      <c r="DLD25" s="163"/>
      <c r="DLE25" s="163"/>
      <c r="DLF25" s="163"/>
      <c r="DLG25" s="163"/>
      <c r="DLH25" s="163"/>
      <c r="DLI25" s="163"/>
      <c r="DLJ25" s="163"/>
      <c r="DLK25" s="163"/>
      <c r="DLL25" s="163"/>
      <c r="DLM25" s="163"/>
      <c r="DLN25" s="163"/>
      <c r="DLO25" s="163"/>
      <c r="DLP25" s="163"/>
      <c r="DLQ25" s="163"/>
      <c r="DLR25" s="163"/>
      <c r="DLS25" s="163"/>
      <c r="DLT25" s="163"/>
      <c r="DLU25" s="163"/>
      <c r="DLV25" s="163"/>
      <c r="DLW25" s="163"/>
      <c r="DLX25" s="163"/>
      <c r="DLY25" s="163"/>
      <c r="DLZ25" s="163"/>
      <c r="DMA25" s="163"/>
      <c r="DMB25" s="163"/>
      <c r="DMC25" s="163"/>
      <c r="DMD25" s="163"/>
      <c r="DME25" s="163"/>
      <c r="DMF25" s="163"/>
      <c r="DMG25" s="163"/>
      <c r="DMH25" s="163"/>
      <c r="DMI25" s="163"/>
      <c r="DMJ25" s="163"/>
      <c r="DMK25" s="163"/>
      <c r="DML25" s="163"/>
      <c r="DMM25" s="163"/>
      <c r="DMN25" s="163"/>
      <c r="DMO25" s="163"/>
      <c r="DMP25" s="163"/>
      <c r="DMQ25" s="163"/>
      <c r="DMR25" s="163"/>
      <c r="DMS25" s="163"/>
      <c r="DMT25" s="163"/>
      <c r="DMU25" s="163"/>
      <c r="DMV25" s="163"/>
      <c r="DMW25" s="163"/>
      <c r="DMX25" s="163"/>
      <c r="DMY25" s="163"/>
      <c r="DMZ25" s="163"/>
      <c r="DNA25" s="163"/>
      <c r="DNB25" s="163"/>
      <c r="DNC25" s="163"/>
      <c r="DND25" s="163"/>
      <c r="DNE25" s="163"/>
      <c r="DNF25" s="163"/>
      <c r="DNG25" s="163"/>
      <c r="DNH25" s="163"/>
      <c r="DNI25" s="163"/>
      <c r="DNJ25" s="163"/>
      <c r="DNK25" s="163"/>
      <c r="DNL25" s="163"/>
      <c r="DNM25" s="163"/>
      <c r="DNN25" s="163"/>
      <c r="DNO25" s="163"/>
      <c r="DNP25" s="163"/>
      <c r="DNQ25" s="163"/>
      <c r="DNR25" s="163"/>
      <c r="DNS25" s="163"/>
      <c r="DNT25" s="163"/>
      <c r="DNU25" s="163"/>
      <c r="DNV25" s="163"/>
      <c r="DNW25" s="163"/>
      <c r="DNX25" s="163"/>
      <c r="DNY25" s="163"/>
      <c r="DNZ25" s="163"/>
      <c r="DOA25" s="163"/>
      <c r="DOB25" s="163"/>
      <c r="DOC25" s="163"/>
      <c r="DOD25" s="163"/>
      <c r="DOE25" s="163"/>
      <c r="DOF25" s="163"/>
      <c r="DOG25" s="163"/>
      <c r="DOH25" s="163"/>
      <c r="DOI25" s="163"/>
      <c r="DOJ25" s="163"/>
      <c r="DOK25" s="163"/>
      <c r="DOL25" s="163"/>
      <c r="DOM25" s="163"/>
      <c r="DON25" s="163"/>
      <c r="DOO25" s="163"/>
      <c r="DOP25" s="163"/>
      <c r="DOQ25" s="163"/>
      <c r="DOR25" s="163"/>
      <c r="DOS25" s="163"/>
      <c r="DOT25" s="163"/>
      <c r="DOU25" s="163"/>
      <c r="DOV25" s="163"/>
      <c r="DOW25" s="163"/>
      <c r="DOX25" s="163"/>
      <c r="DOY25" s="163"/>
      <c r="DOZ25" s="163"/>
      <c r="DPA25" s="163"/>
      <c r="DPB25" s="163"/>
      <c r="DPC25" s="163"/>
      <c r="DPD25" s="163"/>
      <c r="DPE25" s="163"/>
      <c r="DPF25" s="163"/>
      <c r="DPG25" s="163"/>
      <c r="DPH25" s="163"/>
      <c r="DPI25" s="163"/>
      <c r="DPJ25" s="163"/>
      <c r="DPK25" s="163"/>
      <c r="DPL25" s="163"/>
      <c r="DPM25" s="163"/>
      <c r="DPN25" s="163"/>
      <c r="DPO25" s="163"/>
      <c r="DPP25" s="163"/>
      <c r="DPQ25" s="163"/>
      <c r="DPR25" s="163"/>
      <c r="DPS25" s="163"/>
      <c r="DPT25" s="163"/>
      <c r="DPU25" s="163"/>
      <c r="DPV25" s="163"/>
      <c r="DPW25" s="163"/>
      <c r="DPX25" s="163"/>
      <c r="DPY25" s="163"/>
      <c r="DPZ25" s="163"/>
      <c r="DQA25" s="163"/>
      <c r="DQB25" s="163"/>
      <c r="DQC25" s="163"/>
      <c r="DQD25" s="163"/>
      <c r="DQE25" s="163"/>
      <c r="DQF25" s="163"/>
      <c r="DQG25" s="163"/>
      <c r="DQH25" s="163"/>
      <c r="DQI25" s="163"/>
      <c r="DQJ25" s="163"/>
      <c r="DQK25" s="163"/>
      <c r="DQL25" s="163"/>
      <c r="DQM25" s="163"/>
      <c r="DQN25" s="163"/>
      <c r="DQO25" s="163"/>
      <c r="DQP25" s="163"/>
      <c r="DQQ25" s="163"/>
      <c r="DQR25" s="163"/>
      <c r="DQS25" s="163"/>
      <c r="DQT25" s="163"/>
      <c r="DQU25" s="163"/>
      <c r="DQV25" s="163"/>
      <c r="DQW25" s="163"/>
      <c r="DQX25" s="163"/>
      <c r="DQY25" s="163"/>
      <c r="DQZ25" s="163"/>
      <c r="DRA25" s="163"/>
      <c r="DRB25" s="163"/>
      <c r="DRC25" s="163"/>
      <c r="DRD25" s="163"/>
      <c r="DRE25" s="163"/>
      <c r="DRF25" s="163"/>
      <c r="DRG25" s="163"/>
      <c r="DRH25" s="163"/>
      <c r="DRI25" s="163"/>
      <c r="DRJ25" s="163"/>
      <c r="DRK25" s="163"/>
      <c r="DRL25" s="163"/>
      <c r="DRM25" s="163"/>
      <c r="DRN25" s="163"/>
      <c r="DRO25" s="163"/>
      <c r="DRP25" s="163"/>
      <c r="DRQ25" s="163"/>
      <c r="DRR25" s="163"/>
      <c r="DRS25" s="163"/>
      <c r="DRT25" s="163"/>
      <c r="DRU25" s="163"/>
      <c r="DRV25" s="163"/>
      <c r="DRW25" s="163"/>
      <c r="DRX25" s="163"/>
      <c r="DRY25" s="163"/>
      <c r="DRZ25" s="163"/>
      <c r="DSA25" s="163"/>
      <c r="DSB25" s="163"/>
      <c r="DSC25" s="163"/>
      <c r="DSD25" s="163"/>
      <c r="DSE25" s="163"/>
      <c r="DSF25" s="163"/>
      <c r="DSG25" s="163"/>
      <c r="DSH25" s="163"/>
      <c r="DSI25" s="163"/>
      <c r="DSJ25" s="163"/>
      <c r="DSK25" s="163"/>
      <c r="DSL25" s="163"/>
      <c r="DSM25" s="163"/>
      <c r="DSN25" s="163"/>
      <c r="DSO25" s="163"/>
      <c r="DSP25" s="163"/>
      <c r="DSQ25" s="163"/>
      <c r="DSR25" s="163"/>
      <c r="DSS25" s="163"/>
      <c r="DST25" s="163"/>
      <c r="DSU25" s="163"/>
      <c r="DSV25" s="163"/>
      <c r="DSW25" s="163"/>
      <c r="DSX25" s="163"/>
      <c r="DSY25" s="163"/>
      <c r="DSZ25" s="163"/>
      <c r="DTA25" s="163"/>
      <c r="DTB25" s="163"/>
      <c r="DTC25" s="163"/>
      <c r="DTD25" s="163"/>
      <c r="DTE25" s="163"/>
      <c r="DTF25" s="163"/>
      <c r="DTG25" s="163"/>
      <c r="DTH25" s="163"/>
      <c r="DTI25" s="163"/>
      <c r="DTJ25" s="163"/>
      <c r="DTK25" s="163"/>
      <c r="DTL25" s="163"/>
      <c r="DTM25" s="163"/>
      <c r="DTN25" s="163"/>
      <c r="DTO25" s="163"/>
      <c r="DTP25" s="163"/>
      <c r="DTQ25" s="163"/>
      <c r="DTR25" s="163"/>
      <c r="DTS25" s="163"/>
      <c r="DTT25" s="163"/>
      <c r="DTU25" s="163"/>
      <c r="DTV25" s="163"/>
      <c r="DTW25" s="163"/>
      <c r="DTX25" s="163"/>
      <c r="DTY25" s="163"/>
      <c r="DTZ25" s="163"/>
      <c r="DUA25" s="163"/>
      <c r="DUB25" s="163"/>
      <c r="DUC25" s="163"/>
      <c r="DUD25" s="163"/>
      <c r="DUE25" s="163"/>
      <c r="DUF25" s="163"/>
      <c r="DUG25" s="163"/>
      <c r="DUH25" s="163"/>
      <c r="DUI25" s="163"/>
      <c r="DUJ25" s="163"/>
      <c r="DUK25" s="163"/>
      <c r="DUL25" s="163"/>
      <c r="DUM25" s="163"/>
      <c r="DUN25" s="163"/>
      <c r="DUO25" s="163"/>
      <c r="DUP25" s="163"/>
      <c r="DUQ25" s="163"/>
      <c r="DUR25" s="163"/>
      <c r="DUS25" s="163"/>
      <c r="DUT25" s="163"/>
      <c r="DUU25" s="163"/>
      <c r="DUV25" s="163"/>
      <c r="DUW25" s="163"/>
      <c r="DUX25" s="163"/>
      <c r="DUY25" s="163"/>
      <c r="DUZ25" s="163"/>
      <c r="DVA25" s="163"/>
      <c r="DVB25" s="163"/>
      <c r="DVC25" s="163"/>
      <c r="DVD25" s="163"/>
      <c r="DVE25" s="163"/>
      <c r="DVF25" s="163"/>
      <c r="DVG25" s="163"/>
      <c r="DVH25" s="163"/>
      <c r="DVI25" s="163"/>
      <c r="DVJ25" s="163"/>
      <c r="DVK25" s="163"/>
      <c r="DVL25" s="163"/>
      <c r="DVM25" s="163"/>
      <c r="DVN25" s="163"/>
      <c r="DVO25" s="163"/>
      <c r="DVP25" s="163"/>
      <c r="DVQ25" s="163"/>
      <c r="DVR25" s="163"/>
      <c r="DVS25" s="163"/>
      <c r="DVT25" s="163"/>
      <c r="DVU25" s="163"/>
      <c r="DVV25" s="163"/>
      <c r="DVW25" s="163"/>
      <c r="DVX25" s="163"/>
      <c r="DVY25" s="163"/>
      <c r="DVZ25" s="163"/>
      <c r="DWA25" s="163"/>
      <c r="DWB25" s="163"/>
      <c r="DWC25" s="163"/>
      <c r="DWD25" s="163"/>
      <c r="DWE25" s="163"/>
      <c r="DWF25" s="163"/>
      <c r="DWG25" s="163"/>
      <c r="DWH25" s="163"/>
      <c r="DWI25" s="163"/>
      <c r="DWJ25" s="163"/>
      <c r="DWK25" s="163"/>
      <c r="DWL25" s="163"/>
      <c r="DWM25" s="163"/>
      <c r="DWN25" s="163"/>
      <c r="DWO25" s="163"/>
      <c r="DWP25" s="163"/>
      <c r="DWQ25" s="163"/>
      <c r="DWR25" s="163"/>
      <c r="DWS25" s="163"/>
      <c r="DWT25" s="163"/>
      <c r="DWU25" s="163"/>
      <c r="DWV25" s="163"/>
      <c r="DWW25" s="163"/>
      <c r="DWX25" s="163"/>
      <c r="DWY25" s="163"/>
      <c r="DWZ25" s="163"/>
      <c r="DXA25" s="163"/>
      <c r="DXB25" s="163"/>
      <c r="DXC25" s="163"/>
      <c r="DXD25" s="163"/>
      <c r="DXE25" s="163"/>
      <c r="DXF25" s="163"/>
      <c r="DXG25" s="163"/>
      <c r="DXH25" s="163"/>
      <c r="DXI25" s="163"/>
      <c r="DXJ25" s="163"/>
      <c r="DXK25" s="163"/>
      <c r="DXL25" s="163"/>
      <c r="DXM25" s="163"/>
      <c r="DXN25" s="163"/>
      <c r="DXO25" s="163"/>
      <c r="DXP25" s="163"/>
      <c r="DXQ25" s="163"/>
      <c r="DXR25" s="163"/>
      <c r="DXS25" s="163"/>
      <c r="DXT25" s="163"/>
      <c r="DXU25" s="163"/>
      <c r="DXV25" s="163"/>
      <c r="DXW25" s="163"/>
      <c r="DXX25" s="163"/>
      <c r="DXY25" s="163"/>
      <c r="DXZ25" s="163"/>
      <c r="DYA25" s="163"/>
      <c r="DYB25" s="163"/>
      <c r="DYC25" s="163"/>
      <c r="DYD25" s="163"/>
      <c r="DYE25" s="163"/>
      <c r="DYF25" s="163"/>
      <c r="DYG25" s="163"/>
      <c r="DYH25" s="163"/>
      <c r="DYI25" s="163"/>
      <c r="DYJ25" s="163"/>
      <c r="DYK25" s="163"/>
      <c r="DYL25" s="163"/>
      <c r="DYM25" s="163"/>
      <c r="DYN25" s="163"/>
      <c r="DYO25" s="163"/>
      <c r="DYP25" s="163"/>
      <c r="DYQ25" s="163"/>
      <c r="DYR25" s="163"/>
      <c r="DYS25" s="163"/>
      <c r="DYT25" s="163"/>
      <c r="DYU25" s="163"/>
      <c r="DYV25" s="163"/>
      <c r="DYW25" s="163"/>
      <c r="DYX25" s="163"/>
      <c r="DYY25" s="163"/>
      <c r="DYZ25" s="163"/>
      <c r="DZA25" s="163"/>
      <c r="DZB25" s="163"/>
      <c r="DZC25" s="163"/>
      <c r="DZD25" s="163"/>
      <c r="DZE25" s="163"/>
      <c r="DZF25" s="163"/>
      <c r="DZG25" s="163"/>
      <c r="DZH25" s="163"/>
      <c r="DZI25" s="163"/>
      <c r="DZJ25" s="163"/>
      <c r="DZK25" s="163"/>
      <c r="DZL25" s="163"/>
      <c r="DZM25" s="163"/>
      <c r="DZN25" s="163"/>
      <c r="DZO25" s="163"/>
      <c r="DZP25" s="163"/>
      <c r="DZQ25" s="163"/>
      <c r="DZR25" s="163"/>
      <c r="DZS25" s="163"/>
      <c r="DZT25" s="163"/>
      <c r="DZU25" s="163"/>
      <c r="DZV25" s="163"/>
      <c r="DZW25" s="163"/>
      <c r="DZX25" s="163"/>
      <c r="DZY25" s="163"/>
      <c r="DZZ25" s="163"/>
      <c r="EAA25" s="163"/>
      <c r="EAB25" s="163"/>
      <c r="EAC25" s="163"/>
      <c r="EAD25" s="163"/>
      <c r="EAE25" s="163"/>
      <c r="EAF25" s="163"/>
      <c r="EAG25" s="163"/>
      <c r="EAH25" s="163"/>
      <c r="EAI25" s="163"/>
      <c r="EAJ25" s="163"/>
      <c r="EAK25" s="163"/>
      <c r="EAL25" s="163"/>
      <c r="EAM25" s="163"/>
      <c r="EAN25" s="163"/>
      <c r="EAO25" s="163"/>
      <c r="EAP25" s="163"/>
      <c r="EAQ25" s="163"/>
      <c r="EAR25" s="163"/>
      <c r="EAS25" s="163"/>
      <c r="EAT25" s="163"/>
      <c r="EAU25" s="163"/>
      <c r="EAV25" s="163"/>
      <c r="EAW25" s="163"/>
      <c r="EAX25" s="163"/>
      <c r="EAY25" s="163"/>
      <c r="EAZ25" s="163"/>
      <c r="EBA25" s="163"/>
      <c r="EBB25" s="163"/>
      <c r="EBC25" s="163"/>
      <c r="EBD25" s="163"/>
      <c r="EBE25" s="163"/>
      <c r="EBF25" s="163"/>
      <c r="EBG25" s="163"/>
      <c r="EBH25" s="163"/>
      <c r="EBI25" s="163"/>
      <c r="EBJ25" s="163"/>
      <c r="EBK25" s="163"/>
      <c r="EBL25" s="163"/>
      <c r="EBM25" s="163"/>
      <c r="EBN25" s="163"/>
      <c r="EBO25" s="163"/>
      <c r="EBP25" s="163"/>
      <c r="EBQ25" s="163"/>
      <c r="EBR25" s="163"/>
      <c r="EBS25" s="163"/>
      <c r="EBT25" s="163"/>
      <c r="EBU25" s="163"/>
      <c r="EBV25" s="163"/>
      <c r="EBW25" s="163"/>
      <c r="EBX25" s="163"/>
      <c r="EBY25" s="163"/>
      <c r="EBZ25" s="163"/>
      <c r="ECA25" s="163"/>
      <c r="ECB25" s="163"/>
      <c r="ECC25" s="163"/>
      <c r="ECD25" s="163"/>
      <c r="ECE25" s="163"/>
      <c r="ECF25" s="163"/>
      <c r="ECG25" s="163"/>
      <c r="ECH25" s="163"/>
      <c r="ECI25" s="163"/>
      <c r="ECJ25" s="163"/>
      <c r="ECK25" s="163"/>
      <c r="ECL25" s="163"/>
      <c r="ECM25" s="163"/>
      <c r="ECN25" s="163"/>
      <c r="ECO25" s="163"/>
      <c r="ECP25" s="163"/>
      <c r="ECQ25" s="163"/>
      <c r="ECR25" s="163"/>
      <c r="ECS25" s="163"/>
      <c r="ECT25" s="163"/>
      <c r="ECU25" s="163"/>
      <c r="ECV25" s="163"/>
      <c r="ECW25" s="163"/>
      <c r="ECX25" s="163"/>
      <c r="ECY25" s="163"/>
      <c r="ECZ25" s="163"/>
      <c r="EDA25" s="163"/>
      <c r="EDB25" s="163"/>
      <c r="EDC25" s="163"/>
      <c r="EDD25" s="163"/>
      <c r="EDE25" s="163"/>
      <c r="EDF25" s="163"/>
      <c r="EDG25" s="163"/>
      <c r="EDH25" s="163"/>
      <c r="EDI25" s="163"/>
      <c r="EDJ25" s="163"/>
      <c r="EDK25" s="163"/>
      <c r="EDL25" s="163"/>
      <c r="EDM25" s="163"/>
      <c r="EDN25" s="163"/>
      <c r="EDO25" s="163"/>
      <c r="EDP25" s="163"/>
      <c r="EDQ25" s="163"/>
      <c r="EDR25" s="163"/>
      <c r="EDS25" s="163"/>
      <c r="EDT25" s="163"/>
      <c r="EDU25" s="163"/>
      <c r="EDV25" s="163"/>
      <c r="EDW25" s="163"/>
      <c r="EDX25" s="163"/>
      <c r="EDY25" s="163"/>
      <c r="EDZ25" s="163"/>
      <c r="EEA25" s="163"/>
      <c r="EEB25" s="163"/>
      <c r="EEC25" s="163"/>
      <c r="EED25" s="163"/>
      <c r="EEE25" s="163"/>
      <c r="EEF25" s="163"/>
      <c r="EEG25" s="163"/>
      <c r="EEH25" s="163"/>
      <c r="EEI25" s="163"/>
      <c r="EEJ25" s="163"/>
      <c r="EEK25" s="163"/>
      <c r="EEL25" s="163"/>
      <c r="EEM25" s="163"/>
      <c r="EEN25" s="163"/>
      <c r="EEO25" s="163"/>
      <c r="EEP25" s="163"/>
      <c r="EEQ25" s="163"/>
      <c r="EER25" s="163"/>
      <c r="EES25" s="163"/>
      <c r="EET25" s="163"/>
      <c r="EEU25" s="163"/>
      <c r="EEV25" s="163"/>
      <c r="EEW25" s="163"/>
      <c r="EEX25" s="163"/>
      <c r="EEY25" s="163"/>
      <c r="EEZ25" s="163"/>
      <c r="EFA25" s="163"/>
      <c r="EFB25" s="163"/>
      <c r="EFC25" s="163"/>
      <c r="EFD25" s="163"/>
      <c r="EFE25" s="163"/>
      <c r="EFF25" s="163"/>
      <c r="EFG25" s="163"/>
      <c r="EFH25" s="163"/>
      <c r="EFI25" s="163"/>
      <c r="EFJ25" s="163"/>
      <c r="EFK25" s="163"/>
      <c r="EFL25" s="163"/>
      <c r="EFM25" s="163"/>
      <c r="EFN25" s="163"/>
      <c r="EFO25" s="163"/>
      <c r="EFP25" s="163"/>
      <c r="EFQ25" s="163"/>
      <c r="EFR25" s="163"/>
      <c r="EFS25" s="163"/>
      <c r="EFT25" s="163"/>
      <c r="EFU25" s="163"/>
      <c r="EFV25" s="163"/>
      <c r="EFW25" s="163"/>
      <c r="EFX25" s="163"/>
      <c r="EFY25" s="163"/>
      <c r="EFZ25" s="163"/>
      <c r="EGA25" s="163"/>
      <c r="EGB25" s="163"/>
      <c r="EGC25" s="163"/>
      <c r="EGD25" s="163"/>
      <c r="EGE25" s="163"/>
      <c r="EGF25" s="163"/>
      <c r="EGG25" s="163"/>
      <c r="EGH25" s="163"/>
      <c r="EGI25" s="163"/>
      <c r="EGJ25" s="163"/>
      <c r="EGK25" s="163"/>
      <c r="EGL25" s="163"/>
      <c r="EGM25" s="163"/>
      <c r="EGN25" s="163"/>
      <c r="EGO25" s="163"/>
      <c r="EGP25" s="163"/>
      <c r="EGQ25" s="163"/>
      <c r="EGR25" s="163"/>
      <c r="EGS25" s="163"/>
      <c r="EGT25" s="163"/>
      <c r="EGU25" s="163"/>
      <c r="EGV25" s="163"/>
      <c r="EGW25" s="163"/>
      <c r="EGX25" s="163"/>
      <c r="EGY25" s="163"/>
      <c r="EGZ25" s="163"/>
      <c r="EHA25" s="163"/>
      <c r="EHB25" s="163"/>
      <c r="EHC25" s="163"/>
      <c r="EHD25" s="163"/>
      <c r="EHE25" s="163"/>
      <c r="EHF25" s="163"/>
      <c r="EHG25" s="163"/>
      <c r="EHH25" s="163"/>
      <c r="EHI25" s="163"/>
      <c r="EHJ25" s="163"/>
      <c r="EHK25" s="163"/>
      <c r="EHL25" s="163"/>
      <c r="EHM25" s="163"/>
      <c r="EHN25" s="163"/>
      <c r="EHO25" s="163"/>
      <c r="EHP25" s="163"/>
      <c r="EHQ25" s="163"/>
      <c r="EHR25" s="163"/>
      <c r="EHS25" s="163"/>
      <c r="EHT25" s="163"/>
      <c r="EHU25" s="163"/>
      <c r="EHV25" s="163"/>
      <c r="EHW25" s="163"/>
      <c r="EHX25" s="163"/>
      <c r="EHY25" s="163"/>
      <c r="EHZ25" s="163"/>
      <c r="EIA25" s="163"/>
      <c r="EIB25" s="163"/>
      <c r="EIC25" s="163"/>
      <c r="EID25" s="163"/>
      <c r="EIE25" s="163"/>
      <c r="EIF25" s="163"/>
      <c r="EIG25" s="163"/>
      <c r="EIH25" s="163"/>
      <c r="EII25" s="163"/>
      <c r="EIJ25" s="163"/>
      <c r="EIK25" s="163"/>
      <c r="EIL25" s="163"/>
      <c r="EIM25" s="163"/>
      <c r="EIN25" s="163"/>
      <c r="EIO25" s="163"/>
      <c r="EIP25" s="163"/>
      <c r="EIQ25" s="163"/>
      <c r="EIR25" s="163"/>
      <c r="EIS25" s="163"/>
      <c r="EIT25" s="163"/>
      <c r="EIU25" s="163"/>
      <c r="EIV25" s="163"/>
      <c r="EIW25" s="163"/>
      <c r="EIX25" s="163"/>
      <c r="EIY25" s="163"/>
      <c r="EIZ25" s="163"/>
      <c r="EJA25" s="163"/>
      <c r="EJB25" s="163"/>
      <c r="EJC25" s="163"/>
      <c r="EJD25" s="163"/>
      <c r="EJE25" s="163"/>
      <c r="EJF25" s="163"/>
      <c r="EJG25" s="163"/>
      <c r="EJH25" s="163"/>
      <c r="EJI25" s="163"/>
      <c r="EJJ25" s="163"/>
      <c r="EJK25" s="163"/>
      <c r="EJL25" s="163"/>
      <c r="EJM25" s="163"/>
      <c r="EJN25" s="163"/>
      <c r="EJO25" s="163"/>
      <c r="EJP25" s="163"/>
      <c r="EJQ25" s="163"/>
      <c r="EJR25" s="163"/>
      <c r="EJS25" s="163"/>
      <c r="EJT25" s="163"/>
      <c r="EJU25" s="163"/>
      <c r="EJV25" s="163"/>
      <c r="EJW25" s="163"/>
      <c r="EJX25" s="163"/>
      <c r="EJY25" s="163"/>
      <c r="EJZ25" s="163"/>
      <c r="EKA25" s="163"/>
      <c r="EKB25" s="163"/>
      <c r="EKC25" s="163"/>
      <c r="EKD25" s="163"/>
      <c r="EKE25" s="163"/>
      <c r="EKF25" s="163"/>
      <c r="EKG25" s="163"/>
      <c r="EKH25" s="163"/>
      <c r="EKI25" s="163"/>
      <c r="EKJ25" s="163"/>
      <c r="EKK25" s="163"/>
      <c r="EKL25" s="163"/>
      <c r="EKM25" s="163"/>
      <c r="EKN25" s="163"/>
      <c r="EKO25" s="163"/>
      <c r="EKP25" s="163"/>
      <c r="EKQ25" s="163"/>
      <c r="EKR25" s="163"/>
      <c r="EKS25" s="163"/>
      <c r="EKT25" s="163"/>
      <c r="EKU25" s="163"/>
      <c r="EKV25" s="163"/>
      <c r="EKW25" s="163"/>
      <c r="EKX25" s="163"/>
      <c r="EKY25" s="163"/>
      <c r="EKZ25" s="163"/>
      <c r="ELA25" s="163"/>
      <c r="ELB25" s="163"/>
      <c r="ELC25" s="163"/>
      <c r="ELD25" s="163"/>
      <c r="ELE25" s="163"/>
      <c r="ELF25" s="163"/>
      <c r="ELG25" s="163"/>
      <c r="ELH25" s="163"/>
      <c r="ELI25" s="163"/>
      <c r="ELJ25" s="163"/>
      <c r="ELK25" s="163"/>
      <c r="ELL25" s="163"/>
      <c r="ELM25" s="163"/>
      <c r="ELN25" s="163"/>
      <c r="ELO25" s="163"/>
      <c r="ELP25" s="163"/>
      <c r="ELQ25" s="163"/>
      <c r="ELR25" s="163"/>
      <c r="ELS25" s="163"/>
      <c r="ELT25" s="163"/>
      <c r="ELU25" s="163"/>
      <c r="ELV25" s="163"/>
      <c r="ELW25" s="163"/>
      <c r="ELX25" s="163"/>
      <c r="ELY25" s="163"/>
      <c r="ELZ25" s="163"/>
      <c r="EMA25" s="163"/>
      <c r="EMB25" s="163"/>
      <c r="EMC25" s="163"/>
      <c r="EMD25" s="163"/>
      <c r="EME25" s="163"/>
      <c r="EMF25" s="163"/>
      <c r="EMG25" s="163"/>
      <c r="EMH25" s="163"/>
      <c r="EMI25" s="163"/>
      <c r="EMJ25" s="163"/>
      <c r="EMK25" s="163"/>
      <c r="EML25" s="163"/>
      <c r="EMM25" s="163"/>
      <c r="EMN25" s="163"/>
      <c r="EMO25" s="163"/>
      <c r="EMP25" s="163"/>
      <c r="EMQ25" s="163"/>
      <c r="EMR25" s="163"/>
      <c r="EMS25" s="163"/>
      <c r="EMT25" s="163"/>
      <c r="EMU25" s="163"/>
      <c r="EMV25" s="163"/>
      <c r="EMW25" s="163"/>
      <c r="EMX25" s="163"/>
      <c r="EMY25" s="163"/>
      <c r="EMZ25" s="163"/>
      <c r="ENA25" s="163"/>
      <c r="ENB25" s="163"/>
      <c r="ENC25" s="163"/>
      <c r="END25" s="163"/>
      <c r="ENE25" s="163"/>
      <c r="ENF25" s="163"/>
      <c r="ENG25" s="163"/>
      <c r="ENH25" s="163"/>
      <c r="ENI25" s="163"/>
      <c r="ENJ25" s="163"/>
      <c r="ENK25" s="163"/>
      <c r="ENL25" s="163"/>
      <c r="ENM25" s="163"/>
      <c r="ENN25" s="163"/>
      <c r="ENO25" s="163"/>
      <c r="ENP25" s="163"/>
      <c r="ENQ25" s="163"/>
      <c r="ENR25" s="163"/>
      <c r="ENS25" s="163"/>
      <c r="ENT25" s="163"/>
      <c r="ENU25" s="163"/>
      <c r="ENV25" s="163"/>
      <c r="ENW25" s="163"/>
      <c r="ENX25" s="163"/>
      <c r="ENY25" s="163"/>
      <c r="ENZ25" s="163"/>
      <c r="EOA25" s="163"/>
      <c r="EOB25" s="163"/>
      <c r="EOC25" s="163"/>
      <c r="EOD25" s="163"/>
      <c r="EOE25" s="163"/>
      <c r="EOF25" s="163"/>
      <c r="EOG25" s="163"/>
      <c r="EOH25" s="163"/>
      <c r="EOI25" s="163"/>
      <c r="EOJ25" s="163"/>
      <c r="EOK25" s="163"/>
      <c r="EOL25" s="163"/>
      <c r="EOM25" s="163"/>
      <c r="EON25" s="163"/>
      <c r="EOO25" s="163"/>
      <c r="EOP25" s="163"/>
      <c r="EOQ25" s="163"/>
      <c r="EOR25" s="163"/>
      <c r="EOS25" s="163"/>
      <c r="EOT25" s="163"/>
      <c r="EOU25" s="163"/>
      <c r="EOV25" s="163"/>
      <c r="EOW25" s="163"/>
      <c r="EOX25" s="163"/>
      <c r="EOY25" s="163"/>
      <c r="EOZ25" s="163"/>
      <c r="EPA25" s="163"/>
      <c r="EPB25" s="163"/>
      <c r="EPC25" s="163"/>
      <c r="EPD25" s="163"/>
      <c r="EPE25" s="163"/>
      <c r="EPF25" s="163"/>
      <c r="EPG25" s="163"/>
      <c r="EPH25" s="163"/>
      <c r="EPI25" s="163"/>
      <c r="EPJ25" s="163"/>
      <c r="EPK25" s="163"/>
      <c r="EPL25" s="163"/>
      <c r="EPM25" s="163"/>
      <c r="EPN25" s="163"/>
      <c r="EPO25" s="163"/>
      <c r="EPP25" s="163"/>
      <c r="EPQ25" s="163"/>
      <c r="EPR25" s="163"/>
      <c r="EPS25" s="163"/>
      <c r="EPT25" s="163"/>
      <c r="EPU25" s="163"/>
      <c r="EPV25" s="163"/>
      <c r="EPW25" s="163"/>
      <c r="EPX25" s="163"/>
      <c r="EPY25" s="163"/>
      <c r="EPZ25" s="163"/>
      <c r="EQA25" s="163"/>
      <c r="EQB25" s="163"/>
      <c r="EQC25" s="163"/>
      <c r="EQD25" s="163"/>
      <c r="EQE25" s="163"/>
      <c r="EQF25" s="163"/>
      <c r="EQG25" s="163"/>
      <c r="EQH25" s="163"/>
      <c r="EQI25" s="163"/>
      <c r="EQJ25" s="163"/>
      <c r="EQK25" s="163"/>
      <c r="EQL25" s="163"/>
      <c r="EQM25" s="163"/>
      <c r="EQN25" s="163"/>
      <c r="EQO25" s="163"/>
      <c r="EQP25" s="163"/>
      <c r="EQQ25" s="163"/>
      <c r="EQR25" s="163"/>
      <c r="EQS25" s="163"/>
      <c r="EQT25" s="163"/>
      <c r="EQU25" s="163"/>
      <c r="EQV25" s="163"/>
      <c r="EQW25" s="163"/>
      <c r="EQX25" s="163"/>
      <c r="EQY25" s="163"/>
      <c r="EQZ25" s="163"/>
      <c r="ERA25" s="163"/>
      <c r="ERB25" s="163"/>
      <c r="ERC25" s="163"/>
      <c r="ERD25" s="163"/>
      <c r="ERE25" s="163"/>
      <c r="ERF25" s="163"/>
      <c r="ERG25" s="163"/>
      <c r="ERH25" s="163"/>
      <c r="ERI25" s="163"/>
      <c r="ERJ25" s="163"/>
      <c r="ERK25" s="163"/>
      <c r="ERL25" s="163"/>
      <c r="ERM25" s="163"/>
      <c r="ERN25" s="163"/>
      <c r="ERO25" s="163"/>
      <c r="ERP25" s="163"/>
      <c r="ERQ25" s="163"/>
      <c r="ERR25" s="163"/>
      <c r="ERS25" s="163"/>
      <c r="ERT25" s="163"/>
      <c r="ERU25" s="163"/>
      <c r="ERV25" s="163"/>
      <c r="ERW25" s="163"/>
      <c r="ERX25" s="163"/>
      <c r="ERY25" s="163"/>
      <c r="ERZ25" s="163"/>
      <c r="ESA25" s="163"/>
      <c r="ESB25" s="163"/>
      <c r="ESC25" s="163"/>
      <c r="ESD25" s="163"/>
      <c r="ESE25" s="163"/>
      <c r="ESF25" s="163"/>
      <c r="ESG25" s="163"/>
      <c r="ESH25" s="163"/>
      <c r="ESI25" s="163"/>
      <c r="ESJ25" s="163"/>
      <c r="ESK25" s="163"/>
      <c r="ESL25" s="163"/>
      <c r="ESM25" s="163"/>
      <c r="ESN25" s="163"/>
      <c r="ESO25" s="163"/>
      <c r="ESP25" s="163"/>
      <c r="ESQ25" s="163"/>
      <c r="ESR25" s="163"/>
      <c r="ESS25" s="163"/>
      <c r="EST25" s="163"/>
      <c r="ESU25" s="163"/>
      <c r="ESV25" s="163"/>
      <c r="ESW25" s="163"/>
      <c r="ESX25" s="163"/>
      <c r="ESY25" s="163"/>
      <c r="ESZ25" s="163"/>
      <c r="ETA25" s="163"/>
      <c r="ETB25" s="163"/>
      <c r="ETC25" s="163"/>
      <c r="ETD25" s="163"/>
      <c r="ETE25" s="163"/>
      <c r="ETF25" s="163"/>
      <c r="ETG25" s="163"/>
      <c r="ETH25" s="163"/>
      <c r="ETI25" s="163"/>
      <c r="ETJ25" s="163"/>
      <c r="ETK25" s="163"/>
      <c r="ETL25" s="163"/>
      <c r="ETM25" s="163"/>
      <c r="ETN25" s="163"/>
      <c r="ETO25" s="163"/>
      <c r="ETP25" s="163"/>
      <c r="ETQ25" s="163"/>
      <c r="ETR25" s="163"/>
      <c r="ETS25" s="163"/>
      <c r="ETT25" s="163"/>
      <c r="ETU25" s="163"/>
      <c r="ETV25" s="163"/>
      <c r="ETW25" s="163"/>
      <c r="ETX25" s="163"/>
      <c r="ETY25" s="163"/>
      <c r="ETZ25" s="163"/>
      <c r="EUA25" s="163"/>
      <c r="EUB25" s="163"/>
      <c r="EUC25" s="163"/>
      <c r="EUD25" s="163"/>
      <c r="EUE25" s="163"/>
      <c r="EUF25" s="163"/>
      <c r="EUG25" s="163"/>
      <c r="EUH25" s="163"/>
      <c r="EUI25" s="163"/>
      <c r="EUJ25" s="163"/>
      <c r="EUK25" s="163"/>
      <c r="EUL25" s="163"/>
      <c r="EUM25" s="163"/>
      <c r="EUN25" s="163"/>
      <c r="EUO25" s="163"/>
      <c r="EUP25" s="163"/>
      <c r="EUQ25" s="163"/>
      <c r="EUR25" s="163"/>
      <c r="EUS25" s="163"/>
      <c r="EUT25" s="163"/>
      <c r="EUU25" s="163"/>
      <c r="EUV25" s="163"/>
      <c r="EUW25" s="163"/>
      <c r="EUX25" s="163"/>
      <c r="EUY25" s="163"/>
      <c r="EUZ25" s="163"/>
      <c r="EVA25" s="163"/>
      <c r="EVB25" s="163"/>
      <c r="EVC25" s="163"/>
      <c r="EVD25" s="163"/>
      <c r="EVE25" s="163"/>
      <c r="EVF25" s="163"/>
      <c r="EVG25" s="163"/>
      <c r="EVH25" s="163"/>
      <c r="EVI25" s="163"/>
      <c r="EVJ25" s="163"/>
      <c r="EVK25" s="163"/>
      <c r="EVL25" s="163"/>
      <c r="EVM25" s="163"/>
      <c r="EVN25" s="163"/>
      <c r="EVO25" s="163"/>
      <c r="EVP25" s="163"/>
      <c r="EVQ25" s="163"/>
      <c r="EVR25" s="163"/>
      <c r="EVS25" s="163"/>
      <c r="EVT25" s="163"/>
      <c r="EVU25" s="163"/>
      <c r="EVV25" s="163"/>
      <c r="EVW25" s="163"/>
      <c r="EVX25" s="163"/>
      <c r="EVY25" s="163"/>
      <c r="EVZ25" s="163"/>
      <c r="EWA25" s="163"/>
      <c r="EWB25" s="163"/>
      <c r="EWC25" s="163"/>
      <c r="EWD25" s="163"/>
      <c r="EWE25" s="163"/>
      <c r="EWF25" s="163"/>
      <c r="EWG25" s="163"/>
      <c r="EWH25" s="163"/>
      <c r="EWI25" s="163"/>
      <c r="EWJ25" s="163"/>
      <c r="EWK25" s="163"/>
      <c r="EWL25" s="163"/>
      <c r="EWM25" s="163"/>
      <c r="EWN25" s="163"/>
      <c r="EWO25" s="163"/>
      <c r="EWP25" s="163"/>
      <c r="EWQ25" s="163"/>
      <c r="EWR25" s="163"/>
      <c r="EWS25" s="163"/>
      <c r="EWT25" s="163"/>
      <c r="EWU25" s="163"/>
      <c r="EWV25" s="163"/>
      <c r="EWW25" s="163"/>
      <c r="EWX25" s="163"/>
      <c r="EWY25" s="163"/>
      <c r="EWZ25" s="163"/>
      <c r="EXA25" s="163"/>
      <c r="EXB25" s="163"/>
      <c r="EXC25" s="163"/>
      <c r="EXD25" s="163"/>
      <c r="EXE25" s="163"/>
      <c r="EXF25" s="163"/>
      <c r="EXG25" s="163"/>
      <c r="EXH25" s="163"/>
      <c r="EXI25" s="163"/>
      <c r="EXJ25" s="163"/>
      <c r="EXK25" s="163"/>
      <c r="EXL25" s="163"/>
      <c r="EXM25" s="163"/>
      <c r="EXN25" s="163"/>
      <c r="EXO25" s="163"/>
      <c r="EXP25" s="163"/>
      <c r="EXQ25" s="163"/>
      <c r="EXR25" s="163"/>
      <c r="EXS25" s="163"/>
      <c r="EXT25" s="163"/>
      <c r="EXU25" s="163"/>
      <c r="EXV25" s="163"/>
      <c r="EXW25" s="163"/>
      <c r="EXX25" s="163"/>
      <c r="EXY25" s="163"/>
      <c r="EXZ25" s="163"/>
      <c r="EYA25" s="163"/>
      <c r="EYB25" s="163"/>
      <c r="EYC25" s="163"/>
      <c r="EYD25" s="163"/>
      <c r="EYE25" s="163"/>
      <c r="EYF25" s="163"/>
      <c r="EYG25" s="163"/>
      <c r="EYH25" s="163"/>
      <c r="EYI25" s="163"/>
      <c r="EYJ25" s="163"/>
      <c r="EYK25" s="163"/>
      <c r="EYL25" s="163"/>
      <c r="EYM25" s="163"/>
      <c r="EYN25" s="163"/>
      <c r="EYO25" s="163"/>
      <c r="EYP25" s="163"/>
      <c r="EYQ25" s="163"/>
      <c r="EYR25" s="163"/>
      <c r="EYS25" s="163"/>
      <c r="EYT25" s="163"/>
      <c r="EYU25" s="163"/>
      <c r="EYV25" s="163"/>
      <c r="EYW25" s="163"/>
      <c r="EYX25" s="163"/>
      <c r="EYY25" s="163"/>
      <c r="EYZ25" s="163"/>
      <c r="EZA25" s="163"/>
      <c r="EZB25" s="163"/>
      <c r="EZC25" s="163"/>
      <c r="EZD25" s="163"/>
      <c r="EZE25" s="163"/>
      <c r="EZF25" s="163"/>
      <c r="EZG25" s="163"/>
      <c r="EZH25" s="163"/>
      <c r="EZI25" s="163"/>
      <c r="EZJ25" s="163"/>
      <c r="EZK25" s="163"/>
      <c r="EZL25" s="163"/>
      <c r="EZM25" s="163"/>
      <c r="EZN25" s="163"/>
      <c r="EZO25" s="163"/>
      <c r="EZP25" s="163"/>
      <c r="EZQ25" s="163"/>
      <c r="EZR25" s="163"/>
      <c r="EZS25" s="163"/>
      <c r="EZT25" s="163"/>
      <c r="EZU25" s="163"/>
      <c r="EZV25" s="163"/>
      <c r="EZW25" s="163"/>
      <c r="EZX25" s="163"/>
      <c r="EZY25" s="163"/>
      <c r="EZZ25" s="163"/>
      <c r="FAA25" s="163"/>
      <c r="FAB25" s="163"/>
      <c r="FAC25" s="163"/>
      <c r="FAD25" s="163"/>
      <c r="FAE25" s="163"/>
      <c r="FAF25" s="163"/>
      <c r="FAG25" s="163"/>
      <c r="FAH25" s="163"/>
      <c r="FAI25" s="163"/>
      <c r="FAJ25" s="163"/>
      <c r="FAK25" s="163"/>
      <c r="FAL25" s="163"/>
      <c r="FAM25" s="163"/>
      <c r="FAN25" s="163"/>
      <c r="FAO25" s="163"/>
      <c r="FAP25" s="163"/>
      <c r="FAQ25" s="163"/>
      <c r="FAR25" s="163"/>
      <c r="FAS25" s="163"/>
      <c r="FAT25" s="163"/>
      <c r="FAU25" s="163"/>
      <c r="FAV25" s="163"/>
      <c r="FAW25" s="163"/>
      <c r="FAX25" s="163"/>
      <c r="FAY25" s="163"/>
      <c r="FAZ25" s="163"/>
      <c r="FBA25" s="163"/>
      <c r="FBB25" s="163"/>
      <c r="FBC25" s="163"/>
      <c r="FBD25" s="163"/>
      <c r="FBE25" s="163"/>
      <c r="FBF25" s="163"/>
      <c r="FBG25" s="163"/>
      <c r="FBH25" s="163"/>
      <c r="FBI25" s="163"/>
      <c r="FBJ25" s="163"/>
      <c r="FBK25" s="163"/>
      <c r="FBL25" s="163"/>
      <c r="FBM25" s="163"/>
      <c r="FBN25" s="163"/>
      <c r="FBO25" s="163"/>
      <c r="FBP25" s="163"/>
      <c r="FBQ25" s="163"/>
      <c r="FBR25" s="163"/>
      <c r="FBS25" s="163"/>
      <c r="FBT25" s="163"/>
      <c r="FBU25" s="163"/>
      <c r="FBV25" s="163"/>
      <c r="FBW25" s="163"/>
      <c r="FBX25" s="163"/>
      <c r="FBY25" s="163"/>
      <c r="FBZ25" s="163"/>
      <c r="FCA25" s="163"/>
      <c r="FCB25" s="163"/>
      <c r="FCC25" s="163"/>
      <c r="FCD25" s="163"/>
      <c r="FCE25" s="163"/>
      <c r="FCF25" s="163"/>
      <c r="FCG25" s="163"/>
      <c r="FCH25" s="163"/>
      <c r="FCI25" s="163"/>
      <c r="FCJ25" s="163"/>
      <c r="FCK25" s="163"/>
      <c r="FCL25" s="163"/>
      <c r="FCM25" s="163"/>
      <c r="FCN25" s="163"/>
      <c r="FCO25" s="163"/>
      <c r="FCP25" s="163"/>
      <c r="FCQ25" s="163"/>
      <c r="FCR25" s="163"/>
      <c r="FCS25" s="163"/>
      <c r="FCT25" s="163"/>
      <c r="FCU25" s="163"/>
      <c r="FCV25" s="163"/>
      <c r="FCW25" s="163"/>
      <c r="FCX25" s="163"/>
      <c r="FCY25" s="163"/>
      <c r="FCZ25" s="163"/>
      <c r="FDA25" s="163"/>
      <c r="FDB25" s="163"/>
      <c r="FDC25" s="163"/>
      <c r="FDD25" s="163"/>
      <c r="FDE25" s="163"/>
      <c r="FDF25" s="163"/>
      <c r="FDG25" s="163"/>
      <c r="FDH25" s="163"/>
      <c r="FDI25" s="163"/>
      <c r="FDJ25" s="163"/>
      <c r="FDK25" s="163"/>
      <c r="FDL25" s="163"/>
      <c r="FDM25" s="163"/>
      <c r="FDN25" s="163"/>
      <c r="FDO25" s="163"/>
      <c r="FDP25" s="163"/>
      <c r="FDQ25" s="163"/>
      <c r="FDR25" s="163"/>
      <c r="FDS25" s="163"/>
      <c r="FDT25" s="163"/>
      <c r="FDU25" s="163"/>
      <c r="FDV25" s="163"/>
      <c r="FDW25" s="163"/>
      <c r="FDX25" s="163"/>
      <c r="FDY25" s="163"/>
      <c r="FDZ25" s="163"/>
      <c r="FEA25" s="163"/>
      <c r="FEB25" s="163"/>
      <c r="FEC25" s="163"/>
      <c r="FED25" s="163"/>
      <c r="FEE25" s="163"/>
      <c r="FEF25" s="163"/>
      <c r="FEG25" s="163"/>
      <c r="FEH25" s="163"/>
      <c r="FEI25" s="163"/>
      <c r="FEJ25" s="163"/>
      <c r="FEK25" s="163"/>
      <c r="FEL25" s="163"/>
      <c r="FEM25" s="163"/>
      <c r="FEN25" s="163"/>
      <c r="FEO25" s="163"/>
      <c r="FEP25" s="163"/>
      <c r="FEQ25" s="163"/>
      <c r="FER25" s="163"/>
      <c r="FES25" s="163"/>
      <c r="FET25" s="163"/>
      <c r="FEU25" s="163"/>
      <c r="FEV25" s="163"/>
      <c r="FEW25" s="163"/>
      <c r="FEX25" s="163"/>
      <c r="FEY25" s="163"/>
      <c r="FEZ25" s="163"/>
      <c r="FFA25" s="163"/>
      <c r="FFB25" s="163"/>
      <c r="FFC25" s="163"/>
      <c r="FFD25" s="163"/>
      <c r="FFE25" s="163"/>
      <c r="FFF25" s="163"/>
      <c r="FFG25" s="163"/>
      <c r="FFH25" s="163"/>
      <c r="FFI25" s="163"/>
      <c r="FFJ25" s="163"/>
      <c r="FFK25" s="163"/>
      <c r="FFL25" s="163"/>
      <c r="FFM25" s="163"/>
      <c r="FFN25" s="163"/>
      <c r="FFO25" s="163"/>
      <c r="FFP25" s="163"/>
      <c r="FFQ25" s="163"/>
      <c r="FFR25" s="163"/>
      <c r="FFS25" s="163"/>
      <c r="FFT25" s="163"/>
      <c r="FFU25" s="163"/>
      <c r="FFV25" s="163"/>
      <c r="FFW25" s="163"/>
      <c r="FFX25" s="163"/>
      <c r="FFY25" s="163"/>
      <c r="FFZ25" s="163"/>
      <c r="FGA25" s="163"/>
      <c r="FGB25" s="163"/>
      <c r="FGC25" s="163"/>
      <c r="FGD25" s="163"/>
      <c r="FGE25" s="163"/>
      <c r="FGF25" s="163"/>
      <c r="FGG25" s="163"/>
      <c r="FGH25" s="163"/>
      <c r="FGI25" s="163"/>
      <c r="FGJ25" s="163"/>
      <c r="FGK25" s="163"/>
      <c r="FGL25" s="163"/>
      <c r="FGM25" s="163"/>
      <c r="FGN25" s="163"/>
      <c r="FGO25" s="163"/>
      <c r="FGP25" s="163"/>
      <c r="FGQ25" s="163"/>
      <c r="FGR25" s="163"/>
      <c r="FGS25" s="163"/>
      <c r="FGT25" s="163"/>
      <c r="FGU25" s="163"/>
      <c r="FGV25" s="163"/>
      <c r="FGW25" s="163"/>
      <c r="FGX25" s="163"/>
      <c r="FGY25" s="163"/>
      <c r="FGZ25" s="163"/>
      <c r="FHA25" s="163"/>
      <c r="FHB25" s="163"/>
      <c r="FHC25" s="163"/>
      <c r="FHD25" s="163"/>
      <c r="FHE25" s="163"/>
      <c r="FHF25" s="163"/>
      <c r="FHG25" s="163"/>
      <c r="FHH25" s="163"/>
      <c r="FHI25" s="163"/>
      <c r="FHJ25" s="163"/>
      <c r="FHK25" s="163"/>
      <c r="FHL25" s="163"/>
      <c r="FHM25" s="163"/>
      <c r="FHN25" s="163"/>
      <c r="FHO25" s="163"/>
      <c r="FHP25" s="163"/>
      <c r="FHQ25" s="163"/>
      <c r="FHR25" s="163"/>
      <c r="FHS25" s="163"/>
      <c r="FHT25" s="163"/>
      <c r="FHU25" s="163"/>
      <c r="FHV25" s="163"/>
      <c r="FHW25" s="163"/>
      <c r="FHX25" s="163"/>
      <c r="FHY25" s="163"/>
      <c r="FHZ25" s="163"/>
      <c r="FIA25" s="163"/>
      <c r="FIB25" s="163"/>
      <c r="FIC25" s="163"/>
      <c r="FID25" s="163"/>
      <c r="FIE25" s="163"/>
      <c r="FIF25" s="163"/>
      <c r="FIG25" s="163"/>
      <c r="FIH25" s="163"/>
      <c r="FII25" s="163"/>
      <c r="FIJ25" s="163"/>
      <c r="FIK25" s="163"/>
      <c r="FIL25" s="163"/>
      <c r="FIM25" s="163"/>
      <c r="FIN25" s="163"/>
      <c r="FIO25" s="163"/>
      <c r="FIP25" s="163"/>
      <c r="FIQ25" s="163"/>
      <c r="FIR25" s="163"/>
      <c r="FIS25" s="163"/>
      <c r="FIT25" s="163"/>
      <c r="FIU25" s="163"/>
      <c r="FIV25" s="163"/>
      <c r="FIW25" s="163"/>
      <c r="FIX25" s="163"/>
      <c r="FIY25" s="163"/>
      <c r="FIZ25" s="163"/>
      <c r="FJA25" s="163"/>
      <c r="FJB25" s="163"/>
      <c r="FJC25" s="163"/>
      <c r="FJD25" s="163"/>
      <c r="FJE25" s="163"/>
      <c r="FJF25" s="163"/>
      <c r="FJG25" s="163"/>
      <c r="FJH25" s="163"/>
      <c r="FJI25" s="163"/>
      <c r="FJJ25" s="163"/>
      <c r="FJK25" s="163"/>
      <c r="FJL25" s="163"/>
      <c r="FJM25" s="163"/>
      <c r="FJN25" s="163"/>
      <c r="FJO25" s="163"/>
      <c r="FJP25" s="163"/>
      <c r="FJQ25" s="163"/>
      <c r="FJR25" s="163"/>
      <c r="FJS25" s="163"/>
      <c r="FJT25" s="163"/>
      <c r="FJU25" s="163"/>
      <c r="FJV25" s="163"/>
      <c r="FJW25" s="163"/>
      <c r="FJX25" s="163"/>
      <c r="FJY25" s="163"/>
      <c r="FJZ25" s="163"/>
      <c r="FKA25" s="163"/>
      <c r="FKB25" s="163"/>
      <c r="FKC25" s="163"/>
      <c r="FKD25" s="163"/>
      <c r="FKE25" s="163"/>
      <c r="FKF25" s="163"/>
      <c r="FKG25" s="163"/>
      <c r="FKH25" s="163"/>
      <c r="FKI25" s="163"/>
      <c r="FKJ25" s="163"/>
      <c r="FKK25" s="163"/>
      <c r="FKL25" s="163"/>
      <c r="FKM25" s="163"/>
      <c r="FKN25" s="163"/>
      <c r="FKO25" s="163"/>
      <c r="FKP25" s="163"/>
      <c r="FKQ25" s="163"/>
      <c r="FKR25" s="163"/>
      <c r="FKS25" s="163"/>
      <c r="FKT25" s="163"/>
      <c r="FKU25" s="163"/>
      <c r="FKV25" s="163"/>
      <c r="FKW25" s="163"/>
      <c r="FKX25" s="163"/>
      <c r="FKY25" s="163"/>
      <c r="FKZ25" s="163"/>
      <c r="FLA25" s="163"/>
      <c r="FLB25" s="163"/>
      <c r="FLC25" s="163"/>
      <c r="FLD25" s="163"/>
      <c r="FLE25" s="163"/>
      <c r="FLF25" s="163"/>
      <c r="FLG25" s="163"/>
      <c r="FLH25" s="163"/>
      <c r="FLI25" s="163"/>
      <c r="FLJ25" s="163"/>
      <c r="FLK25" s="163"/>
      <c r="FLL25" s="163"/>
      <c r="FLM25" s="163"/>
      <c r="FLN25" s="163"/>
      <c r="FLO25" s="163"/>
      <c r="FLP25" s="163"/>
      <c r="FLQ25" s="163"/>
      <c r="FLR25" s="163"/>
      <c r="FLS25" s="163"/>
      <c r="FLT25" s="163"/>
      <c r="FLU25" s="163"/>
      <c r="FLV25" s="163"/>
      <c r="FLW25" s="163"/>
      <c r="FLX25" s="163"/>
      <c r="FLY25" s="163"/>
      <c r="FLZ25" s="163"/>
      <c r="FMA25" s="163"/>
      <c r="FMB25" s="163"/>
      <c r="FMC25" s="163"/>
      <c r="FMD25" s="163"/>
      <c r="FME25" s="163"/>
      <c r="FMF25" s="163"/>
      <c r="FMG25" s="163"/>
      <c r="FMH25" s="163"/>
      <c r="FMI25" s="163"/>
      <c r="FMJ25" s="163"/>
      <c r="FMK25" s="163"/>
      <c r="FML25" s="163"/>
      <c r="FMM25" s="163"/>
      <c r="FMN25" s="163"/>
      <c r="FMO25" s="163"/>
      <c r="FMP25" s="163"/>
      <c r="FMQ25" s="163"/>
      <c r="FMR25" s="163"/>
      <c r="FMS25" s="163"/>
      <c r="FMT25" s="163"/>
      <c r="FMU25" s="163"/>
      <c r="FMV25" s="163"/>
      <c r="FMW25" s="163"/>
      <c r="FMX25" s="163"/>
      <c r="FMY25" s="163"/>
      <c r="FMZ25" s="163"/>
      <c r="FNA25" s="163"/>
      <c r="FNB25" s="163"/>
      <c r="FNC25" s="163"/>
      <c r="FND25" s="163"/>
      <c r="FNE25" s="163"/>
      <c r="FNF25" s="163"/>
      <c r="FNG25" s="163"/>
      <c r="FNH25" s="163"/>
      <c r="FNI25" s="163"/>
      <c r="FNJ25" s="163"/>
      <c r="FNK25" s="163"/>
      <c r="FNL25" s="163"/>
      <c r="FNM25" s="163"/>
      <c r="FNN25" s="163"/>
      <c r="FNO25" s="163"/>
      <c r="FNP25" s="163"/>
      <c r="FNQ25" s="163"/>
      <c r="FNR25" s="163"/>
      <c r="FNS25" s="163"/>
      <c r="FNT25" s="163"/>
      <c r="FNU25" s="163"/>
      <c r="FNV25" s="163"/>
      <c r="FNW25" s="163"/>
      <c r="FNX25" s="163"/>
      <c r="FNY25" s="163"/>
      <c r="FNZ25" s="163"/>
      <c r="FOA25" s="163"/>
      <c r="FOB25" s="163"/>
      <c r="FOC25" s="163"/>
      <c r="FOD25" s="163"/>
      <c r="FOE25" s="163"/>
      <c r="FOF25" s="163"/>
      <c r="FOG25" s="163"/>
      <c r="FOH25" s="163"/>
      <c r="FOI25" s="163"/>
      <c r="FOJ25" s="163"/>
      <c r="FOK25" s="163"/>
      <c r="FOL25" s="163"/>
      <c r="FOM25" s="163"/>
      <c r="FON25" s="163"/>
      <c r="FOO25" s="163"/>
      <c r="FOP25" s="163"/>
      <c r="FOQ25" s="163"/>
      <c r="FOR25" s="163"/>
      <c r="FOS25" s="163"/>
      <c r="FOT25" s="163"/>
      <c r="FOU25" s="163"/>
      <c r="FOV25" s="163"/>
      <c r="FOW25" s="163"/>
      <c r="FOX25" s="163"/>
      <c r="FOY25" s="163"/>
      <c r="FOZ25" s="163"/>
      <c r="FPA25" s="163"/>
      <c r="FPB25" s="163"/>
      <c r="FPC25" s="163"/>
      <c r="FPD25" s="163"/>
      <c r="FPE25" s="163"/>
      <c r="FPF25" s="163"/>
      <c r="FPG25" s="163"/>
      <c r="FPH25" s="163"/>
      <c r="FPI25" s="163"/>
      <c r="FPJ25" s="163"/>
      <c r="FPK25" s="163"/>
      <c r="FPL25" s="163"/>
      <c r="FPM25" s="163"/>
      <c r="FPN25" s="163"/>
      <c r="FPO25" s="163"/>
      <c r="FPP25" s="163"/>
      <c r="FPQ25" s="163"/>
      <c r="FPR25" s="163"/>
      <c r="FPS25" s="163"/>
      <c r="FPT25" s="163"/>
      <c r="FPU25" s="163"/>
      <c r="FPV25" s="163"/>
      <c r="FPW25" s="163"/>
      <c r="FPX25" s="163"/>
      <c r="FPY25" s="163"/>
      <c r="FPZ25" s="163"/>
      <c r="FQA25" s="163"/>
      <c r="FQB25" s="163"/>
      <c r="FQC25" s="163"/>
      <c r="FQD25" s="163"/>
      <c r="FQE25" s="163"/>
      <c r="FQF25" s="163"/>
      <c r="FQG25" s="163"/>
      <c r="FQH25" s="163"/>
      <c r="FQI25" s="163"/>
      <c r="FQJ25" s="163"/>
      <c r="FQK25" s="163"/>
      <c r="FQL25" s="163"/>
      <c r="FQM25" s="163"/>
      <c r="FQN25" s="163"/>
      <c r="FQO25" s="163"/>
      <c r="FQP25" s="163"/>
      <c r="FQQ25" s="163"/>
      <c r="FQR25" s="163"/>
      <c r="FQS25" s="163"/>
      <c r="FQT25" s="163"/>
      <c r="FQU25" s="163"/>
      <c r="FQV25" s="163"/>
      <c r="FQW25" s="163"/>
      <c r="FQX25" s="163"/>
      <c r="FQY25" s="163"/>
      <c r="FQZ25" s="163"/>
      <c r="FRA25" s="163"/>
      <c r="FRB25" s="163"/>
      <c r="FRC25" s="163"/>
      <c r="FRD25" s="163"/>
      <c r="FRE25" s="163"/>
      <c r="FRF25" s="163"/>
      <c r="FRG25" s="163"/>
      <c r="FRH25" s="163"/>
      <c r="FRI25" s="163"/>
      <c r="FRJ25" s="163"/>
      <c r="FRK25" s="163"/>
      <c r="FRL25" s="163"/>
      <c r="FRM25" s="163"/>
      <c r="FRN25" s="163"/>
      <c r="FRO25" s="163"/>
      <c r="FRP25" s="163"/>
      <c r="FRQ25" s="163"/>
      <c r="FRR25" s="163"/>
      <c r="FRS25" s="163"/>
      <c r="FRT25" s="163"/>
      <c r="FRU25" s="163"/>
      <c r="FRV25" s="163"/>
      <c r="FRW25" s="163"/>
      <c r="FRX25" s="163"/>
      <c r="FRY25" s="163"/>
      <c r="FRZ25" s="163"/>
      <c r="FSA25" s="163"/>
      <c r="FSB25" s="163"/>
      <c r="FSC25" s="163"/>
      <c r="FSD25" s="163"/>
      <c r="FSE25" s="163"/>
      <c r="FSF25" s="163"/>
      <c r="FSG25" s="163"/>
      <c r="FSH25" s="163"/>
      <c r="FSI25" s="163"/>
      <c r="FSJ25" s="163"/>
      <c r="FSK25" s="163"/>
      <c r="FSL25" s="163"/>
      <c r="FSM25" s="163"/>
      <c r="FSN25" s="163"/>
      <c r="FSO25" s="163"/>
      <c r="FSP25" s="163"/>
      <c r="FSQ25" s="163"/>
      <c r="FSR25" s="163"/>
      <c r="FSS25" s="163"/>
      <c r="FST25" s="163"/>
      <c r="FSU25" s="163"/>
      <c r="FSV25" s="163"/>
      <c r="FSW25" s="163"/>
      <c r="FSX25" s="163"/>
      <c r="FSY25" s="163"/>
      <c r="FSZ25" s="163"/>
      <c r="FTA25" s="163"/>
      <c r="FTB25" s="163"/>
      <c r="FTC25" s="163"/>
      <c r="FTD25" s="163"/>
      <c r="FTE25" s="163"/>
      <c r="FTF25" s="163"/>
      <c r="FTG25" s="163"/>
      <c r="FTH25" s="163"/>
      <c r="FTI25" s="163"/>
      <c r="FTJ25" s="163"/>
      <c r="FTK25" s="163"/>
      <c r="FTL25" s="163"/>
      <c r="FTM25" s="163"/>
      <c r="FTN25" s="163"/>
      <c r="FTO25" s="163"/>
      <c r="FTP25" s="163"/>
      <c r="FTQ25" s="163"/>
      <c r="FTR25" s="163"/>
      <c r="FTS25" s="163"/>
      <c r="FTT25" s="163"/>
      <c r="FTU25" s="163"/>
      <c r="FTV25" s="163"/>
      <c r="FTW25" s="163"/>
      <c r="FTX25" s="163"/>
      <c r="FTY25" s="163"/>
      <c r="FTZ25" s="163"/>
      <c r="FUA25" s="163"/>
      <c r="FUB25" s="163"/>
      <c r="FUC25" s="163"/>
      <c r="FUD25" s="163"/>
      <c r="FUE25" s="163"/>
      <c r="FUF25" s="163"/>
      <c r="FUG25" s="163"/>
      <c r="FUH25" s="163"/>
      <c r="FUI25" s="163"/>
      <c r="FUJ25" s="163"/>
      <c r="FUK25" s="163"/>
      <c r="FUL25" s="163"/>
      <c r="FUM25" s="163"/>
      <c r="FUN25" s="163"/>
      <c r="FUO25" s="163"/>
      <c r="FUP25" s="163"/>
      <c r="FUQ25" s="163"/>
      <c r="FUR25" s="163"/>
      <c r="FUS25" s="163"/>
      <c r="FUT25" s="163"/>
      <c r="FUU25" s="163"/>
      <c r="FUV25" s="163"/>
      <c r="FUW25" s="163"/>
      <c r="FUX25" s="163"/>
      <c r="FUY25" s="163"/>
      <c r="FUZ25" s="163"/>
      <c r="FVA25" s="163"/>
      <c r="FVB25" s="163"/>
      <c r="FVC25" s="163"/>
      <c r="FVD25" s="163"/>
      <c r="FVE25" s="163"/>
      <c r="FVF25" s="163"/>
      <c r="FVG25" s="163"/>
      <c r="FVH25" s="163"/>
      <c r="FVI25" s="163"/>
      <c r="FVJ25" s="163"/>
      <c r="FVK25" s="163"/>
      <c r="FVL25" s="163"/>
      <c r="FVM25" s="163"/>
      <c r="FVN25" s="163"/>
      <c r="FVO25" s="163"/>
      <c r="FVP25" s="163"/>
      <c r="FVQ25" s="163"/>
      <c r="FVR25" s="163"/>
      <c r="FVS25" s="163"/>
      <c r="FVT25" s="163"/>
      <c r="FVU25" s="163"/>
      <c r="FVV25" s="163"/>
      <c r="FVW25" s="163"/>
      <c r="FVX25" s="163"/>
      <c r="FVY25" s="163"/>
      <c r="FVZ25" s="163"/>
      <c r="FWA25" s="163"/>
      <c r="FWB25" s="163"/>
      <c r="FWC25" s="163"/>
      <c r="FWD25" s="163"/>
      <c r="FWE25" s="163"/>
      <c r="FWF25" s="163"/>
      <c r="FWG25" s="163"/>
      <c r="FWH25" s="163"/>
      <c r="FWI25" s="163"/>
      <c r="FWJ25" s="163"/>
      <c r="FWK25" s="163"/>
      <c r="FWL25" s="163"/>
      <c r="FWM25" s="163"/>
      <c r="FWN25" s="163"/>
      <c r="FWO25" s="163"/>
      <c r="FWP25" s="163"/>
      <c r="FWQ25" s="163"/>
      <c r="FWR25" s="163"/>
      <c r="FWS25" s="163"/>
      <c r="FWT25" s="163"/>
      <c r="FWU25" s="163"/>
      <c r="FWV25" s="163"/>
      <c r="FWW25" s="163"/>
      <c r="FWX25" s="163"/>
      <c r="FWY25" s="163"/>
      <c r="FWZ25" s="163"/>
      <c r="FXA25" s="163"/>
      <c r="FXB25" s="163"/>
      <c r="FXC25" s="163"/>
      <c r="FXD25" s="163"/>
      <c r="FXE25" s="163"/>
      <c r="FXF25" s="163"/>
      <c r="FXG25" s="163"/>
      <c r="FXH25" s="163"/>
      <c r="FXI25" s="163"/>
      <c r="FXJ25" s="163"/>
      <c r="FXK25" s="163"/>
      <c r="FXL25" s="163"/>
      <c r="FXM25" s="163"/>
      <c r="FXN25" s="163"/>
      <c r="FXO25" s="163"/>
      <c r="FXP25" s="163"/>
      <c r="FXQ25" s="163"/>
      <c r="FXR25" s="163"/>
      <c r="FXS25" s="163"/>
      <c r="FXT25" s="163"/>
      <c r="FXU25" s="163"/>
      <c r="FXV25" s="163"/>
      <c r="FXW25" s="163"/>
      <c r="FXX25" s="163"/>
      <c r="FXY25" s="163"/>
      <c r="FXZ25" s="163"/>
      <c r="FYA25" s="163"/>
      <c r="FYB25" s="163"/>
      <c r="FYC25" s="163"/>
      <c r="FYD25" s="163"/>
      <c r="FYE25" s="163"/>
      <c r="FYF25" s="163"/>
      <c r="FYG25" s="163"/>
      <c r="FYH25" s="163"/>
      <c r="FYI25" s="163"/>
      <c r="FYJ25" s="163"/>
      <c r="FYK25" s="163"/>
      <c r="FYL25" s="163"/>
      <c r="FYM25" s="163"/>
      <c r="FYN25" s="163"/>
      <c r="FYO25" s="163"/>
      <c r="FYP25" s="163"/>
      <c r="FYQ25" s="163"/>
      <c r="FYR25" s="163"/>
      <c r="FYS25" s="163"/>
      <c r="FYT25" s="163"/>
      <c r="FYU25" s="163"/>
      <c r="FYV25" s="163"/>
      <c r="FYW25" s="163"/>
      <c r="FYX25" s="163"/>
      <c r="FYY25" s="163"/>
      <c r="FYZ25" s="163"/>
      <c r="FZA25" s="163"/>
      <c r="FZB25" s="163"/>
      <c r="FZC25" s="163"/>
      <c r="FZD25" s="163"/>
      <c r="FZE25" s="163"/>
      <c r="FZF25" s="163"/>
      <c r="FZG25" s="163"/>
      <c r="FZH25" s="163"/>
      <c r="FZI25" s="163"/>
      <c r="FZJ25" s="163"/>
      <c r="FZK25" s="163"/>
      <c r="FZL25" s="163"/>
      <c r="FZM25" s="163"/>
      <c r="FZN25" s="163"/>
      <c r="FZO25" s="163"/>
      <c r="FZP25" s="163"/>
      <c r="FZQ25" s="163"/>
      <c r="FZR25" s="163"/>
      <c r="FZS25" s="163"/>
      <c r="FZT25" s="163"/>
      <c r="FZU25" s="163"/>
      <c r="FZV25" s="163"/>
      <c r="FZW25" s="163"/>
      <c r="FZX25" s="163"/>
      <c r="FZY25" s="163"/>
      <c r="FZZ25" s="163"/>
      <c r="GAA25" s="163"/>
      <c r="GAB25" s="163"/>
      <c r="GAC25" s="163"/>
      <c r="GAD25" s="163"/>
      <c r="GAE25" s="163"/>
      <c r="GAF25" s="163"/>
      <c r="GAG25" s="163"/>
      <c r="GAH25" s="163"/>
      <c r="GAI25" s="163"/>
      <c r="GAJ25" s="163"/>
      <c r="GAK25" s="163"/>
      <c r="GAL25" s="163"/>
      <c r="GAM25" s="163"/>
      <c r="GAN25" s="163"/>
      <c r="GAO25" s="163"/>
      <c r="GAP25" s="163"/>
      <c r="GAQ25" s="163"/>
      <c r="GAR25" s="163"/>
      <c r="GAS25" s="163"/>
      <c r="GAT25" s="163"/>
      <c r="GAU25" s="163"/>
      <c r="GAV25" s="163"/>
      <c r="GAW25" s="163"/>
      <c r="GAX25" s="163"/>
      <c r="GAY25" s="163"/>
      <c r="GAZ25" s="163"/>
      <c r="GBA25" s="163"/>
      <c r="GBB25" s="163"/>
      <c r="GBC25" s="163"/>
      <c r="GBD25" s="163"/>
      <c r="GBE25" s="163"/>
      <c r="GBF25" s="163"/>
      <c r="GBG25" s="163"/>
      <c r="GBH25" s="163"/>
      <c r="GBI25" s="163"/>
      <c r="GBJ25" s="163"/>
      <c r="GBK25" s="163"/>
      <c r="GBL25" s="163"/>
      <c r="GBM25" s="163"/>
      <c r="GBN25" s="163"/>
      <c r="GBO25" s="163"/>
      <c r="GBP25" s="163"/>
      <c r="GBQ25" s="163"/>
      <c r="GBR25" s="163"/>
      <c r="GBS25" s="163"/>
      <c r="GBT25" s="163"/>
      <c r="GBU25" s="163"/>
      <c r="GBV25" s="163"/>
      <c r="GBW25" s="163"/>
      <c r="GBX25" s="163"/>
      <c r="GBY25" s="163"/>
      <c r="GBZ25" s="163"/>
      <c r="GCA25" s="163"/>
      <c r="GCB25" s="163"/>
      <c r="GCC25" s="163"/>
      <c r="GCD25" s="163"/>
      <c r="GCE25" s="163"/>
      <c r="GCF25" s="163"/>
      <c r="GCG25" s="163"/>
      <c r="GCH25" s="163"/>
      <c r="GCI25" s="163"/>
      <c r="GCJ25" s="163"/>
      <c r="GCK25" s="163"/>
      <c r="GCL25" s="163"/>
      <c r="GCM25" s="163"/>
      <c r="GCN25" s="163"/>
      <c r="GCO25" s="163"/>
      <c r="GCP25" s="163"/>
      <c r="GCQ25" s="163"/>
      <c r="GCR25" s="163"/>
      <c r="GCS25" s="163"/>
      <c r="GCT25" s="163"/>
      <c r="GCU25" s="163"/>
      <c r="GCV25" s="163"/>
      <c r="GCW25" s="163"/>
      <c r="GCX25" s="163"/>
      <c r="GCY25" s="163"/>
      <c r="GCZ25" s="163"/>
      <c r="GDA25" s="163"/>
      <c r="GDB25" s="163"/>
      <c r="GDC25" s="163"/>
      <c r="GDD25" s="163"/>
      <c r="GDE25" s="163"/>
      <c r="GDF25" s="163"/>
      <c r="GDG25" s="163"/>
      <c r="GDH25" s="163"/>
      <c r="GDI25" s="163"/>
      <c r="GDJ25" s="163"/>
      <c r="GDK25" s="163"/>
      <c r="GDL25" s="163"/>
      <c r="GDM25" s="163"/>
      <c r="GDN25" s="163"/>
      <c r="GDO25" s="163"/>
      <c r="GDP25" s="163"/>
      <c r="GDQ25" s="163"/>
      <c r="GDR25" s="163"/>
      <c r="GDS25" s="163"/>
      <c r="GDT25" s="163"/>
      <c r="GDU25" s="163"/>
      <c r="GDV25" s="163"/>
      <c r="GDW25" s="163"/>
      <c r="GDX25" s="163"/>
      <c r="GDY25" s="163"/>
      <c r="GDZ25" s="163"/>
      <c r="GEA25" s="163"/>
      <c r="GEB25" s="163"/>
      <c r="GEC25" s="163"/>
      <c r="GED25" s="163"/>
      <c r="GEE25" s="163"/>
      <c r="GEF25" s="163"/>
      <c r="GEG25" s="163"/>
      <c r="GEH25" s="163"/>
      <c r="GEI25" s="163"/>
      <c r="GEJ25" s="163"/>
      <c r="GEK25" s="163"/>
      <c r="GEL25" s="163"/>
      <c r="GEM25" s="163"/>
      <c r="GEN25" s="163"/>
      <c r="GEO25" s="163"/>
      <c r="GEP25" s="163"/>
      <c r="GEQ25" s="163"/>
      <c r="GER25" s="163"/>
      <c r="GES25" s="163"/>
      <c r="GET25" s="163"/>
      <c r="GEU25" s="163"/>
      <c r="GEV25" s="163"/>
      <c r="GEW25" s="163"/>
      <c r="GEX25" s="163"/>
      <c r="GEY25" s="163"/>
      <c r="GEZ25" s="163"/>
      <c r="GFA25" s="163"/>
      <c r="GFB25" s="163"/>
      <c r="GFC25" s="163"/>
      <c r="GFD25" s="163"/>
      <c r="GFE25" s="163"/>
      <c r="GFF25" s="163"/>
      <c r="GFG25" s="163"/>
      <c r="GFH25" s="163"/>
      <c r="GFI25" s="163"/>
      <c r="GFJ25" s="163"/>
      <c r="GFK25" s="163"/>
      <c r="GFL25" s="163"/>
      <c r="GFM25" s="163"/>
      <c r="GFN25" s="163"/>
      <c r="GFO25" s="163"/>
      <c r="GFP25" s="163"/>
      <c r="GFQ25" s="163"/>
      <c r="GFR25" s="163"/>
      <c r="GFS25" s="163"/>
      <c r="GFT25" s="163"/>
      <c r="GFU25" s="163"/>
      <c r="GFV25" s="163"/>
      <c r="GFW25" s="163"/>
      <c r="GFX25" s="163"/>
      <c r="GFY25" s="163"/>
      <c r="GFZ25" s="163"/>
      <c r="GGA25" s="163"/>
      <c r="GGB25" s="163"/>
      <c r="GGC25" s="163"/>
      <c r="GGD25" s="163"/>
      <c r="GGE25" s="163"/>
      <c r="GGF25" s="163"/>
      <c r="GGG25" s="163"/>
      <c r="GGH25" s="163"/>
      <c r="GGI25" s="163"/>
      <c r="GGJ25" s="163"/>
      <c r="GGK25" s="163"/>
      <c r="GGL25" s="163"/>
      <c r="GGM25" s="163"/>
      <c r="GGN25" s="163"/>
      <c r="GGO25" s="163"/>
      <c r="GGP25" s="163"/>
      <c r="GGQ25" s="163"/>
      <c r="GGR25" s="163"/>
      <c r="GGS25" s="163"/>
      <c r="GGT25" s="163"/>
      <c r="GGU25" s="163"/>
      <c r="GGV25" s="163"/>
      <c r="GGW25" s="163"/>
      <c r="GGX25" s="163"/>
      <c r="GGY25" s="163"/>
      <c r="GGZ25" s="163"/>
      <c r="GHA25" s="163"/>
      <c r="GHB25" s="163"/>
      <c r="GHC25" s="163"/>
      <c r="GHD25" s="163"/>
      <c r="GHE25" s="163"/>
      <c r="GHF25" s="163"/>
      <c r="GHG25" s="163"/>
      <c r="GHH25" s="163"/>
      <c r="GHI25" s="163"/>
      <c r="GHJ25" s="163"/>
      <c r="GHK25" s="163"/>
      <c r="GHL25" s="163"/>
      <c r="GHM25" s="163"/>
      <c r="GHN25" s="163"/>
      <c r="GHO25" s="163"/>
      <c r="GHP25" s="163"/>
      <c r="GHQ25" s="163"/>
      <c r="GHR25" s="163"/>
      <c r="GHS25" s="163"/>
      <c r="GHT25" s="163"/>
      <c r="GHU25" s="163"/>
      <c r="GHV25" s="163"/>
      <c r="GHW25" s="163"/>
      <c r="GHX25" s="163"/>
      <c r="GHY25" s="163"/>
      <c r="GHZ25" s="163"/>
      <c r="GIA25" s="163"/>
      <c r="GIB25" s="163"/>
      <c r="GIC25" s="163"/>
      <c r="GID25" s="163"/>
      <c r="GIE25" s="163"/>
      <c r="GIF25" s="163"/>
      <c r="GIG25" s="163"/>
      <c r="GIH25" s="163"/>
      <c r="GII25" s="163"/>
      <c r="GIJ25" s="163"/>
      <c r="GIK25" s="163"/>
      <c r="GIL25" s="163"/>
      <c r="GIM25" s="163"/>
      <c r="GIN25" s="163"/>
      <c r="GIO25" s="163"/>
      <c r="GIP25" s="163"/>
      <c r="GIQ25" s="163"/>
      <c r="GIR25" s="163"/>
      <c r="GIS25" s="163"/>
      <c r="GIT25" s="163"/>
      <c r="GIU25" s="163"/>
      <c r="GIV25" s="163"/>
      <c r="GIW25" s="163"/>
      <c r="GIX25" s="163"/>
      <c r="GIY25" s="163"/>
      <c r="GIZ25" s="163"/>
      <c r="GJA25" s="163"/>
      <c r="GJB25" s="163"/>
      <c r="GJC25" s="163"/>
      <c r="GJD25" s="163"/>
      <c r="GJE25" s="163"/>
      <c r="GJF25" s="163"/>
      <c r="GJG25" s="163"/>
      <c r="GJH25" s="163"/>
      <c r="GJI25" s="163"/>
      <c r="GJJ25" s="163"/>
      <c r="GJK25" s="163"/>
      <c r="GJL25" s="163"/>
      <c r="GJM25" s="163"/>
      <c r="GJN25" s="163"/>
      <c r="GJO25" s="163"/>
      <c r="GJP25" s="163"/>
      <c r="GJQ25" s="163"/>
      <c r="GJR25" s="163"/>
      <c r="GJS25" s="163"/>
      <c r="GJT25" s="163"/>
      <c r="GJU25" s="163"/>
      <c r="GJV25" s="163"/>
      <c r="GJW25" s="163"/>
      <c r="GJX25" s="163"/>
      <c r="GJY25" s="163"/>
      <c r="GJZ25" s="163"/>
      <c r="GKA25" s="163"/>
      <c r="GKB25" s="163"/>
      <c r="GKC25" s="163"/>
      <c r="GKD25" s="163"/>
      <c r="GKE25" s="163"/>
      <c r="GKF25" s="163"/>
      <c r="GKG25" s="163"/>
      <c r="GKH25" s="163"/>
      <c r="GKI25" s="163"/>
      <c r="GKJ25" s="163"/>
      <c r="GKK25" s="163"/>
      <c r="GKL25" s="163"/>
      <c r="GKM25" s="163"/>
      <c r="GKN25" s="163"/>
      <c r="GKO25" s="163"/>
      <c r="GKP25" s="163"/>
      <c r="GKQ25" s="163"/>
      <c r="GKR25" s="163"/>
      <c r="GKS25" s="163"/>
      <c r="GKT25" s="163"/>
      <c r="GKU25" s="163"/>
      <c r="GKV25" s="163"/>
      <c r="GKW25" s="163"/>
      <c r="GKX25" s="163"/>
      <c r="GKY25" s="163"/>
      <c r="GKZ25" s="163"/>
      <c r="GLA25" s="163"/>
      <c r="GLB25" s="163"/>
      <c r="GLC25" s="163"/>
      <c r="GLD25" s="163"/>
      <c r="GLE25" s="163"/>
      <c r="GLF25" s="163"/>
      <c r="GLG25" s="163"/>
      <c r="GLH25" s="163"/>
      <c r="GLI25" s="163"/>
      <c r="GLJ25" s="163"/>
      <c r="GLK25" s="163"/>
      <c r="GLL25" s="163"/>
      <c r="GLM25" s="163"/>
      <c r="GLN25" s="163"/>
      <c r="GLO25" s="163"/>
      <c r="GLP25" s="163"/>
      <c r="GLQ25" s="163"/>
      <c r="GLR25" s="163"/>
      <c r="GLS25" s="163"/>
      <c r="GLT25" s="163"/>
      <c r="GLU25" s="163"/>
      <c r="GLV25" s="163"/>
      <c r="GLW25" s="163"/>
      <c r="GLX25" s="163"/>
      <c r="GLY25" s="163"/>
      <c r="GLZ25" s="163"/>
      <c r="GMA25" s="163"/>
      <c r="GMB25" s="163"/>
      <c r="GMC25" s="163"/>
      <c r="GMD25" s="163"/>
      <c r="GME25" s="163"/>
      <c r="GMF25" s="163"/>
      <c r="GMG25" s="163"/>
      <c r="GMH25" s="163"/>
      <c r="GMI25" s="163"/>
      <c r="GMJ25" s="163"/>
      <c r="GMK25" s="163"/>
      <c r="GML25" s="163"/>
      <c r="GMM25" s="163"/>
      <c r="GMN25" s="163"/>
      <c r="GMO25" s="163"/>
      <c r="GMP25" s="163"/>
      <c r="GMQ25" s="163"/>
      <c r="GMR25" s="163"/>
      <c r="GMS25" s="163"/>
      <c r="GMT25" s="163"/>
      <c r="GMU25" s="163"/>
      <c r="GMV25" s="163"/>
      <c r="GMW25" s="163"/>
      <c r="GMX25" s="163"/>
      <c r="GMY25" s="163"/>
      <c r="GMZ25" s="163"/>
      <c r="GNA25" s="163"/>
      <c r="GNB25" s="163"/>
      <c r="GNC25" s="163"/>
      <c r="GND25" s="163"/>
      <c r="GNE25" s="163"/>
      <c r="GNF25" s="163"/>
      <c r="GNG25" s="163"/>
      <c r="GNH25" s="163"/>
      <c r="GNI25" s="163"/>
      <c r="GNJ25" s="163"/>
      <c r="GNK25" s="163"/>
      <c r="GNL25" s="163"/>
      <c r="GNM25" s="163"/>
      <c r="GNN25" s="163"/>
      <c r="GNO25" s="163"/>
      <c r="GNP25" s="163"/>
      <c r="GNQ25" s="163"/>
      <c r="GNR25" s="163"/>
      <c r="GNS25" s="163"/>
      <c r="GNT25" s="163"/>
      <c r="GNU25" s="163"/>
      <c r="GNV25" s="163"/>
      <c r="GNW25" s="163"/>
      <c r="GNX25" s="163"/>
      <c r="GNY25" s="163"/>
      <c r="GNZ25" s="163"/>
      <c r="GOA25" s="163"/>
      <c r="GOB25" s="163"/>
      <c r="GOC25" s="163"/>
      <c r="GOD25" s="163"/>
      <c r="GOE25" s="163"/>
      <c r="GOF25" s="163"/>
      <c r="GOG25" s="163"/>
      <c r="GOH25" s="163"/>
      <c r="GOI25" s="163"/>
      <c r="GOJ25" s="163"/>
      <c r="GOK25" s="163"/>
      <c r="GOL25" s="163"/>
      <c r="GOM25" s="163"/>
      <c r="GON25" s="163"/>
      <c r="GOO25" s="163"/>
      <c r="GOP25" s="163"/>
      <c r="GOQ25" s="163"/>
      <c r="GOR25" s="163"/>
      <c r="GOS25" s="163"/>
      <c r="GOT25" s="163"/>
      <c r="GOU25" s="163"/>
      <c r="GOV25" s="163"/>
      <c r="GOW25" s="163"/>
      <c r="GOX25" s="163"/>
      <c r="GOY25" s="163"/>
      <c r="GOZ25" s="163"/>
      <c r="GPA25" s="163"/>
      <c r="GPB25" s="163"/>
      <c r="GPC25" s="163"/>
      <c r="GPD25" s="163"/>
      <c r="GPE25" s="163"/>
      <c r="GPF25" s="163"/>
      <c r="GPG25" s="163"/>
      <c r="GPH25" s="163"/>
      <c r="GPI25" s="163"/>
      <c r="GPJ25" s="163"/>
      <c r="GPK25" s="163"/>
      <c r="GPL25" s="163"/>
      <c r="GPM25" s="163"/>
      <c r="GPN25" s="163"/>
      <c r="GPO25" s="163"/>
      <c r="GPP25" s="163"/>
      <c r="GPQ25" s="163"/>
      <c r="GPR25" s="163"/>
      <c r="GPS25" s="163"/>
      <c r="GPT25" s="163"/>
      <c r="GPU25" s="163"/>
      <c r="GPV25" s="163"/>
      <c r="GPW25" s="163"/>
      <c r="GPX25" s="163"/>
      <c r="GPY25" s="163"/>
      <c r="GPZ25" s="163"/>
      <c r="GQA25" s="163"/>
      <c r="GQB25" s="163"/>
      <c r="GQC25" s="163"/>
      <c r="GQD25" s="163"/>
      <c r="GQE25" s="163"/>
      <c r="GQF25" s="163"/>
      <c r="GQG25" s="163"/>
      <c r="GQH25" s="163"/>
      <c r="GQI25" s="163"/>
      <c r="GQJ25" s="163"/>
      <c r="GQK25" s="163"/>
      <c r="GQL25" s="163"/>
      <c r="GQM25" s="163"/>
      <c r="GQN25" s="163"/>
      <c r="GQO25" s="163"/>
      <c r="GQP25" s="163"/>
      <c r="GQQ25" s="163"/>
      <c r="GQR25" s="163"/>
      <c r="GQS25" s="163"/>
      <c r="GQT25" s="163"/>
      <c r="GQU25" s="163"/>
      <c r="GQV25" s="163"/>
      <c r="GQW25" s="163"/>
      <c r="GQX25" s="163"/>
      <c r="GQY25" s="163"/>
      <c r="GQZ25" s="163"/>
      <c r="GRA25" s="163"/>
      <c r="GRB25" s="163"/>
      <c r="GRC25" s="163"/>
      <c r="GRD25" s="163"/>
      <c r="GRE25" s="163"/>
      <c r="GRF25" s="163"/>
      <c r="GRG25" s="163"/>
      <c r="GRH25" s="163"/>
      <c r="GRI25" s="163"/>
      <c r="GRJ25" s="163"/>
      <c r="GRK25" s="163"/>
      <c r="GRL25" s="163"/>
      <c r="GRM25" s="163"/>
      <c r="GRN25" s="163"/>
      <c r="GRO25" s="163"/>
      <c r="GRP25" s="163"/>
      <c r="GRQ25" s="163"/>
      <c r="GRR25" s="163"/>
      <c r="GRS25" s="163"/>
      <c r="GRT25" s="163"/>
      <c r="GRU25" s="163"/>
      <c r="GRV25" s="163"/>
      <c r="GRW25" s="163"/>
      <c r="GRX25" s="163"/>
      <c r="GRY25" s="163"/>
      <c r="GRZ25" s="163"/>
      <c r="GSA25" s="163"/>
      <c r="GSB25" s="163"/>
      <c r="GSC25" s="163"/>
      <c r="GSD25" s="163"/>
      <c r="GSE25" s="163"/>
      <c r="GSF25" s="163"/>
      <c r="GSG25" s="163"/>
      <c r="GSH25" s="163"/>
      <c r="GSI25" s="163"/>
      <c r="GSJ25" s="163"/>
      <c r="GSK25" s="163"/>
      <c r="GSL25" s="163"/>
      <c r="GSM25" s="163"/>
      <c r="GSN25" s="163"/>
      <c r="GSO25" s="163"/>
      <c r="GSP25" s="163"/>
      <c r="GSQ25" s="163"/>
      <c r="GSR25" s="163"/>
      <c r="GSS25" s="163"/>
      <c r="GST25" s="163"/>
      <c r="GSU25" s="163"/>
      <c r="GSV25" s="163"/>
      <c r="GSW25" s="163"/>
      <c r="GSX25" s="163"/>
      <c r="GSY25" s="163"/>
      <c r="GSZ25" s="163"/>
      <c r="GTA25" s="163"/>
      <c r="GTB25" s="163"/>
      <c r="GTC25" s="163"/>
      <c r="GTD25" s="163"/>
      <c r="GTE25" s="163"/>
      <c r="GTF25" s="163"/>
      <c r="GTG25" s="163"/>
      <c r="GTH25" s="163"/>
      <c r="GTI25" s="163"/>
      <c r="GTJ25" s="163"/>
      <c r="GTK25" s="163"/>
      <c r="GTL25" s="163"/>
      <c r="GTM25" s="163"/>
      <c r="GTN25" s="163"/>
      <c r="GTO25" s="163"/>
      <c r="GTP25" s="163"/>
      <c r="GTQ25" s="163"/>
      <c r="GTR25" s="163"/>
      <c r="GTS25" s="163"/>
      <c r="GTT25" s="163"/>
      <c r="GTU25" s="163"/>
      <c r="GTV25" s="163"/>
      <c r="GTW25" s="163"/>
      <c r="GTX25" s="163"/>
      <c r="GTY25" s="163"/>
      <c r="GTZ25" s="163"/>
      <c r="GUA25" s="163"/>
      <c r="GUB25" s="163"/>
      <c r="GUC25" s="163"/>
      <c r="GUD25" s="163"/>
      <c r="GUE25" s="163"/>
      <c r="GUF25" s="163"/>
      <c r="GUG25" s="163"/>
      <c r="GUH25" s="163"/>
      <c r="GUI25" s="163"/>
      <c r="GUJ25" s="163"/>
      <c r="GUK25" s="163"/>
      <c r="GUL25" s="163"/>
      <c r="GUM25" s="163"/>
      <c r="GUN25" s="163"/>
      <c r="GUO25" s="163"/>
      <c r="GUP25" s="163"/>
      <c r="GUQ25" s="163"/>
      <c r="GUR25" s="163"/>
      <c r="GUS25" s="163"/>
      <c r="GUT25" s="163"/>
      <c r="GUU25" s="163"/>
      <c r="GUV25" s="163"/>
      <c r="GUW25" s="163"/>
      <c r="GUX25" s="163"/>
      <c r="GUY25" s="163"/>
      <c r="GUZ25" s="163"/>
      <c r="GVA25" s="163"/>
      <c r="GVB25" s="163"/>
      <c r="GVC25" s="163"/>
      <c r="GVD25" s="163"/>
      <c r="GVE25" s="163"/>
      <c r="GVF25" s="163"/>
      <c r="GVG25" s="163"/>
      <c r="GVH25" s="163"/>
      <c r="GVI25" s="163"/>
      <c r="GVJ25" s="163"/>
      <c r="GVK25" s="163"/>
      <c r="GVL25" s="163"/>
      <c r="GVM25" s="163"/>
      <c r="GVN25" s="163"/>
      <c r="GVO25" s="163"/>
      <c r="GVP25" s="163"/>
      <c r="GVQ25" s="163"/>
      <c r="GVR25" s="163"/>
      <c r="GVS25" s="163"/>
      <c r="GVT25" s="163"/>
      <c r="GVU25" s="163"/>
      <c r="GVV25" s="163"/>
      <c r="GVW25" s="163"/>
      <c r="GVX25" s="163"/>
      <c r="GVY25" s="163"/>
      <c r="GVZ25" s="163"/>
      <c r="GWA25" s="163"/>
      <c r="GWB25" s="163"/>
      <c r="GWC25" s="163"/>
      <c r="GWD25" s="163"/>
      <c r="GWE25" s="163"/>
      <c r="GWF25" s="163"/>
      <c r="GWG25" s="163"/>
      <c r="GWH25" s="163"/>
      <c r="GWI25" s="163"/>
      <c r="GWJ25" s="163"/>
      <c r="GWK25" s="163"/>
      <c r="GWL25" s="163"/>
      <c r="GWM25" s="163"/>
      <c r="GWN25" s="163"/>
      <c r="GWO25" s="163"/>
      <c r="GWP25" s="163"/>
      <c r="GWQ25" s="163"/>
      <c r="GWR25" s="163"/>
      <c r="GWS25" s="163"/>
      <c r="GWT25" s="163"/>
      <c r="GWU25" s="163"/>
      <c r="GWV25" s="163"/>
      <c r="GWW25" s="163"/>
      <c r="GWX25" s="163"/>
      <c r="GWY25" s="163"/>
      <c r="GWZ25" s="163"/>
      <c r="GXA25" s="163"/>
      <c r="GXB25" s="163"/>
      <c r="GXC25" s="163"/>
      <c r="GXD25" s="163"/>
      <c r="GXE25" s="163"/>
      <c r="GXF25" s="163"/>
      <c r="GXG25" s="163"/>
      <c r="GXH25" s="163"/>
      <c r="GXI25" s="163"/>
      <c r="GXJ25" s="163"/>
      <c r="GXK25" s="163"/>
      <c r="GXL25" s="163"/>
      <c r="GXM25" s="163"/>
      <c r="GXN25" s="163"/>
      <c r="GXO25" s="163"/>
      <c r="GXP25" s="163"/>
      <c r="GXQ25" s="163"/>
      <c r="GXR25" s="163"/>
      <c r="GXS25" s="163"/>
      <c r="GXT25" s="163"/>
      <c r="GXU25" s="163"/>
      <c r="GXV25" s="163"/>
      <c r="GXW25" s="163"/>
      <c r="GXX25" s="163"/>
      <c r="GXY25" s="163"/>
      <c r="GXZ25" s="163"/>
      <c r="GYA25" s="163"/>
      <c r="GYB25" s="163"/>
      <c r="GYC25" s="163"/>
      <c r="GYD25" s="163"/>
      <c r="GYE25" s="163"/>
      <c r="GYF25" s="163"/>
      <c r="GYG25" s="163"/>
      <c r="GYH25" s="163"/>
      <c r="GYI25" s="163"/>
      <c r="GYJ25" s="163"/>
      <c r="GYK25" s="163"/>
      <c r="GYL25" s="163"/>
      <c r="GYM25" s="163"/>
      <c r="GYN25" s="163"/>
      <c r="GYO25" s="163"/>
      <c r="GYP25" s="163"/>
      <c r="GYQ25" s="163"/>
      <c r="GYR25" s="163"/>
      <c r="GYS25" s="163"/>
      <c r="GYT25" s="163"/>
      <c r="GYU25" s="163"/>
      <c r="GYV25" s="163"/>
      <c r="GYW25" s="163"/>
      <c r="GYX25" s="163"/>
      <c r="GYY25" s="163"/>
      <c r="GYZ25" s="163"/>
      <c r="GZA25" s="163"/>
      <c r="GZB25" s="163"/>
      <c r="GZC25" s="163"/>
      <c r="GZD25" s="163"/>
      <c r="GZE25" s="163"/>
      <c r="GZF25" s="163"/>
      <c r="GZG25" s="163"/>
      <c r="GZH25" s="163"/>
      <c r="GZI25" s="163"/>
      <c r="GZJ25" s="163"/>
      <c r="GZK25" s="163"/>
      <c r="GZL25" s="163"/>
      <c r="GZM25" s="163"/>
      <c r="GZN25" s="163"/>
      <c r="GZO25" s="163"/>
      <c r="GZP25" s="163"/>
      <c r="GZQ25" s="163"/>
      <c r="GZR25" s="163"/>
      <c r="GZS25" s="163"/>
      <c r="GZT25" s="163"/>
      <c r="GZU25" s="163"/>
      <c r="GZV25" s="163"/>
      <c r="GZW25" s="163"/>
      <c r="GZX25" s="163"/>
      <c r="GZY25" s="163"/>
      <c r="GZZ25" s="163"/>
      <c r="HAA25" s="163"/>
      <c r="HAB25" s="163"/>
      <c r="HAC25" s="163"/>
      <c r="HAD25" s="163"/>
      <c r="HAE25" s="163"/>
      <c r="HAF25" s="163"/>
      <c r="HAG25" s="163"/>
      <c r="HAH25" s="163"/>
      <c r="HAI25" s="163"/>
      <c r="HAJ25" s="163"/>
      <c r="HAK25" s="163"/>
      <c r="HAL25" s="163"/>
      <c r="HAM25" s="163"/>
      <c r="HAN25" s="163"/>
      <c r="HAO25" s="163"/>
      <c r="HAP25" s="163"/>
      <c r="HAQ25" s="163"/>
      <c r="HAR25" s="163"/>
      <c r="HAS25" s="163"/>
      <c r="HAT25" s="163"/>
      <c r="HAU25" s="163"/>
      <c r="HAV25" s="163"/>
      <c r="HAW25" s="163"/>
      <c r="HAX25" s="163"/>
      <c r="HAY25" s="163"/>
      <c r="HAZ25" s="163"/>
      <c r="HBA25" s="163"/>
      <c r="HBB25" s="163"/>
      <c r="HBC25" s="163"/>
      <c r="HBD25" s="163"/>
      <c r="HBE25" s="163"/>
      <c r="HBF25" s="163"/>
      <c r="HBG25" s="163"/>
      <c r="HBH25" s="163"/>
      <c r="HBI25" s="163"/>
      <c r="HBJ25" s="163"/>
      <c r="HBK25" s="163"/>
      <c r="HBL25" s="163"/>
      <c r="HBM25" s="163"/>
      <c r="HBN25" s="163"/>
      <c r="HBO25" s="163"/>
      <c r="HBP25" s="163"/>
      <c r="HBQ25" s="163"/>
      <c r="HBR25" s="163"/>
      <c r="HBS25" s="163"/>
      <c r="HBT25" s="163"/>
      <c r="HBU25" s="163"/>
      <c r="HBV25" s="163"/>
      <c r="HBW25" s="163"/>
      <c r="HBX25" s="163"/>
      <c r="HBY25" s="163"/>
      <c r="HBZ25" s="163"/>
      <c r="HCA25" s="163"/>
      <c r="HCB25" s="163"/>
      <c r="HCC25" s="163"/>
      <c r="HCD25" s="163"/>
      <c r="HCE25" s="163"/>
      <c r="HCF25" s="163"/>
      <c r="HCG25" s="163"/>
      <c r="HCH25" s="163"/>
      <c r="HCI25" s="163"/>
      <c r="HCJ25" s="163"/>
      <c r="HCK25" s="163"/>
      <c r="HCL25" s="163"/>
      <c r="HCM25" s="163"/>
      <c r="HCN25" s="163"/>
      <c r="HCO25" s="163"/>
      <c r="HCP25" s="163"/>
      <c r="HCQ25" s="163"/>
      <c r="HCR25" s="163"/>
      <c r="HCS25" s="163"/>
      <c r="HCT25" s="163"/>
      <c r="HCU25" s="163"/>
      <c r="HCV25" s="163"/>
      <c r="HCW25" s="163"/>
      <c r="HCX25" s="163"/>
      <c r="HCY25" s="163"/>
      <c r="HCZ25" s="163"/>
      <c r="HDA25" s="163"/>
      <c r="HDB25" s="163"/>
      <c r="HDC25" s="163"/>
      <c r="HDD25" s="163"/>
      <c r="HDE25" s="163"/>
      <c r="HDF25" s="163"/>
      <c r="HDG25" s="163"/>
      <c r="HDH25" s="163"/>
      <c r="HDI25" s="163"/>
      <c r="HDJ25" s="163"/>
      <c r="HDK25" s="163"/>
      <c r="HDL25" s="163"/>
      <c r="HDM25" s="163"/>
      <c r="HDN25" s="163"/>
      <c r="HDO25" s="163"/>
      <c r="HDP25" s="163"/>
      <c r="HDQ25" s="163"/>
      <c r="HDR25" s="163"/>
      <c r="HDS25" s="163"/>
      <c r="HDT25" s="163"/>
      <c r="HDU25" s="163"/>
      <c r="HDV25" s="163"/>
      <c r="HDW25" s="163"/>
      <c r="HDX25" s="163"/>
      <c r="HDY25" s="163"/>
      <c r="HDZ25" s="163"/>
      <c r="HEA25" s="163"/>
      <c r="HEB25" s="163"/>
      <c r="HEC25" s="163"/>
      <c r="HED25" s="163"/>
      <c r="HEE25" s="163"/>
      <c r="HEF25" s="163"/>
      <c r="HEG25" s="163"/>
      <c r="HEH25" s="163"/>
      <c r="HEI25" s="163"/>
      <c r="HEJ25" s="163"/>
      <c r="HEK25" s="163"/>
      <c r="HEL25" s="163"/>
      <c r="HEM25" s="163"/>
      <c r="HEN25" s="163"/>
      <c r="HEO25" s="163"/>
      <c r="HEP25" s="163"/>
      <c r="HEQ25" s="163"/>
      <c r="HER25" s="163"/>
      <c r="HES25" s="163"/>
      <c r="HET25" s="163"/>
      <c r="HEU25" s="163"/>
      <c r="HEV25" s="163"/>
      <c r="HEW25" s="163"/>
      <c r="HEX25" s="163"/>
      <c r="HEY25" s="163"/>
      <c r="HEZ25" s="163"/>
      <c r="HFA25" s="163"/>
      <c r="HFB25" s="163"/>
      <c r="HFC25" s="163"/>
      <c r="HFD25" s="163"/>
      <c r="HFE25" s="163"/>
      <c r="HFF25" s="163"/>
      <c r="HFG25" s="163"/>
      <c r="HFH25" s="163"/>
      <c r="HFI25" s="163"/>
      <c r="HFJ25" s="163"/>
      <c r="HFK25" s="163"/>
      <c r="HFL25" s="163"/>
      <c r="HFM25" s="163"/>
      <c r="HFN25" s="163"/>
      <c r="HFO25" s="163"/>
      <c r="HFP25" s="163"/>
      <c r="HFQ25" s="163"/>
      <c r="HFR25" s="163"/>
      <c r="HFS25" s="163"/>
      <c r="HFT25" s="163"/>
      <c r="HFU25" s="163"/>
      <c r="HFV25" s="163"/>
      <c r="HFW25" s="163"/>
      <c r="HFX25" s="163"/>
      <c r="HFY25" s="163"/>
      <c r="HFZ25" s="163"/>
      <c r="HGA25" s="163"/>
      <c r="HGB25" s="163"/>
      <c r="HGC25" s="163"/>
      <c r="HGD25" s="163"/>
      <c r="HGE25" s="163"/>
      <c r="HGF25" s="163"/>
      <c r="HGG25" s="163"/>
      <c r="HGH25" s="163"/>
      <c r="HGI25" s="163"/>
      <c r="HGJ25" s="163"/>
      <c r="HGK25" s="163"/>
      <c r="HGL25" s="163"/>
      <c r="HGM25" s="163"/>
      <c r="HGN25" s="163"/>
      <c r="HGO25" s="163"/>
      <c r="HGP25" s="163"/>
      <c r="HGQ25" s="163"/>
      <c r="HGR25" s="163"/>
      <c r="HGS25" s="163"/>
      <c r="HGT25" s="163"/>
      <c r="HGU25" s="163"/>
      <c r="HGV25" s="163"/>
      <c r="HGW25" s="163"/>
      <c r="HGX25" s="163"/>
      <c r="HGY25" s="163"/>
      <c r="HGZ25" s="163"/>
      <c r="HHA25" s="163"/>
      <c r="HHB25" s="163"/>
      <c r="HHC25" s="163"/>
      <c r="HHD25" s="163"/>
      <c r="HHE25" s="163"/>
      <c r="HHF25" s="163"/>
      <c r="HHG25" s="163"/>
      <c r="HHH25" s="163"/>
      <c r="HHI25" s="163"/>
      <c r="HHJ25" s="163"/>
      <c r="HHK25" s="163"/>
      <c r="HHL25" s="163"/>
      <c r="HHM25" s="163"/>
      <c r="HHN25" s="163"/>
      <c r="HHO25" s="163"/>
      <c r="HHP25" s="163"/>
      <c r="HHQ25" s="163"/>
      <c r="HHR25" s="163"/>
      <c r="HHS25" s="163"/>
      <c r="HHT25" s="163"/>
      <c r="HHU25" s="163"/>
      <c r="HHV25" s="163"/>
      <c r="HHW25" s="163"/>
      <c r="HHX25" s="163"/>
      <c r="HHY25" s="163"/>
      <c r="HHZ25" s="163"/>
      <c r="HIA25" s="163"/>
      <c r="HIB25" s="163"/>
      <c r="HIC25" s="163"/>
      <c r="HID25" s="163"/>
      <c r="HIE25" s="163"/>
      <c r="HIF25" s="163"/>
      <c r="HIG25" s="163"/>
      <c r="HIH25" s="163"/>
      <c r="HII25" s="163"/>
      <c r="HIJ25" s="163"/>
      <c r="HIK25" s="163"/>
      <c r="HIL25" s="163"/>
      <c r="HIM25" s="163"/>
      <c r="HIN25" s="163"/>
      <c r="HIO25" s="163"/>
      <c r="HIP25" s="163"/>
      <c r="HIQ25" s="163"/>
      <c r="HIR25" s="163"/>
      <c r="HIS25" s="163"/>
      <c r="HIT25" s="163"/>
      <c r="HIU25" s="163"/>
      <c r="HIV25" s="163"/>
      <c r="HIW25" s="163"/>
      <c r="HIX25" s="163"/>
      <c r="HIY25" s="163"/>
      <c r="HIZ25" s="163"/>
      <c r="HJA25" s="163"/>
      <c r="HJB25" s="163"/>
      <c r="HJC25" s="163"/>
      <c r="HJD25" s="163"/>
      <c r="HJE25" s="163"/>
      <c r="HJF25" s="163"/>
      <c r="HJG25" s="163"/>
      <c r="HJH25" s="163"/>
      <c r="HJI25" s="163"/>
      <c r="HJJ25" s="163"/>
      <c r="HJK25" s="163"/>
      <c r="HJL25" s="163"/>
      <c r="HJM25" s="163"/>
      <c r="HJN25" s="163"/>
      <c r="HJO25" s="163"/>
      <c r="HJP25" s="163"/>
      <c r="HJQ25" s="163"/>
      <c r="HJR25" s="163"/>
      <c r="HJS25" s="163"/>
      <c r="HJT25" s="163"/>
      <c r="HJU25" s="163"/>
      <c r="HJV25" s="163"/>
      <c r="HJW25" s="163"/>
      <c r="HJX25" s="163"/>
      <c r="HJY25" s="163"/>
      <c r="HJZ25" s="163"/>
      <c r="HKA25" s="163"/>
      <c r="HKB25" s="163"/>
      <c r="HKC25" s="163"/>
      <c r="HKD25" s="163"/>
      <c r="HKE25" s="163"/>
      <c r="HKF25" s="163"/>
      <c r="HKG25" s="163"/>
      <c r="HKH25" s="163"/>
      <c r="HKI25" s="163"/>
      <c r="HKJ25" s="163"/>
      <c r="HKK25" s="163"/>
      <c r="HKL25" s="163"/>
      <c r="HKM25" s="163"/>
      <c r="HKN25" s="163"/>
      <c r="HKO25" s="163"/>
      <c r="HKP25" s="163"/>
      <c r="HKQ25" s="163"/>
      <c r="HKR25" s="163"/>
      <c r="HKS25" s="163"/>
      <c r="HKT25" s="163"/>
      <c r="HKU25" s="163"/>
      <c r="HKV25" s="163"/>
      <c r="HKW25" s="163"/>
      <c r="HKX25" s="163"/>
      <c r="HKY25" s="163"/>
      <c r="HKZ25" s="163"/>
      <c r="HLA25" s="163"/>
      <c r="HLB25" s="163"/>
      <c r="HLC25" s="163"/>
      <c r="HLD25" s="163"/>
      <c r="HLE25" s="163"/>
      <c r="HLF25" s="163"/>
      <c r="HLG25" s="163"/>
      <c r="HLH25" s="163"/>
      <c r="HLI25" s="163"/>
      <c r="HLJ25" s="163"/>
      <c r="HLK25" s="163"/>
      <c r="HLL25" s="163"/>
      <c r="HLM25" s="163"/>
      <c r="HLN25" s="163"/>
      <c r="HLO25" s="163"/>
      <c r="HLP25" s="163"/>
      <c r="HLQ25" s="163"/>
      <c r="HLR25" s="163"/>
      <c r="HLS25" s="163"/>
      <c r="HLT25" s="163"/>
      <c r="HLU25" s="163"/>
      <c r="HLV25" s="163"/>
      <c r="HLW25" s="163"/>
      <c r="HLX25" s="163"/>
      <c r="HLY25" s="163"/>
      <c r="HLZ25" s="163"/>
      <c r="HMA25" s="163"/>
      <c r="HMB25" s="163"/>
      <c r="HMC25" s="163"/>
      <c r="HMD25" s="163"/>
      <c r="HME25" s="163"/>
      <c r="HMF25" s="163"/>
      <c r="HMG25" s="163"/>
      <c r="HMH25" s="163"/>
      <c r="HMI25" s="163"/>
      <c r="HMJ25" s="163"/>
      <c r="HMK25" s="163"/>
      <c r="HML25" s="163"/>
      <c r="HMM25" s="163"/>
      <c r="HMN25" s="163"/>
      <c r="HMO25" s="163"/>
      <c r="HMP25" s="163"/>
      <c r="HMQ25" s="163"/>
      <c r="HMR25" s="163"/>
      <c r="HMS25" s="163"/>
      <c r="HMT25" s="163"/>
      <c r="HMU25" s="163"/>
      <c r="HMV25" s="163"/>
      <c r="HMW25" s="163"/>
      <c r="HMX25" s="163"/>
      <c r="HMY25" s="163"/>
      <c r="HMZ25" s="163"/>
      <c r="HNA25" s="163"/>
      <c r="HNB25" s="163"/>
      <c r="HNC25" s="163"/>
      <c r="HND25" s="163"/>
      <c r="HNE25" s="163"/>
      <c r="HNF25" s="163"/>
      <c r="HNG25" s="163"/>
      <c r="HNH25" s="163"/>
      <c r="HNI25" s="163"/>
      <c r="HNJ25" s="163"/>
      <c r="HNK25" s="163"/>
      <c r="HNL25" s="163"/>
      <c r="HNM25" s="163"/>
      <c r="HNN25" s="163"/>
      <c r="HNO25" s="163"/>
      <c r="HNP25" s="163"/>
      <c r="HNQ25" s="163"/>
      <c r="HNR25" s="163"/>
      <c r="HNS25" s="163"/>
      <c r="HNT25" s="163"/>
      <c r="HNU25" s="163"/>
      <c r="HNV25" s="163"/>
      <c r="HNW25" s="163"/>
      <c r="HNX25" s="163"/>
      <c r="HNY25" s="163"/>
      <c r="HNZ25" s="163"/>
      <c r="HOA25" s="163"/>
      <c r="HOB25" s="163"/>
      <c r="HOC25" s="163"/>
      <c r="HOD25" s="163"/>
      <c r="HOE25" s="163"/>
      <c r="HOF25" s="163"/>
      <c r="HOG25" s="163"/>
      <c r="HOH25" s="163"/>
      <c r="HOI25" s="163"/>
      <c r="HOJ25" s="163"/>
      <c r="HOK25" s="163"/>
      <c r="HOL25" s="163"/>
      <c r="HOM25" s="163"/>
      <c r="HON25" s="163"/>
      <c r="HOO25" s="163"/>
      <c r="HOP25" s="163"/>
      <c r="HOQ25" s="163"/>
      <c r="HOR25" s="163"/>
      <c r="HOS25" s="163"/>
      <c r="HOT25" s="163"/>
      <c r="HOU25" s="163"/>
      <c r="HOV25" s="163"/>
      <c r="HOW25" s="163"/>
      <c r="HOX25" s="163"/>
      <c r="HOY25" s="163"/>
      <c r="HOZ25" s="163"/>
      <c r="HPA25" s="163"/>
      <c r="HPB25" s="163"/>
      <c r="HPC25" s="163"/>
      <c r="HPD25" s="163"/>
      <c r="HPE25" s="163"/>
      <c r="HPF25" s="163"/>
      <c r="HPG25" s="163"/>
      <c r="HPH25" s="163"/>
      <c r="HPI25" s="163"/>
      <c r="HPJ25" s="163"/>
      <c r="HPK25" s="163"/>
      <c r="HPL25" s="163"/>
      <c r="HPM25" s="163"/>
      <c r="HPN25" s="163"/>
      <c r="HPO25" s="163"/>
      <c r="HPP25" s="163"/>
      <c r="HPQ25" s="163"/>
      <c r="HPR25" s="163"/>
      <c r="HPS25" s="163"/>
      <c r="HPT25" s="163"/>
      <c r="HPU25" s="163"/>
      <c r="HPV25" s="163"/>
      <c r="HPW25" s="163"/>
      <c r="HPX25" s="163"/>
      <c r="HPY25" s="163"/>
      <c r="HPZ25" s="163"/>
      <c r="HQA25" s="163"/>
      <c r="HQB25" s="163"/>
      <c r="HQC25" s="163"/>
      <c r="HQD25" s="163"/>
      <c r="HQE25" s="163"/>
      <c r="HQF25" s="163"/>
      <c r="HQG25" s="163"/>
      <c r="HQH25" s="163"/>
      <c r="HQI25" s="163"/>
      <c r="HQJ25" s="163"/>
      <c r="HQK25" s="163"/>
      <c r="HQL25" s="163"/>
      <c r="HQM25" s="163"/>
      <c r="HQN25" s="163"/>
      <c r="HQO25" s="163"/>
      <c r="HQP25" s="163"/>
      <c r="HQQ25" s="163"/>
      <c r="HQR25" s="163"/>
      <c r="HQS25" s="163"/>
      <c r="HQT25" s="163"/>
      <c r="HQU25" s="163"/>
      <c r="HQV25" s="163"/>
      <c r="HQW25" s="163"/>
      <c r="HQX25" s="163"/>
      <c r="HQY25" s="163"/>
      <c r="HQZ25" s="163"/>
      <c r="HRA25" s="163"/>
      <c r="HRB25" s="163"/>
      <c r="HRC25" s="163"/>
      <c r="HRD25" s="163"/>
      <c r="HRE25" s="163"/>
      <c r="HRF25" s="163"/>
      <c r="HRG25" s="163"/>
      <c r="HRH25" s="163"/>
      <c r="HRI25" s="163"/>
      <c r="HRJ25" s="163"/>
      <c r="HRK25" s="163"/>
      <c r="HRL25" s="163"/>
      <c r="HRM25" s="163"/>
      <c r="HRN25" s="163"/>
      <c r="HRO25" s="163"/>
      <c r="HRP25" s="163"/>
      <c r="HRQ25" s="163"/>
      <c r="HRR25" s="163"/>
      <c r="HRS25" s="163"/>
      <c r="HRT25" s="163"/>
      <c r="HRU25" s="163"/>
      <c r="HRV25" s="163"/>
      <c r="HRW25" s="163"/>
      <c r="HRX25" s="163"/>
      <c r="HRY25" s="163"/>
      <c r="HRZ25" s="163"/>
      <c r="HSA25" s="163"/>
      <c r="HSB25" s="163"/>
      <c r="HSC25" s="163"/>
      <c r="HSD25" s="163"/>
      <c r="HSE25" s="163"/>
      <c r="HSF25" s="163"/>
      <c r="HSG25" s="163"/>
      <c r="HSH25" s="163"/>
      <c r="HSI25" s="163"/>
      <c r="HSJ25" s="163"/>
      <c r="HSK25" s="163"/>
      <c r="HSL25" s="163"/>
      <c r="HSM25" s="163"/>
      <c r="HSN25" s="163"/>
      <c r="HSO25" s="163"/>
      <c r="HSP25" s="163"/>
      <c r="HSQ25" s="163"/>
      <c r="HSR25" s="163"/>
      <c r="HSS25" s="163"/>
      <c r="HST25" s="163"/>
      <c r="HSU25" s="163"/>
      <c r="HSV25" s="163"/>
      <c r="HSW25" s="163"/>
      <c r="HSX25" s="163"/>
      <c r="HSY25" s="163"/>
      <c r="HSZ25" s="163"/>
      <c r="HTA25" s="163"/>
      <c r="HTB25" s="163"/>
      <c r="HTC25" s="163"/>
      <c r="HTD25" s="163"/>
      <c r="HTE25" s="163"/>
      <c r="HTF25" s="163"/>
      <c r="HTG25" s="163"/>
      <c r="HTH25" s="163"/>
      <c r="HTI25" s="163"/>
      <c r="HTJ25" s="163"/>
      <c r="HTK25" s="163"/>
      <c r="HTL25" s="163"/>
      <c r="HTM25" s="163"/>
      <c r="HTN25" s="163"/>
      <c r="HTO25" s="163"/>
      <c r="HTP25" s="163"/>
      <c r="HTQ25" s="163"/>
      <c r="HTR25" s="163"/>
      <c r="HTS25" s="163"/>
      <c r="HTT25" s="163"/>
      <c r="HTU25" s="163"/>
      <c r="HTV25" s="163"/>
      <c r="HTW25" s="163"/>
      <c r="HTX25" s="163"/>
      <c r="HTY25" s="163"/>
      <c r="HTZ25" s="163"/>
      <c r="HUA25" s="163"/>
      <c r="HUB25" s="163"/>
      <c r="HUC25" s="163"/>
      <c r="HUD25" s="163"/>
      <c r="HUE25" s="163"/>
      <c r="HUF25" s="163"/>
      <c r="HUG25" s="163"/>
      <c r="HUH25" s="163"/>
      <c r="HUI25" s="163"/>
      <c r="HUJ25" s="163"/>
      <c r="HUK25" s="163"/>
      <c r="HUL25" s="163"/>
      <c r="HUM25" s="163"/>
      <c r="HUN25" s="163"/>
      <c r="HUO25" s="163"/>
      <c r="HUP25" s="163"/>
      <c r="HUQ25" s="163"/>
      <c r="HUR25" s="163"/>
      <c r="HUS25" s="163"/>
      <c r="HUT25" s="163"/>
      <c r="HUU25" s="163"/>
      <c r="HUV25" s="163"/>
      <c r="HUW25" s="163"/>
      <c r="HUX25" s="163"/>
      <c r="HUY25" s="163"/>
      <c r="HUZ25" s="163"/>
      <c r="HVA25" s="163"/>
      <c r="HVB25" s="163"/>
      <c r="HVC25" s="163"/>
      <c r="HVD25" s="163"/>
      <c r="HVE25" s="163"/>
      <c r="HVF25" s="163"/>
      <c r="HVG25" s="163"/>
      <c r="HVH25" s="163"/>
      <c r="HVI25" s="163"/>
      <c r="HVJ25" s="163"/>
      <c r="HVK25" s="163"/>
      <c r="HVL25" s="163"/>
      <c r="HVM25" s="163"/>
      <c r="HVN25" s="163"/>
      <c r="HVO25" s="163"/>
      <c r="HVP25" s="163"/>
      <c r="HVQ25" s="163"/>
      <c r="HVR25" s="163"/>
      <c r="HVS25" s="163"/>
      <c r="HVT25" s="163"/>
      <c r="HVU25" s="163"/>
      <c r="HVV25" s="163"/>
      <c r="HVW25" s="163"/>
      <c r="HVX25" s="163"/>
      <c r="HVY25" s="163"/>
      <c r="HVZ25" s="163"/>
      <c r="HWA25" s="163"/>
      <c r="HWB25" s="163"/>
      <c r="HWC25" s="163"/>
      <c r="HWD25" s="163"/>
      <c r="HWE25" s="163"/>
      <c r="HWF25" s="163"/>
      <c r="HWG25" s="163"/>
      <c r="HWH25" s="163"/>
      <c r="HWI25" s="163"/>
      <c r="HWJ25" s="163"/>
      <c r="HWK25" s="163"/>
      <c r="HWL25" s="163"/>
      <c r="HWM25" s="163"/>
      <c r="HWN25" s="163"/>
      <c r="HWO25" s="163"/>
      <c r="HWP25" s="163"/>
      <c r="HWQ25" s="163"/>
      <c r="HWR25" s="163"/>
      <c r="HWS25" s="163"/>
      <c r="HWT25" s="163"/>
      <c r="HWU25" s="163"/>
      <c r="HWV25" s="163"/>
      <c r="HWW25" s="163"/>
      <c r="HWX25" s="163"/>
      <c r="HWY25" s="163"/>
      <c r="HWZ25" s="163"/>
      <c r="HXA25" s="163"/>
      <c r="HXB25" s="163"/>
      <c r="HXC25" s="163"/>
      <c r="HXD25" s="163"/>
      <c r="HXE25" s="163"/>
      <c r="HXF25" s="163"/>
      <c r="HXG25" s="163"/>
      <c r="HXH25" s="163"/>
      <c r="HXI25" s="163"/>
      <c r="HXJ25" s="163"/>
      <c r="HXK25" s="163"/>
      <c r="HXL25" s="163"/>
      <c r="HXM25" s="163"/>
      <c r="HXN25" s="163"/>
      <c r="HXO25" s="163"/>
      <c r="HXP25" s="163"/>
      <c r="HXQ25" s="163"/>
      <c r="HXR25" s="163"/>
      <c r="HXS25" s="163"/>
      <c r="HXT25" s="163"/>
      <c r="HXU25" s="163"/>
      <c r="HXV25" s="163"/>
      <c r="HXW25" s="163"/>
      <c r="HXX25" s="163"/>
      <c r="HXY25" s="163"/>
      <c r="HXZ25" s="163"/>
      <c r="HYA25" s="163"/>
      <c r="HYB25" s="163"/>
      <c r="HYC25" s="163"/>
      <c r="HYD25" s="163"/>
      <c r="HYE25" s="163"/>
      <c r="HYF25" s="163"/>
      <c r="HYG25" s="163"/>
      <c r="HYH25" s="163"/>
      <c r="HYI25" s="163"/>
      <c r="HYJ25" s="163"/>
      <c r="HYK25" s="163"/>
      <c r="HYL25" s="163"/>
      <c r="HYM25" s="163"/>
      <c r="HYN25" s="163"/>
      <c r="HYO25" s="163"/>
      <c r="HYP25" s="163"/>
      <c r="HYQ25" s="163"/>
      <c r="HYR25" s="163"/>
      <c r="HYS25" s="163"/>
      <c r="HYT25" s="163"/>
      <c r="HYU25" s="163"/>
      <c r="HYV25" s="163"/>
      <c r="HYW25" s="163"/>
      <c r="HYX25" s="163"/>
      <c r="HYY25" s="163"/>
      <c r="HYZ25" s="163"/>
      <c r="HZA25" s="163"/>
      <c r="HZB25" s="163"/>
      <c r="HZC25" s="163"/>
      <c r="HZD25" s="163"/>
      <c r="HZE25" s="163"/>
      <c r="HZF25" s="163"/>
      <c r="HZG25" s="163"/>
      <c r="HZH25" s="163"/>
      <c r="HZI25" s="163"/>
      <c r="HZJ25" s="163"/>
      <c r="HZK25" s="163"/>
      <c r="HZL25" s="163"/>
      <c r="HZM25" s="163"/>
      <c r="HZN25" s="163"/>
      <c r="HZO25" s="163"/>
      <c r="HZP25" s="163"/>
      <c r="HZQ25" s="163"/>
      <c r="HZR25" s="163"/>
      <c r="HZS25" s="163"/>
      <c r="HZT25" s="163"/>
      <c r="HZU25" s="163"/>
      <c r="HZV25" s="163"/>
      <c r="HZW25" s="163"/>
      <c r="HZX25" s="163"/>
      <c r="HZY25" s="163"/>
      <c r="HZZ25" s="163"/>
      <c r="IAA25" s="163"/>
      <c r="IAB25" s="163"/>
      <c r="IAC25" s="163"/>
      <c r="IAD25" s="163"/>
      <c r="IAE25" s="163"/>
      <c r="IAF25" s="163"/>
      <c r="IAG25" s="163"/>
      <c r="IAH25" s="163"/>
      <c r="IAI25" s="163"/>
      <c r="IAJ25" s="163"/>
      <c r="IAK25" s="163"/>
      <c r="IAL25" s="163"/>
      <c r="IAM25" s="163"/>
      <c r="IAN25" s="163"/>
      <c r="IAO25" s="163"/>
      <c r="IAP25" s="163"/>
      <c r="IAQ25" s="163"/>
      <c r="IAR25" s="163"/>
      <c r="IAS25" s="163"/>
      <c r="IAT25" s="163"/>
      <c r="IAU25" s="163"/>
      <c r="IAV25" s="163"/>
      <c r="IAW25" s="163"/>
      <c r="IAX25" s="163"/>
      <c r="IAY25" s="163"/>
      <c r="IAZ25" s="163"/>
      <c r="IBA25" s="163"/>
      <c r="IBB25" s="163"/>
      <c r="IBC25" s="163"/>
      <c r="IBD25" s="163"/>
      <c r="IBE25" s="163"/>
      <c r="IBF25" s="163"/>
      <c r="IBG25" s="163"/>
      <c r="IBH25" s="163"/>
      <c r="IBI25" s="163"/>
      <c r="IBJ25" s="163"/>
      <c r="IBK25" s="163"/>
      <c r="IBL25" s="163"/>
      <c r="IBM25" s="163"/>
      <c r="IBN25" s="163"/>
      <c r="IBO25" s="163"/>
      <c r="IBP25" s="163"/>
      <c r="IBQ25" s="163"/>
      <c r="IBR25" s="163"/>
      <c r="IBS25" s="163"/>
      <c r="IBT25" s="163"/>
      <c r="IBU25" s="163"/>
      <c r="IBV25" s="163"/>
      <c r="IBW25" s="163"/>
      <c r="IBX25" s="163"/>
      <c r="IBY25" s="163"/>
      <c r="IBZ25" s="163"/>
      <c r="ICA25" s="163"/>
      <c r="ICB25" s="163"/>
      <c r="ICC25" s="163"/>
      <c r="ICD25" s="163"/>
      <c r="ICE25" s="163"/>
      <c r="ICF25" s="163"/>
      <c r="ICG25" s="163"/>
      <c r="ICH25" s="163"/>
      <c r="ICI25" s="163"/>
      <c r="ICJ25" s="163"/>
      <c r="ICK25" s="163"/>
      <c r="ICL25" s="163"/>
      <c r="ICM25" s="163"/>
      <c r="ICN25" s="163"/>
      <c r="ICO25" s="163"/>
      <c r="ICP25" s="163"/>
      <c r="ICQ25" s="163"/>
      <c r="ICR25" s="163"/>
      <c r="ICS25" s="163"/>
      <c r="ICT25" s="163"/>
      <c r="ICU25" s="163"/>
      <c r="ICV25" s="163"/>
      <c r="ICW25" s="163"/>
      <c r="ICX25" s="163"/>
      <c r="ICY25" s="163"/>
      <c r="ICZ25" s="163"/>
      <c r="IDA25" s="163"/>
      <c r="IDB25" s="163"/>
      <c r="IDC25" s="163"/>
      <c r="IDD25" s="163"/>
      <c r="IDE25" s="163"/>
      <c r="IDF25" s="163"/>
      <c r="IDG25" s="163"/>
      <c r="IDH25" s="163"/>
      <c r="IDI25" s="163"/>
      <c r="IDJ25" s="163"/>
      <c r="IDK25" s="163"/>
      <c r="IDL25" s="163"/>
      <c r="IDM25" s="163"/>
      <c r="IDN25" s="163"/>
      <c r="IDO25" s="163"/>
      <c r="IDP25" s="163"/>
      <c r="IDQ25" s="163"/>
      <c r="IDR25" s="163"/>
      <c r="IDS25" s="163"/>
      <c r="IDT25" s="163"/>
      <c r="IDU25" s="163"/>
      <c r="IDV25" s="163"/>
      <c r="IDW25" s="163"/>
      <c r="IDX25" s="163"/>
      <c r="IDY25" s="163"/>
      <c r="IDZ25" s="163"/>
      <c r="IEA25" s="163"/>
      <c r="IEB25" s="163"/>
      <c r="IEC25" s="163"/>
      <c r="IED25" s="163"/>
      <c r="IEE25" s="163"/>
      <c r="IEF25" s="163"/>
      <c r="IEG25" s="163"/>
      <c r="IEH25" s="163"/>
      <c r="IEI25" s="163"/>
      <c r="IEJ25" s="163"/>
      <c r="IEK25" s="163"/>
      <c r="IEL25" s="163"/>
      <c r="IEM25" s="163"/>
      <c r="IEN25" s="163"/>
      <c r="IEO25" s="163"/>
      <c r="IEP25" s="163"/>
      <c r="IEQ25" s="163"/>
      <c r="IER25" s="163"/>
      <c r="IES25" s="163"/>
      <c r="IET25" s="163"/>
      <c r="IEU25" s="163"/>
      <c r="IEV25" s="163"/>
      <c r="IEW25" s="163"/>
      <c r="IEX25" s="163"/>
      <c r="IEY25" s="163"/>
      <c r="IEZ25" s="163"/>
      <c r="IFA25" s="163"/>
      <c r="IFB25" s="163"/>
      <c r="IFC25" s="163"/>
      <c r="IFD25" s="163"/>
      <c r="IFE25" s="163"/>
      <c r="IFF25" s="163"/>
      <c r="IFG25" s="163"/>
      <c r="IFH25" s="163"/>
      <c r="IFI25" s="163"/>
      <c r="IFJ25" s="163"/>
      <c r="IFK25" s="163"/>
      <c r="IFL25" s="163"/>
      <c r="IFM25" s="163"/>
      <c r="IFN25" s="163"/>
      <c r="IFO25" s="163"/>
      <c r="IFP25" s="163"/>
      <c r="IFQ25" s="163"/>
      <c r="IFR25" s="163"/>
      <c r="IFS25" s="163"/>
      <c r="IFT25" s="163"/>
      <c r="IFU25" s="163"/>
      <c r="IFV25" s="163"/>
      <c r="IFW25" s="163"/>
      <c r="IFX25" s="163"/>
      <c r="IFY25" s="163"/>
      <c r="IFZ25" s="163"/>
      <c r="IGA25" s="163"/>
      <c r="IGB25" s="163"/>
      <c r="IGC25" s="163"/>
      <c r="IGD25" s="163"/>
      <c r="IGE25" s="163"/>
      <c r="IGF25" s="163"/>
      <c r="IGG25" s="163"/>
      <c r="IGH25" s="163"/>
      <c r="IGI25" s="163"/>
      <c r="IGJ25" s="163"/>
      <c r="IGK25" s="163"/>
      <c r="IGL25" s="163"/>
      <c r="IGM25" s="163"/>
      <c r="IGN25" s="163"/>
      <c r="IGO25" s="163"/>
      <c r="IGP25" s="163"/>
      <c r="IGQ25" s="163"/>
      <c r="IGR25" s="163"/>
      <c r="IGS25" s="163"/>
      <c r="IGT25" s="163"/>
      <c r="IGU25" s="163"/>
      <c r="IGV25" s="163"/>
      <c r="IGW25" s="163"/>
      <c r="IGX25" s="163"/>
      <c r="IGY25" s="163"/>
      <c r="IGZ25" s="163"/>
      <c r="IHA25" s="163"/>
      <c r="IHB25" s="163"/>
      <c r="IHC25" s="163"/>
      <c r="IHD25" s="163"/>
      <c r="IHE25" s="163"/>
      <c r="IHF25" s="163"/>
      <c r="IHG25" s="163"/>
      <c r="IHH25" s="163"/>
      <c r="IHI25" s="163"/>
      <c r="IHJ25" s="163"/>
      <c r="IHK25" s="163"/>
      <c r="IHL25" s="163"/>
      <c r="IHM25" s="163"/>
      <c r="IHN25" s="163"/>
      <c r="IHO25" s="163"/>
      <c r="IHP25" s="163"/>
      <c r="IHQ25" s="163"/>
      <c r="IHR25" s="163"/>
      <c r="IHS25" s="163"/>
      <c r="IHT25" s="163"/>
      <c r="IHU25" s="163"/>
      <c r="IHV25" s="163"/>
      <c r="IHW25" s="163"/>
      <c r="IHX25" s="163"/>
      <c r="IHY25" s="163"/>
      <c r="IHZ25" s="163"/>
      <c r="IIA25" s="163"/>
      <c r="IIB25" s="163"/>
      <c r="IIC25" s="163"/>
      <c r="IID25" s="163"/>
      <c r="IIE25" s="163"/>
      <c r="IIF25" s="163"/>
      <c r="IIG25" s="163"/>
      <c r="IIH25" s="163"/>
      <c r="III25" s="163"/>
      <c r="IIJ25" s="163"/>
      <c r="IIK25" s="163"/>
      <c r="IIL25" s="163"/>
      <c r="IIM25" s="163"/>
      <c r="IIN25" s="163"/>
      <c r="IIO25" s="163"/>
      <c r="IIP25" s="163"/>
      <c r="IIQ25" s="163"/>
      <c r="IIR25" s="163"/>
      <c r="IIS25" s="163"/>
      <c r="IIT25" s="163"/>
      <c r="IIU25" s="163"/>
      <c r="IIV25" s="163"/>
      <c r="IIW25" s="163"/>
      <c r="IIX25" s="163"/>
      <c r="IIY25" s="163"/>
      <c r="IIZ25" s="163"/>
      <c r="IJA25" s="163"/>
      <c r="IJB25" s="163"/>
      <c r="IJC25" s="163"/>
      <c r="IJD25" s="163"/>
      <c r="IJE25" s="163"/>
      <c r="IJF25" s="163"/>
      <c r="IJG25" s="163"/>
      <c r="IJH25" s="163"/>
      <c r="IJI25" s="163"/>
      <c r="IJJ25" s="163"/>
      <c r="IJK25" s="163"/>
      <c r="IJL25" s="163"/>
      <c r="IJM25" s="163"/>
      <c r="IJN25" s="163"/>
      <c r="IJO25" s="163"/>
      <c r="IJP25" s="163"/>
      <c r="IJQ25" s="163"/>
      <c r="IJR25" s="163"/>
      <c r="IJS25" s="163"/>
      <c r="IJT25" s="163"/>
      <c r="IJU25" s="163"/>
      <c r="IJV25" s="163"/>
      <c r="IJW25" s="163"/>
      <c r="IJX25" s="163"/>
      <c r="IJY25" s="163"/>
      <c r="IJZ25" s="163"/>
      <c r="IKA25" s="163"/>
      <c r="IKB25" s="163"/>
      <c r="IKC25" s="163"/>
      <c r="IKD25" s="163"/>
      <c r="IKE25" s="163"/>
      <c r="IKF25" s="163"/>
      <c r="IKG25" s="163"/>
      <c r="IKH25" s="163"/>
      <c r="IKI25" s="163"/>
      <c r="IKJ25" s="163"/>
      <c r="IKK25" s="163"/>
      <c r="IKL25" s="163"/>
      <c r="IKM25" s="163"/>
      <c r="IKN25" s="163"/>
      <c r="IKO25" s="163"/>
      <c r="IKP25" s="163"/>
      <c r="IKQ25" s="163"/>
      <c r="IKR25" s="163"/>
      <c r="IKS25" s="163"/>
      <c r="IKT25" s="163"/>
      <c r="IKU25" s="163"/>
      <c r="IKV25" s="163"/>
      <c r="IKW25" s="163"/>
      <c r="IKX25" s="163"/>
      <c r="IKY25" s="163"/>
      <c r="IKZ25" s="163"/>
      <c r="ILA25" s="163"/>
      <c r="ILB25" s="163"/>
      <c r="ILC25" s="163"/>
      <c r="ILD25" s="163"/>
      <c r="ILE25" s="163"/>
      <c r="ILF25" s="163"/>
      <c r="ILG25" s="163"/>
      <c r="ILH25" s="163"/>
      <c r="ILI25" s="163"/>
      <c r="ILJ25" s="163"/>
      <c r="ILK25" s="163"/>
      <c r="ILL25" s="163"/>
      <c r="ILM25" s="163"/>
      <c r="ILN25" s="163"/>
      <c r="ILO25" s="163"/>
      <c r="ILP25" s="163"/>
      <c r="ILQ25" s="163"/>
      <c r="ILR25" s="163"/>
      <c r="ILS25" s="163"/>
      <c r="ILT25" s="163"/>
      <c r="ILU25" s="163"/>
      <c r="ILV25" s="163"/>
      <c r="ILW25" s="163"/>
      <c r="ILX25" s="163"/>
      <c r="ILY25" s="163"/>
      <c r="ILZ25" s="163"/>
      <c r="IMA25" s="163"/>
      <c r="IMB25" s="163"/>
      <c r="IMC25" s="163"/>
      <c r="IMD25" s="163"/>
      <c r="IME25" s="163"/>
      <c r="IMF25" s="163"/>
      <c r="IMG25" s="163"/>
      <c r="IMH25" s="163"/>
      <c r="IMI25" s="163"/>
      <c r="IMJ25" s="163"/>
      <c r="IMK25" s="163"/>
      <c r="IML25" s="163"/>
      <c r="IMM25" s="163"/>
      <c r="IMN25" s="163"/>
      <c r="IMO25" s="163"/>
      <c r="IMP25" s="163"/>
      <c r="IMQ25" s="163"/>
      <c r="IMR25" s="163"/>
      <c r="IMS25" s="163"/>
      <c r="IMT25" s="163"/>
      <c r="IMU25" s="163"/>
      <c r="IMV25" s="163"/>
      <c r="IMW25" s="163"/>
      <c r="IMX25" s="163"/>
      <c r="IMY25" s="163"/>
      <c r="IMZ25" s="163"/>
      <c r="INA25" s="163"/>
      <c r="INB25" s="163"/>
      <c r="INC25" s="163"/>
      <c r="IND25" s="163"/>
      <c r="INE25" s="163"/>
      <c r="INF25" s="163"/>
      <c r="ING25" s="163"/>
      <c r="INH25" s="163"/>
      <c r="INI25" s="163"/>
      <c r="INJ25" s="163"/>
      <c r="INK25" s="163"/>
      <c r="INL25" s="163"/>
      <c r="INM25" s="163"/>
      <c r="INN25" s="163"/>
      <c r="INO25" s="163"/>
      <c r="INP25" s="163"/>
      <c r="INQ25" s="163"/>
      <c r="INR25" s="163"/>
      <c r="INS25" s="163"/>
      <c r="INT25" s="163"/>
      <c r="INU25" s="163"/>
      <c r="INV25" s="163"/>
      <c r="INW25" s="163"/>
      <c r="INX25" s="163"/>
      <c r="INY25" s="163"/>
      <c r="INZ25" s="163"/>
      <c r="IOA25" s="163"/>
      <c r="IOB25" s="163"/>
      <c r="IOC25" s="163"/>
      <c r="IOD25" s="163"/>
      <c r="IOE25" s="163"/>
      <c r="IOF25" s="163"/>
      <c r="IOG25" s="163"/>
      <c r="IOH25" s="163"/>
      <c r="IOI25" s="163"/>
      <c r="IOJ25" s="163"/>
      <c r="IOK25" s="163"/>
      <c r="IOL25" s="163"/>
      <c r="IOM25" s="163"/>
      <c r="ION25" s="163"/>
      <c r="IOO25" s="163"/>
      <c r="IOP25" s="163"/>
      <c r="IOQ25" s="163"/>
      <c r="IOR25" s="163"/>
      <c r="IOS25" s="163"/>
      <c r="IOT25" s="163"/>
      <c r="IOU25" s="163"/>
      <c r="IOV25" s="163"/>
      <c r="IOW25" s="163"/>
      <c r="IOX25" s="163"/>
      <c r="IOY25" s="163"/>
      <c r="IOZ25" s="163"/>
      <c r="IPA25" s="163"/>
      <c r="IPB25" s="163"/>
      <c r="IPC25" s="163"/>
      <c r="IPD25" s="163"/>
      <c r="IPE25" s="163"/>
      <c r="IPF25" s="163"/>
      <c r="IPG25" s="163"/>
      <c r="IPH25" s="163"/>
      <c r="IPI25" s="163"/>
      <c r="IPJ25" s="163"/>
      <c r="IPK25" s="163"/>
      <c r="IPL25" s="163"/>
      <c r="IPM25" s="163"/>
      <c r="IPN25" s="163"/>
      <c r="IPO25" s="163"/>
      <c r="IPP25" s="163"/>
      <c r="IPQ25" s="163"/>
      <c r="IPR25" s="163"/>
      <c r="IPS25" s="163"/>
      <c r="IPT25" s="163"/>
      <c r="IPU25" s="163"/>
      <c r="IPV25" s="163"/>
      <c r="IPW25" s="163"/>
      <c r="IPX25" s="163"/>
      <c r="IPY25" s="163"/>
      <c r="IPZ25" s="163"/>
      <c r="IQA25" s="163"/>
      <c r="IQB25" s="163"/>
      <c r="IQC25" s="163"/>
      <c r="IQD25" s="163"/>
      <c r="IQE25" s="163"/>
      <c r="IQF25" s="163"/>
      <c r="IQG25" s="163"/>
      <c r="IQH25" s="163"/>
      <c r="IQI25" s="163"/>
      <c r="IQJ25" s="163"/>
      <c r="IQK25" s="163"/>
      <c r="IQL25" s="163"/>
      <c r="IQM25" s="163"/>
      <c r="IQN25" s="163"/>
      <c r="IQO25" s="163"/>
      <c r="IQP25" s="163"/>
      <c r="IQQ25" s="163"/>
      <c r="IQR25" s="163"/>
      <c r="IQS25" s="163"/>
      <c r="IQT25" s="163"/>
      <c r="IQU25" s="163"/>
      <c r="IQV25" s="163"/>
      <c r="IQW25" s="163"/>
      <c r="IQX25" s="163"/>
      <c r="IQY25" s="163"/>
      <c r="IQZ25" s="163"/>
      <c r="IRA25" s="163"/>
      <c r="IRB25" s="163"/>
      <c r="IRC25" s="163"/>
      <c r="IRD25" s="163"/>
      <c r="IRE25" s="163"/>
      <c r="IRF25" s="163"/>
      <c r="IRG25" s="163"/>
      <c r="IRH25" s="163"/>
      <c r="IRI25" s="163"/>
      <c r="IRJ25" s="163"/>
      <c r="IRK25" s="163"/>
      <c r="IRL25" s="163"/>
      <c r="IRM25" s="163"/>
      <c r="IRN25" s="163"/>
      <c r="IRO25" s="163"/>
      <c r="IRP25" s="163"/>
      <c r="IRQ25" s="163"/>
      <c r="IRR25" s="163"/>
      <c r="IRS25" s="163"/>
      <c r="IRT25" s="163"/>
      <c r="IRU25" s="163"/>
      <c r="IRV25" s="163"/>
      <c r="IRW25" s="163"/>
      <c r="IRX25" s="163"/>
      <c r="IRY25" s="163"/>
      <c r="IRZ25" s="163"/>
      <c r="ISA25" s="163"/>
      <c r="ISB25" s="163"/>
      <c r="ISC25" s="163"/>
      <c r="ISD25" s="163"/>
      <c r="ISE25" s="163"/>
      <c r="ISF25" s="163"/>
      <c r="ISG25" s="163"/>
      <c r="ISH25" s="163"/>
      <c r="ISI25" s="163"/>
      <c r="ISJ25" s="163"/>
      <c r="ISK25" s="163"/>
      <c r="ISL25" s="163"/>
      <c r="ISM25" s="163"/>
      <c r="ISN25" s="163"/>
      <c r="ISO25" s="163"/>
      <c r="ISP25" s="163"/>
      <c r="ISQ25" s="163"/>
      <c r="ISR25" s="163"/>
      <c r="ISS25" s="163"/>
      <c r="IST25" s="163"/>
      <c r="ISU25" s="163"/>
      <c r="ISV25" s="163"/>
      <c r="ISW25" s="163"/>
      <c r="ISX25" s="163"/>
      <c r="ISY25" s="163"/>
      <c r="ISZ25" s="163"/>
      <c r="ITA25" s="163"/>
      <c r="ITB25" s="163"/>
      <c r="ITC25" s="163"/>
      <c r="ITD25" s="163"/>
      <c r="ITE25" s="163"/>
      <c r="ITF25" s="163"/>
      <c r="ITG25" s="163"/>
      <c r="ITH25" s="163"/>
      <c r="ITI25" s="163"/>
      <c r="ITJ25" s="163"/>
      <c r="ITK25" s="163"/>
      <c r="ITL25" s="163"/>
      <c r="ITM25" s="163"/>
      <c r="ITN25" s="163"/>
      <c r="ITO25" s="163"/>
      <c r="ITP25" s="163"/>
      <c r="ITQ25" s="163"/>
      <c r="ITR25" s="163"/>
      <c r="ITS25" s="163"/>
      <c r="ITT25" s="163"/>
      <c r="ITU25" s="163"/>
      <c r="ITV25" s="163"/>
      <c r="ITW25" s="163"/>
      <c r="ITX25" s="163"/>
      <c r="ITY25" s="163"/>
      <c r="ITZ25" s="163"/>
      <c r="IUA25" s="163"/>
      <c r="IUB25" s="163"/>
      <c r="IUC25" s="163"/>
      <c r="IUD25" s="163"/>
      <c r="IUE25" s="163"/>
      <c r="IUF25" s="163"/>
      <c r="IUG25" s="163"/>
      <c r="IUH25" s="163"/>
      <c r="IUI25" s="163"/>
      <c r="IUJ25" s="163"/>
      <c r="IUK25" s="163"/>
      <c r="IUL25" s="163"/>
      <c r="IUM25" s="163"/>
      <c r="IUN25" s="163"/>
      <c r="IUO25" s="163"/>
      <c r="IUP25" s="163"/>
      <c r="IUQ25" s="163"/>
      <c r="IUR25" s="163"/>
      <c r="IUS25" s="163"/>
      <c r="IUT25" s="163"/>
      <c r="IUU25" s="163"/>
      <c r="IUV25" s="163"/>
      <c r="IUW25" s="163"/>
      <c r="IUX25" s="163"/>
      <c r="IUY25" s="163"/>
      <c r="IUZ25" s="163"/>
      <c r="IVA25" s="163"/>
      <c r="IVB25" s="163"/>
      <c r="IVC25" s="163"/>
      <c r="IVD25" s="163"/>
      <c r="IVE25" s="163"/>
      <c r="IVF25" s="163"/>
      <c r="IVG25" s="163"/>
      <c r="IVH25" s="163"/>
      <c r="IVI25" s="163"/>
      <c r="IVJ25" s="163"/>
      <c r="IVK25" s="163"/>
      <c r="IVL25" s="163"/>
      <c r="IVM25" s="163"/>
      <c r="IVN25" s="163"/>
      <c r="IVO25" s="163"/>
      <c r="IVP25" s="163"/>
      <c r="IVQ25" s="163"/>
      <c r="IVR25" s="163"/>
      <c r="IVS25" s="163"/>
      <c r="IVT25" s="163"/>
      <c r="IVU25" s="163"/>
      <c r="IVV25" s="163"/>
      <c r="IVW25" s="163"/>
      <c r="IVX25" s="163"/>
      <c r="IVY25" s="163"/>
      <c r="IVZ25" s="163"/>
      <c r="IWA25" s="163"/>
      <c r="IWB25" s="163"/>
      <c r="IWC25" s="163"/>
      <c r="IWD25" s="163"/>
      <c r="IWE25" s="163"/>
      <c r="IWF25" s="163"/>
      <c r="IWG25" s="163"/>
      <c r="IWH25" s="163"/>
      <c r="IWI25" s="163"/>
      <c r="IWJ25" s="163"/>
      <c r="IWK25" s="163"/>
      <c r="IWL25" s="163"/>
      <c r="IWM25" s="163"/>
      <c r="IWN25" s="163"/>
      <c r="IWO25" s="163"/>
      <c r="IWP25" s="163"/>
      <c r="IWQ25" s="163"/>
      <c r="IWR25" s="163"/>
      <c r="IWS25" s="163"/>
      <c r="IWT25" s="163"/>
      <c r="IWU25" s="163"/>
      <c r="IWV25" s="163"/>
      <c r="IWW25" s="163"/>
      <c r="IWX25" s="163"/>
      <c r="IWY25" s="163"/>
      <c r="IWZ25" s="163"/>
      <c r="IXA25" s="163"/>
      <c r="IXB25" s="163"/>
      <c r="IXC25" s="163"/>
      <c r="IXD25" s="163"/>
      <c r="IXE25" s="163"/>
      <c r="IXF25" s="163"/>
      <c r="IXG25" s="163"/>
      <c r="IXH25" s="163"/>
      <c r="IXI25" s="163"/>
      <c r="IXJ25" s="163"/>
      <c r="IXK25" s="163"/>
      <c r="IXL25" s="163"/>
      <c r="IXM25" s="163"/>
      <c r="IXN25" s="163"/>
      <c r="IXO25" s="163"/>
      <c r="IXP25" s="163"/>
      <c r="IXQ25" s="163"/>
      <c r="IXR25" s="163"/>
      <c r="IXS25" s="163"/>
      <c r="IXT25" s="163"/>
      <c r="IXU25" s="163"/>
      <c r="IXV25" s="163"/>
      <c r="IXW25" s="163"/>
      <c r="IXX25" s="163"/>
      <c r="IXY25" s="163"/>
      <c r="IXZ25" s="163"/>
      <c r="IYA25" s="163"/>
      <c r="IYB25" s="163"/>
      <c r="IYC25" s="163"/>
      <c r="IYD25" s="163"/>
      <c r="IYE25" s="163"/>
      <c r="IYF25" s="163"/>
      <c r="IYG25" s="163"/>
      <c r="IYH25" s="163"/>
      <c r="IYI25" s="163"/>
      <c r="IYJ25" s="163"/>
      <c r="IYK25" s="163"/>
      <c r="IYL25" s="163"/>
      <c r="IYM25" s="163"/>
      <c r="IYN25" s="163"/>
      <c r="IYO25" s="163"/>
      <c r="IYP25" s="163"/>
      <c r="IYQ25" s="163"/>
      <c r="IYR25" s="163"/>
      <c r="IYS25" s="163"/>
      <c r="IYT25" s="163"/>
      <c r="IYU25" s="163"/>
      <c r="IYV25" s="163"/>
      <c r="IYW25" s="163"/>
      <c r="IYX25" s="163"/>
      <c r="IYY25" s="163"/>
      <c r="IYZ25" s="163"/>
      <c r="IZA25" s="163"/>
      <c r="IZB25" s="163"/>
      <c r="IZC25" s="163"/>
      <c r="IZD25" s="163"/>
      <c r="IZE25" s="163"/>
      <c r="IZF25" s="163"/>
      <c r="IZG25" s="163"/>
      <c r="IZH25" s="163"/>
      <c r="IZI25" s="163"/>
      <c r="IZJ25" s="163"/>
      <c r="IZK25" s="163"/>
      <c r="IZL25" s="163"/>
      <c r="IZM25" s="163"/>
      <c r="IZN25" s="163"/>
      <c r="IZO25" s="163"/>
      <c r="IZP25" s="163"/>
      <c r="IZQ25" s="163"/>
      <c r="IZR25" s="163"/>
      <c r="IZS25" s="163"/>
      <c r="IZT25" s="163"/>
      <c r="IZU25" s="163"/>
      <c r="IZV25" s="163"/>
      <c r="IZW25" s="163"/>
      <c r="IZX25" s="163"/>
      <c r="IZY25" s="163"/>
      <c r="IZZ25" s="163"/>
      <c r="JAA25" s="163"/>
      <c r="JAB25" s="163"/>
      <c r="JAC25" s="163"/>
      <c r="JAD25" s="163"/>
      <c r="JAE25" s="163"/>
      <c r="JAF25" s="163"/>
      <c r="JAG25" s="163"/>
      <c r="JAH25" s="163"/>
      <c r="JAI25" s="163"/>
      <c r="JAJ25" s="163"/>
      <c r="JAK25" s="163"/>
      <c r="JAL25" s="163"/>
      <c r="JAM25" s="163"/>
      <c r="JAN25" s="163"/>
      <c r="JAO25" s="163"/>
      <c r="JAP25" s="163"/>
      <c r="JAQ25" s="163"/>
      <c r="JAR25" s="163"/>
      <c r="JAS25" s="163"/>
      <c r="JAT25" s="163"/>
      <c r="JAU25" s="163"/>
      <c r="JAV25" s="163"/>
      <c r="JAW25" s="163"/>
      <c r="JAX25" s="163"/>
      <c r="JAY25" s="163"/>
      <c r="JAZ25" s="163"/>
      <c r="JBA25" s="163"/>
      <c r="JBB25" s="163"/>
      <c r="JBC25" s="163"/>
      <c r="JBD25" s="163"/>
      <c r="JBE25" s="163"/>
      <c r="JBF25" s="163"/>
      <c r="JBG25" s="163"/>
      <c r="JBH25" s="163"/>
      <c r="JBI25" s="163"/>
      <c r="JBJ25" s="163"/>
      <c r="JBK25" s="163"/>
      <c r="JBL25" s="163"/>
      <c r="JBM25" s="163"/>
      <c r="JBN25" s="163"/>
      <c r="JBO25" s="163"/>
      <c r="JBP25" s="163"/>
      <c r="JBQ25" s="163"/>
      <c r="JBR25" s="163"/>
      <c r="JBS25" s="163"/>
      <c r="JBT25" s="163"/>
      <c r="JBU25" s="163"/>
      <c r="JBV25" s="163"/>
      <c r="JBW25" s="163"/>
      <c r="JBX25" s="163"/>
      <c r="JBY25" s="163"/>
      <c r="JBZ25" s="163"/>
      <c r="JCA25" s="163"/>
      <c r="JCB25" s="163"/>
      <c r="JCC25" s="163"/>
      <c r="JCD25" s="163"/>
      <c r="JCE25" s="163"/>
      <c r="JCF25" s="163"/>
      <c r="JCG25" s="163"/>
      <c r="JCH25" s="163"/>
      <c r="JCI25" s="163"/>
      <c r="JCJ25" s="163"/>
      <c r="JCK25" s="163"/>
      <c r="JCL25" s="163"/>
      <c r="JCM25" s="163"/>
      <c r="JCN25" s="163"/>
      <c r="JCO25" s="163"/>
      <c r="JCP25" s="163"/>
      <c r="JCQ25" s="163"/>
      <c r="JCR25" s="163"/>
      <c r="JCS25" s="163"/>
      <c r="JCT25" s="163"/>
      <c r="JCU25" s="163"/>
      <c r="JCV25" s="163"/>
      <c r="JCW25" s="163"/>
      <c r="JCX25" s="163"/>
      <c r="JCY25" s="163"/>
      <c r="JCZ25" s="163"/>
      <c r="JDA25" s="163"/>
      <c r="JDB25" s="163"/>
      <c r="JDC25" s="163"/>
      <c r="JDD25" s="163"/>
      <c r="JDE25" s="163"/>
      <c r="JDF25" s="163"/>
      <c r="JDG25" s="163"/>
      <c r="JDH25" s="163"/>
      <c r="JDI25" s="163"/>
      <c r="JDJ25" s="163"/>
      <c r="JDK25" s="163"/>
      <c r="JDL25" s="163"/>
      <c r="JDM25" s="163"/>
      <c r="JDN25" s="163"/>
      <c r="JDO25" s="163"/>
      <c r="JDP25" s="163"/>
      <c r="JDQ25" s="163"/>
      <c r="JDR25" s="163"/>
      <c r="JDS25" s="163"/>
      <c r="JDT25" s="163"/>
      <c r="JDU25" s="163"/>
      <c r="JDV25" s="163"/>
      <c r="JDW25" s="163"/>
      <c r="JDX25" s="163"/>
      <c r="JDY25" s="163"/>
      <c r="JDZ25" s="163"/>
      <c r="JEA25" s="163"/>
      <c r="JEB25" s="163"/>
      <c r="JEC25" s="163"/>
      <c r="JED25" s="163"/>
      <c r="JEE25" s="163"/>
      <c r="JEF25" s="163"/>
      <c r="JEG25" s="163"/>
      <c r="JEH25" s="163"/>
      <c r="JEI25" s="163"/>
      <c r="JEJ25" s="163"/>
      <c r="JEK25" s="163"/>
      <c r="JEL25" s="163"/>
      <c r="JEM25" s="163"/>
      <c r="JEN25" s="163"/>
      <c r="JEO25" s="163"/>
      <c r="JEP25" s="163"/>
      <c r="JEQ25" s="163"/>
      <c r="JER25" s="163"/>
      <c r="JES25" s="163"/>
      <c r="JET25" s="163"/>
      <c r="JEU25" s="163"/>
      <c r="JEV25" s="163"/>
      <c r="JEW25" s="163"/>
      <c r="JEX25" s="163"/>
      <c r="JEY25" s="163"/>
      <c r="JEZ25" s="163"/>
      <c r="JFA25" s="163"/>
      <c r="JFB25" s="163"/>
      <c r="JFC25" s="163"/>
      <c r="JFD25" s="163"/>
      <c r="JFE25" s="163"/>
      <c r="JFF25" s="163"/>
      <c r="JFG25" s="163"/>
      <c r="JFH25" s="163"/>
      <c r="JFI25" s="163"/>
      <c r="JFJ25" s="163"/>
      <c r="JFK25" s="163"/>
      <c r="JFL25" s="163"/>
      <c r="JFM25" s="163"/>
      <c r="JFN25" s="163"/>
      <c r="JFO25" s="163"/>
      <c r="JFP25" s="163"/>
      <c r="JFQ25" s="163"/>
      <c r="JFR25" s="163"/>
      <c r="JFS25" s="163"/>
      <c r="JFT25" s="163"/>
      <c r="JFU25" s="163"/>
      <c r="JFV25" s="163"/>
      <c r="JFW25" s="163"/>
      <c r="JFX25" s="163"/>
      <c r="JFY25" s="163"/>
      <c r="JFZ25" s="163"/>
      <c r="JGA25" s="163"/>
      <c r="JGB25" s="163"/>
      <c r="JGC25" s="163"/>
      <c r="JGD25" s="163"/>
      <c r="JGE25" s="163"/>
      <c r="JGF25" s="163"/>
      <c r="JGG25" s="163"/>
      <c r="JGH25" s="163"/>
      <c r="JGI25" s="163"/>
      <c r="JGJ25" s="163"/>
      <c r="JGK25" s="163"/>
      <c r="JGL25" s="163"/>
      <c r="JGM25" s="163"/>
      <c r="JGN25" s="163"/>
      <c r="JGO25" s="163"/>
      <c r="JGP25" s="163"/>
      <c r="JGQ25" s="163"/>
      <c r="JGR25" s="163"/>
      <c r="JGS25" s="163"/>
      <c r="JGT25" s="163"/>
      <c r="JGU25" s="163"/>
      <c r="JGV25" s="163"/>
      <c r="JGW25" s="163"/>
      <c r="JGX25" s="163"/>
      <c r="JGY25" s="163"/>
      <c r="JGZ25" s="163"/>
      <c r="JHA25" s="163"/>
      <c r="JHB25" s="163"/>
      <c r="JHC25" s="163"/>
      <c r="JHD25" s="163"/>
      <c r="JHE25" s="163"/>
      <c r="JHF25" s="163"/>
      <c r="JHG25" s="163"/>
      <c r="JHH25" s="163"/>
      <c r="JHI25" s="163"/>
      <c r="JHJ25" s="163"/>
      <c r="JHK25" s="163"/>
      <c r="JHL25" s="163"/>
      <c r="JHM25" s="163"/>
      <c r="JHN25" s="163"/>
      <c r="JHO25" s="163"/>
      <c r="JHP25" s="163"/>
      <c r="JHQ25" s="163"/>
      <c r="JHR25" s="163"/>
      <c r="JHS25" s="163"/>
      <c r="JHT25" s="163"/>
      <c r="JHU25" s="163"/>
      <c r="JHV25" s="163"/>
      <c r="JHW25" s="163"/>
      <c r="JHX25" s="163"/>
      <c r="JHY25" s="163"/>
      <c r="JHZ25" s="163"/>
      <c r="JIA25" s="163"/>
      <c r="JIB25" s="163"/>
      <c r="JIC25" s="163"/>
      <c r="JID25" s="163"/>
      <c r="JIE25" s="163"/>
      <c r="JIF25" s="163"/>
      <c r="JIG25" s="163"/>
      <c r="JIH25" s="163"/>
      <c r="JII25" s="163"/>
      <c r="JIJ25" s="163"/>
      <c r="JIK25" s="163"/>
      <c r="JIL25" s="163"/>
      <c r="JIM25" s="163"/>
      <c r="JIN25" s="163"/>
      <c r="JIO25" s="163"/>
      <c r="JIP25" s="163"/>
      <c r="JIQ25" s="163"/>
      <c r="JIR25" s="163"/>
      <c r="JIS25" s="163"/>
      <c r="JIT25" s="163"/>
      <c r="JIU25" s="163"/>
      <c r="JIV25" s="163"/>
      <c r="JIW25" s="163"/>
      <c r="JIX25" s="163"/>
      <c r="JIY25" s="163"/>
      <c r="JIZ25" s="163"/>
      <c r="JJA25" s="163"/>
      <c r="JJB25" s="163"/>
      <c r="JJC25" s="163"/>
      <c r="JJD25" s="163"/>
      <c r="JJE25" s="163"/>
      <c r="JJF25" s="163"/>
      <c r="JJG25" s="163"/>
      <c r="JJH25" s="163"/>
      <c r="JJI25" s="163"/>
      <c r="JJJ25" s="163"/>
      <c r="JJK25" s="163"/>
      <c r="JJL25" s="163"/>
      <c r="JJM25" s="163"/>
      <c r="JJN25" s="163"/>
      <c r="JJO25" s="163"/>
      <c r="JJP25" s="163"/>
      <c r="JJQ25" s="163"/>
      <c r="JJR25" s="163"/>
      <c r="JJS25" s="163"/>
      <c r="JJT25" s="163"/>
      <c r="JJU25" s="163"/>
      <c r="JJV25" s="163"/>
      <c r="JJW25" s="163"/>
      <c r="JJX25" s="163"/>
      <c r="JJY25" s="163"/>
      <c r="JJZ25" s="163"/>
      <c r="JKA25" s="163"/>
      <c r="JKB25" s="163"/>
      <c r="JKC25" s="163"/>
      <c r="JKD25" s="163"/>
      <c r="JKE25" s="163"/>
      <c r="JKF25" s="163"/>
      <c r="JKG25" s="163"/>
      <c r="JKH25" s="163"/>
      <c r="JKI25" s="163"/>
      <c r="JKJ25" s="163"/>
      <c r="JKK25" s="163"/>
      <c r="JKL25" s="163"/>
      <c r="JKM25" s="163"/>
      <c r="JKN25" s="163"/>
      <c r="JKO25" s="163"/>
      <c r="JKP25" s="163"/>
      <c r="JKQ25" s="163"/>
      <c r="JKR25" s="163"/>
      <c r="JKS25" s="163"/>
      <c r="JKT25" s="163"/>
      <c r="JKU25" s="163"/>
      <c r="JKV25" s="163"/>
      <c r="JKW25" s="163"/>
      <c r="JKX25" s="163"/>
      <c r="JKY25" s="163"/>
      <c r="JKZ25" s="163"/>
      <c r="JLA25" s="163"/>
      <c r="JLB25" s="163"/>
      <c r="JLC25" s="163"/>
      <c r="JLD25" s="163"/>
      <c r="JLE25" s="163"/>
      <c r="JLF25" s="163"/>
      <c r="JLG25" s="163"/>
      <c r="JLH25" s="163"/>
      <c r="JLI25" s="163"/>
      <c r="JLJ25" s="163"/>
      <c r="JLK25" s="163"/>
      <c r="JLL25" s="163"/>
      <c r="JLM25" s="163"/>
      <c r="JLN25" s="163"/>
      <c r="JLO25" s="163"/>
      <c r="JLP25" s="163"/>
      <c r="JLQ25" s="163"/>
      <c r="JLR25" s="163"/>
      <c r="JLS25" s="163"/>
      <c r="JLT25" s="163"/>
      <c r="JLU25" s="163"/>
      <c r="JLV25" s="163"/>
      <c r="JLW25" s="163"/>
      <c r="JLX25" s="163"/>
      <c r="JLY25" s="163"/>
      <c r="JLZ25" s="163"/>
      <c r="JMA25" s="163"/>
      <c r="JMB25" s="163"/>
      <c r="JMC25" s="163"/>
      <c r="JMD25" s="163"/>
      <c r="JME25" s="163"/>
      <c r="JMF25" s="163"/>
      <c r="JMG25" s="163"/>
      <c r="JMH25" s="163"/>
      <c r="JMI25" s="163"/>
      <c r="JMJ25" s="163"/>
      <c r="JMK25" s="163"/>
      <c r="JML25" s="163"/>
      <c r="JMM25" s="163"/>
      <c r="JMN25" s="163"/>
      <c r="JMO25" s="163"/>
      <c r="JMP25" s="163"/>
      <c r="JMQ25" s="163"/>
      <c r="JMR25" s="163"/>
      <c r="JMS25" s="163"/>
      <c r="JMT25" s="163"/>
      <c r="JMU25" s="163"/>
      <c r="JMV25" s="163"/>
      <c r="JMW25" s="163"/>
      <c r="JMX25" s="163"/>
      <c r="JMY25" s="163"/>
      <c r="JMZ25" s="163"/>
      <c r="JNA25" s="163"/>
      <c r="JNB25" s="163"/>
      <c r="JNC25" s="163"/>
      <c r="JND25" s="163"/>
      <c r="JNE25" s="163"/>
      <c r="JNF25" s="163"/>
      <c r="JNG25" s="163"/>
      <c r="JNH25" s="163"/>
      <c r="JNI25" s="163"/>
      <c r="JNJ25" s="163"/>
      <c r="JNK25" s="163"/>
      <c r="JNL25" s="163"/>
      <c r="JNM25" s="163"/>
      <c r="JNN25" s="163"/>
      <c r="JNO25" s="163"/>
      <c r="JNP25" s="163"/>
      <c r="JNQ25" s="163"/>
      <c r="JNR25" s="163"/>
      <c r="JNS25" s="163"/>
      <c r="JNT25" s="163"/>
      <c r="JNU25" s="163"/>
      <c r="JNV25" s="163"/>
      <c r="JNW25" s="163"/>
      <c r="JNX25" s="163"/>
      <c r="JNY25" s="163"/>
      <c r="JNZ25" s="163"/>
      <c r="JOA25" s="163"/>
      <c r="JOB25" s="163"/>
      <c r="JOC25" s="163"/>
      <c r="JOD25" s="163"/>
      <c r="JOE25" s="163"/>
      <c r="JOF25" s="163"/>
      <c r="JOG25" s="163"/>
      <c r="JOH25" s="163"/>
      <c r="JOI25" s="163"/>
      <c r="JOJ25" s="163"/>
      <c r="JOK25" s="163"/>
      <c r="JOL25" s="163"/>
      <c r="JOM25" s="163"/>
      <c r="JON25" s="163"/>
      <c r="JOO25" s="163"/>
      <c r="JOP25" s="163"/>
      <c r="JOQ25" s="163"/>
      <c r="JOR25" s="163"/>
      <c r="JOS25" s="163"/>
      <c r="JOT25" s="163"/>
      <c r="JOU25" s="163"/>
      <c r="JOV25" s="163"/>
      <c r="JOW25" s="163"/>
      <c r="JOX25" s="163"/>
      <c r="JOY25" s="163"/>
      <c r="JOZ25" s="163"/>
      <c r="JPA25" s="163"/>
      <c r="JPB25" s="163"/>
      <c r="JPC25" s="163"/>
      <c r="JPD25" s="163"/>
      <c r="JPE25" s="163"/>
      <c r="JPF25" s="163"/>
      <c r="JPG25" s="163"/>
      <c r="JPH25" s="163"/>
      <c r="JPI25" s="163"/>
      <c r="JPJ25" s="163"/>
      <c r="JPK25" s="163"/>
      <c r="JPL25" s="163"/>
      <c r="JPM25" s="163"/>
      <c r="JPN25" s="163"/>
      <c r="JPO25" s="163"/>
      <c r="JPP25" s="163"/>
      <c r="JPQ25" s="163"/>
      <c r="JPR25" s="163"/>
      <c r="JPS25" s="163"/>
      <c r="JPT25" s="163"/>
      <c r="JPU25" s="163"/>
      <c r="JPV25" s="163"/>
      <c r="JPW25" s="163"/>
      <c r="JPX25" s="163"/>
      <c r="JPY25" s="163"/>
      <c r="JPZ25" s="163"/>
      <c r="JQA25" s="163"/>
      <c r="JQB25" s="163"/>
      <c r="JQC25" s="163"/>
      <c r="JQD25" s="163"/>
      <c r="JQE25" s="163"/>
      <c r="JQF25" s="163"/>
      <c r="JQG25" s="163"/>
      <c r="JQH25" s="163"/>
      <c r="JQI25" s="163"/>
      <c r="JQJ25" s="163"/>
      <c r="JQK25" s="163"/>
      <c r="JQL25" s="163"/>
      <c r="JQM25" s="163"/>
      <c r="JQN25" s="163"/>
      <c r="JQO25" s="163"/>
      <c r="JQP25" s="163"/>
      <c r="JQQ25" s="163"/>
      <c r="JQR25" s="163"/>
      <c r="JQS25" s="163"/>
      <c r="JQT25" s="163"/>
      <c r="JQU25" s="163"/>
      <c r="JQV25" s="163"/>
      <c r="JQW25" s="163"/>
      <c r="JQX25" s="163"/>
      <c r="JQY25" s="163"/>
      <c r="JQZ25" s="163"/>
      <c r="JRA25" s="163"/>
      <c r="JRB25" s="163"/>
      <c r="JRC25" s="163"/>
      <c r="JRD25" s="163"/>
      <c r="JRE25" s="163"/>
      <c r="JRF25" s="163"/>
      <c r="JRG25" s="163"/>
      <c r="JRH25" s="163"/>
      <c r="JRI25" s="163"/>
      <c r="JRJ25" s="163"/>
      <c r="JRK25" s="163"/>
      <c r="JRL25" s="163"/>
      <c r="JRM25" s="163"/>
      <c r="JRN25" s="163"/>
      <c r="JRO25" s="163"/>
      <c r="JRP25" s="163"/>
      <c r="JRQ25" s="163"/>
      <c r="JRR25" s="163"/>
      <c r="JRS25" s="163"/>
      <c r="JRT25" s="163"/>
      <c r="JRU25" s="163"/>
      <c r="JRV25" s="163"/>
      <c r="JRW25" s="163"/>
      <c r="JRX25" s="163"/>
      <c r="JRY25" s="163"/>
      <c r="JRZ25" s="163"/>
      <c r="JSA25" s="163"/>
      <c r="JSB25" s="163"/>
      <c r="JSC25" s="163"/>
      <c r="JSD25" s="163"/>
      <c r="JSE25" s="163"/>
      <c r="JSF25" s="163"/>
      <c r="JSG25" s="163"/>
      <c r="JSH25" s="163"/>
      <c r="JSI25" s="163"/>
      <c r="JSJ25" s="163"/>
      <c r="JSK25" s="163"/>
      <c r="JSL25" s="163"/>
      <c r="JSM25" s="163"/>
      <c r="JSN25" s="163"/>
      <c r="JSO25" s="163"/>
      <c r="JSP25" s="163"/>
      <c r="JSQ25" s="163"/>
      <c r="JSR25" s="163"/>
      <c r="JSS25" s="163"/>
      <c r="JST25" s="163"/>
      <c r="JSU25" s="163"/>
      <c r="JSV25" s="163"/>
      <c r="JSW25" s="163"/>
      <c r="JSX25" s="163"/>
      <c r="JSY25" s="163"/>
      <c r="JSZ25" s="163"/>
      <c r="JTA25" s="163"/>
      <c r="JTB25" s="163"/>
      <c r="JTC25" s="163"/>
      <c r="JTD25" s="163"/>
      <c r="JTE25" s="163"/>
      <c r="JTF25" s="163"/>
      <c r="JTG25" s="163"/>
      <c r="JTH25" s="163"/>
      <c r="JTI25" s="163"/>
      <c r="JTJ25" s="163"/>
      <c r="JTK25" s="163"/>
      <c r="JTL25" s="163"/>
      <c r="JTM25" s="163"/>
      <c r="JTN25" s="163"/>
      <c r="JTO25" s="163"/>
      <c r="JTP25" s="163"/>
      <c r="JTQ25" s="163"/>
      <c r="JTR25" s="163"/>
      <c r="JTS25" s="163"/>
      <c r="JTT25" s="163"/>
      <c r="JTU25" s="163"/>
      <c r="JTV25" s="163"/>
      <c r="JTW25" s="163"/>
      <c r="JTX25" s="163"/>
      <c r="JTY25" s="163"/>
      <c r="JTZ25" s="163"/>
      <c r="JUA25" s="163"/>
      <c r="JUB25" s="163"/>
      <c r="JUC25" s="163"/>
      <c r="JUD25" s="163"/>
      <c r="JUE25" s="163"/>
      <c r="JUF25" s="163"/>
      <c r="JUG25" s="163"/>
      <c r="JUH25" s="163"/>
      <c r="JUI25" s="163"/>
      <c r="JUJ25" s="163"/>
      <c r="JUK25" s="163"/>
      <c r="JUL25" s="163"/>
      <c r="JUM25" s="163"/>
      <c r="JUN25" s="163"/>
      <c r="JUO25" s="163"/>
      <c r="JUP25" s="163"/>
      <c r="JUQ25" s="163"/>
      <c r="JUR25" s="163"/>
      <c r="JUS25" s="163"/>
      <c r="JUT25" s="163"/>
      <c r="JUU25" s="163"/>
      <c r="JUV25" s="163"/>
      <c r="JUW25" s="163"/>
      <c r="JUX25" s="163"/>
      <c r="JUY25" s="163"/>
      <c r="JUZ25" s="163"/>
      <c r="JVA25" s="163"/>
      <c r="JVB25" s="163"/>
      <c r="JVC25" s="163"/>
      <c r="JVD25" s="163"/>
      <c r="JVE25" s="163"/>
      <c r="JVF25" s="163"/>
      <c r="JVG25" s="163"/>
      <c r="JVH25" s="163"/>
      <c r="JVI25" s="163"/>
      <c r="JVJ25" s="163"/>
      <c r="JVK25" s="163"/>
      <c r="JVL25" s="163"/>
      <c r="JVM25" s="163"/>
      <c r="JVN25" s="163"/>
      <c r="JVO25" s="163"/>
      <c r="JVP25" s="163"/>
      <c r="JVQ25" s="163"/>
      <c r="JVR25" s="163"/>
      <c r="JVS25" s="163"/>
      <c r="JVT25" s="163"/>
      <c r="JVU25" s="163"/>
      <c r="JVV25" s="163"/>
      <c r="JVW25" s="163"/>
      <c r="JVX25" s="163"/>
      <c r="JVY25" s="163"/>
      <c r="JVZ25" s="163"/>
      <c r="JWA25" s="163"/>
      <c r="JWB25" s="163"/>
      <c r="JWC25" s="163"/>
      <c r="JWD25" s="163"/>
      <c r="JWE25" s="163"/>
      <c r="JWF25" s="163"/>
      <c r="JWG25" s="163"/>
      <c r="JWH25" s="163"/>
      <c r="JWI25" s="163"/>
      <c r="JWJ25" s="163"/>
      <c r="JWK25" s="163"/>
      <c r="JWL25" s="163"/>
      <c r="JWM25" s="163"/>
      <c r="JWN25" s="163"/>
      <c r="JWO25" s="163"/>
      <c r="JWP25" s="163"/>
      <c r="JWQ25" s="163"/>
      <c r="JWR25" s="163"/>
      <c r="JWS25" s="163"/>
      <c r="JWT25" s="163"/>
      <c r="JWU25" s="163"/>
      <c r="JWV25" s="163"/>
      <c r="JWW25" s="163"/>
      <c r="JWX25" s="163"/>
      <c r="JWY25" s="163"/>
      <c r="JWZ25" s="163"/>
      <c r="JXA25" s="163"/>
      <c r="JXB25" s="163"/>
      <c r="JXC25" s="163"/>
      <c r="JXD25" s="163"/>
      <c r="JXE25" s="163"/>
      <c r="JXF25" s="163"/>
      <c r="JXG25" s="163"/>
      <c r="JXH25" s="163"/>
      <c r="JXI25" s="163"/>
      <c r="JXJ25" s="163"/>
      <c r="JXK25" s="163"/>
      <c r="JXL25" s="163"/>
      <c r="JXM25" s="163"/>
      <c r="JXN25" s="163"/>
      <c r="JXO25" s="163"/>
      <c r="JXP25" s="163"/>
      <c r="JXQ25" s="163"/>
      <c r="JXR25" s="163"/>
      <c r="JXS25" s="163"/>
      <c r="JXT25" s="163"/>
      <c r="JXU25" s="163"/>
      <c r="JXV25" s="163"/>
      <c r="JXW25" s="163"/>
      <c r="JXX25" s="163"/>
      <c r="JXY25" s="163"/>
      <c r="JXZ25" s="163"/>
      <c r="JYA25" s="163"/>
      <c r="JYB25" s="163"/>
      <c r="JYC25" s="163"/>
      <c r="JYD25" s="163"/>
      <c r="JYE25" s="163"/>
      <c r="JYF25" s="163"/>
      <c r="JYG25" s="163"/>
      <c r="JYH25" s="163"/>
      <c r="JYI25" s="163"/>
      <c r="JYJ25" s="163"/>
      <c r="JYK25" s="163"/>
      <c r="JYL25" s="163"/>
      <c r="JYM25" s="163"/>
      <c r="JYN25" s="163"/>
      <c r="JYO25" s="163"/>
      <c r="JYP25" s="163"/>
      <c r="JYQ25" s="163"/>
      <c r="JYR25" s="163"/>
      <c r="JYS25" s="163"/>
      <c r="JYT25" s="163"/>
      <c r="JYU25" s="163"/>
      <c r="JYV25" s="163"/>
      <c r="JYW25" s="163"/>
      <c r="JYX25" s="163"/>
      <c r="JYY25" s="163"/>
      <c r="JYZ25" s="163"/>
      <c r="JZA25" s="163"/>
      <c r="JZB25" s="163"/>
      <c r="JZC25" s="163"/>
      <c r="JZD25" s="163"/>
      <c r="JZE25" s="163"/>
      <c r="JZF25" s="163"/>
      <c r="JZG25" s="163"/>
      <c r="JZH25" s="163"/>
      <c r="JZI25" s="163"/>
      <c r="JZJ25" s="163"/>
      <c r="JZK25" s="163"/>
      <c r="JZL25" s="163"/>
      <c r="JZM25" s="163"/>
      <c r="JZN25" s="163"/>
      <c r="JZO25" s="163"/>
      <c r="JZP25" s="163"/>
      <c r="JZQ25" s="163"/>
      <c r="JZR25" s="163"/>
      <c r="JZS25" s="163"/>
      <c r="JZT25" s="163"/>
      <c r="JZU25" s="163"/>
      <c r="JZV25" s="163"/>
      <c r="JZW25" s="163"/>
      <c r="JZX25" s="163"/>
      <c r="JZY25" s="163"/>
      <c r="JZZ25" s="163"/>
      <c r="KAA25" s="163"/>
      <c r="KAB25" s="163"/>
      <c r="KAC25" s="163"/>
      <c r="KAD25" s="163"/>
      <c r="KAE25" s="163"/>
      <c r="KAF25" s="163"/>
      <c r="KAG25" s="163"/>
      <c r="KAH25" s="163"/>
      <c r="KAI25" s="163"/>
      <c r="KAJ25" s="163"/>
      <c r="KAK25" s="163"/>
      <c r="KAL25" s="163"/>
      <c r="KAM25" s="163"/>
      <c r="KAN25" s="163"/>
      <c r="KAO25" s="163"/>
      <c r="KAP25" s="163"/>
      <c r="KAQ25" s="163"/>
      <c r="KAR25" s="163"/>
      <c r="KAS25" s="163"/>
      <c r="KAT25" s="163"/>
      <c r="KAU25" s="163"/>
      <c r="KAV25" s="163"/>
      <c r="KAW25" s="163"/>
      <c r="KAX25" s="163"/>
      <c r="KAY25" s="163"/>
      <c r="KAZ25" s="163"/>
      <c r="KBA25" s="163"/>
      <c r="KBB25" s="163"/>
      <c r="KBC25" s="163"/>
      <c r="KBD25" s="163"/>
      <c r="KBE25" s="163"/>
      <c r="KBF25" s="163"/>
      <c r="KBG25" s="163"/>
      <c r="KBH25" s="163"/>
      <c r="KBI25" s="163"/>
      <c r="KBJ25" s="163"/>
      <c r="KBK25" s="163"/>
      <c r="KBL25" s="163"/>
      <c r="KBM25" s="163"/>
      <c r="KBN25" s="163"/>
      <c r="KBO25" s="163"/>
      <c r="KBP25" s="163"/>
      <c r="KBQ25" s="163"/>
      <c r="KBR25" s="163"/>
      <c r="KBS25" s="163"/>
      <c r="KBT25" s="163"/>
      <c r="KBU25" s="163"/>
      <c r="KBV25" s="163"/>
      <c r="KBW25" s="163"/>
      <c r="KBX25" s="163"/>
      <c r="KBY25" s="163"/>
      <c r="KBZ25" s="163"/>
      <c r="KCA25" s="163"/>
      <c r="KCB25" s="163"/>
      <c r="KCC25" s="163"/>
      <c r="KCD25" s="163"/>
      <c r="KCE25" s="163"/>
      <c r="KCF25" s="163"/>
      <c r="KCG25" s="163"/>
      <c r="KCH25" s="163"/>
      <c r="KCI25" s="163"/>
      <c r="KCJ25" s="163"/>
      <c r="KCK25" s="163"/>
      <c r="KCL25" s="163"/>
      <c r="KCM25" s="163"/>
      <c r="KCN25" s="163"/>
      <c r="KCO25" s="163"/>
      <c r="KCP25" s="163"/>
      <c r="KCQ25" s="163"/>
      <c r="KCR25" s="163"/>
      <c r="KCS25" s="163"/>
      <c r="KCT25" s="163"/>
      <c r="KCU25" s="163"/>
      <c r="KCV25" s="163"/>
      <c r="KCW25" s="163"/>
      <c r="KCX25" s="163"/>
      <c r="KCY25" s="163"/>
      <c r="KCZ25" s="163"/>
      <c r="KDA25" s="163"/>
      <c r="KDB25" s="163"/>
      <c r="KDC25" s="163"/>
      <c r="KDD25" s="163"/>
      <c r="KDE25" s="163"/>
      <c r="KDF25" s="163"/>
      <c r="KDG25" s="163"/>
      <c r="KDH25" s="163"/>
      <c r="KDI25" s="163"/>
      <c r="KDJ25" s="163"/>
      <c r="KDK25" s="163"/>
      <c r="KDL25" s="163"/>
      <c r="KDM25" s="163"/>
      <c r="KDN25" s="163"/>
      <c r="KDO25" s="163"/>
      <c r="KDP25" s="163"/>
      <c r="KDQ25" s="163"/>
      <c r="KDR25" s="163"/>
      <c r="KDS25" s="163"/>
      <c r="KDT25" s="163"/>
      <c r="KDU25" s="163"/>
      <c r="KDV25" s="163"/>
      <c r="KDW25" s="163"/>
      <c r="KDX25" s="163"/>
      <c r="KDY25" s="163"/>
      <c r="KDZ25" s="163"/>
      <c r="KEA25" s="163"/>
      <c r="KEB25" s="163"/>
      <c r="KEC25" s="163"/>
      <c r="KED25" s="163"/>
      <c r="KEE25" s="163"/>
      <c r="KEF25" s="163"/>
      <c r="KEG25" s="163"/>
      <c r="KEH25" s="163"/>
      <c r="KEI25" s="163"/>
      <c r="KEJ25" s="163"/>
      <c r="KEK25" s="163"/>
      <c r="KEL25" s="163"/>
      <c r="KEM25" s="163"/>
      <c r="KEN25" s="163"/>
      <c r="KEO25" s="163"/>
      <c r="KEP25" s="163"/>
      <c r="KEQ25" s="163"/>
      <c r="KER25" s="163"/>
      <c r="KES25" s="163"/>
      <c r="KET25" s="163"/>
      <c r="KEU25" s="163"/>
      <c r="KEV25" s="163"/>
      <c r="KEW25" s="163"/>
      <c r="KEX25" s="163"/>
      <c r="KEY25" s="163"/>
      <c r="KEZ25" s="163"/>
      <c r="KFA25" s="163"/>
      <c r="KFB25" s="163"/>
      <c r="KFC25" s="163"/>
      <c r="KFD25" s="163"/>
      <c r="KFE25" s="163"/>
      <c r="KFF25" s="163"/>
      <c r="KFG25" s="163"/>
      <c r="KFH25" s="163"/>
      <c r="KFI25" s="163"/>
      <c r="KFJ25" s="163"/>
      <c r="KFK25" s="163"/>
      <c r="KFL25" s="163"/>
      <c r="KFM25" s="163"/>
      <c r="KFN25" s="163"/>
      <c r="KFO25" s="163"/>
      <c r="KFP25" s="163"/>
      <c r="KFQ25" s="163"/>
      <c r="KFR25" s="163"/>
      <c r="KFS25" s="163"/>
      <c r="KFT25" s="163"/>
      <c r="KFU25" s="163"/>
      <c r="KFV25" s="163"/>
      <c r="KFW25" s="163"/>
      <c r="KFX25" s="163"/>
      <c r="KFY25" s="163"/>
      <c r="KFZ25" s="163"/>
      <c r="KGA25" s="163"/>
      <c r="KGB25" s="163"/>
      <c r="KGC25" s="163"/>
      <c r="KGD25" s="163"/>
      <c r="KGE25" s="163"/>
      <c r="KGF25" s="163"/>
      <c r="KGG25" s="163"/>
      <c r="KGH25" s="163"/>
      <c r="KGI25" s="163"/>
      <c r="KGJ25" s="163"/>
      <c r="KGK25" s="163"/>
      <c r="KGL25" s="163"/>
      <c r="KGM25" s="163"/>
      <c r="KGN25" s="163"/>
      <c r="KGO25" s="163"/>
      <c r="KGP25" s="163"/>
      <c r="KGQ25" s="163"/>
      <c r="KGR25" s="163"/>
      <c r="KGS25" s="163"/>
      <c r="KGT25" s="163"/>
      <c r="KGU25" s="163"/>
      <c r="KGV25" s="163"/>
      <c r="KGW25" s="163"/>
      <c r="KGX25" s="163"/>
      <c r="KGY25" s="163"/>
      <c r="KGZ25" s="163"/>
      <c r="KHA25" s="163"/>
      <c r="KHB25" s="163"/>
      <c r="KHC25" s="163"/>
      <c r="KHD25" s="163"/>
      <c r="KHE25" s="163"/>
      <c r="KHF25" s="163"/>
      <c r="KHG25" s="163"/>
      <c r="KHH25" s="163"/>
      <c r="KHI25" s="163"/>
      <c r="KHJ25" s="163"/>
      <c r="KHK25" s="163"/>
      <c r="KHL25" s="163"/>
      <c r="KHM25" s="163"/>
      <c r="KHN25" s="163"/>
      <c r="KHO25" s="163"/>
      <c r="KHP25" s="163"/>
      <c r="KHQ25" s="163"/>
      <c r="KHR25" s="163"/>
      <c r="KHS25" s="163"/>
      <c r="KHT25" s="163"/>
      <c r="KHU25" s="163"/>
      <c r="KHV25" s="163"/>
      <c r="KHW25" s="163"/>
      <c r="KHX25" s="163"/>
      <c r="KHY25" s="163"/>
      <c r="KHZ25" s="163"/>
      <c r="KIA25" s="163"/>
      <c r="KIB25" s="163"/>
      <c r="KIC25" s="163"/>
      <c r="KID25" s="163"/>
      <c r="KIE25" s="163"/>
      <c r="KIF25" s="163"/>
      <c r="KIG25" s="163"/>
      <c r="KIH25" s="163"/>
      <c r="KII25" s="163"/>
      <c r="KIJ25" s="163"/>
      <c r="KIK25" s="163"/>
      <c r="KIL25" s="163"/>
      <c r="KIM25" s="163"/>
      <c r="KIN25" s="163"/>
      <c r="KIO25" s="163"/>
      <c r="KIP25" s="163"/>
      <c r="KIQ25" s="163"/>
      <c r="KIR25" s="163"/>
      <c r="KIS25" s="163"/>
      <c r="KIT25" s="163"/>
      <c r="KIU25" s="163"/>
      <c r="KIV25" s="163"/>
      <c r="KIW25" s="163"/>
      <c r="KIX25" s="163"/>
      <c r="KIY25" s="163"/>
      <c r="KIZ25" s="163"/>
      <c r="KJA25" s="163"/>
      <c r="KJB25" s="163"/>
      <c r="KJC25" s="163"/>
      <c r="KJD25" s="163"/>
      <c r="KJE25" s="163"/>
      <c r="KJF25" s="163"/>
      <c r="KJG25" s="163"/>
      <c r="KJH25" s="163"/>
      <c r="KJI25" s="163"/>
      <c r="KJJ25" s="163"/>
      <c r="KJK25" s="163"/>
      <c r="KJL25" s="163"/>
      <c r="KJM25" s="163"/>
      <c r="KJN25" s="163"/>
      <c r="KJO25" s="163"/>
      <c r="KJP25" s="163"/>
      <c r="KJQ25" s="163"/>
      <c r="KJR25" s="163"/>
      <c r="KJS25" s="163"/>
      <c r="KJT25" s="163"/>
      <c r="KJU25" s="163"/>
      <c r="KJV25" s="163"/>
      <c r="KJW25" s="163"/>
      <c r="KJX25" s="163"/>
      <c r="KJY25" s="163"/>
      <c r="KJZ25" s="163"/>
      <c r="KKA25" s="163"/>
      <c r="KKB25" s="163"/>
      <c r="KKC25" s="163"/>
      <c r="KKD25" s="163"/>
      <c r="KKE25" s="163"/>
      <c r="KKF25" s="163"/>
      <c r="KKG25" s="163"/>
      <c r="KKH25" s="163"/>
      <c r="KKI25" s="163"/>
      <c r="KKJ25" s="163"/>
      <c r="KKK25" s="163"/>
      <c r="KKL25" s="163"/>
      <c r="KKM25" s="163"/>
      <c r="KKN25" s="163"/>
      <c r="KKO25" s="163"/>
      <c r="KKP25" s="163"/>
      <c r="KKQ25" s="163"/>
      <c r="KKR25" s="163"/>
      <c r="KKS25" s="163"/>
      <c r="KKT25" s="163"/>
      <c r="KKU25" s="163"/>
      <c r="KKV25" s="163"/>
      <c r="KKW25" s="163"/>
      <c r="KKX25" s="163"/>
      <c r="KKY25" s="163"/>
      <c r="KKZ25" s="163"/>
      <c r="KLA25" s="163"/>
      <c r="KLB25" s="163"/>
      <c r="KLC25" s="163"/>
      <c r="KLD25" s="163"/>
      <c r="KLE25" s="163"/>
      <c r="KLF25" s="163"/>
      <c r="KLG25" s="163"/>
      <c r="KLH25" s="163"/>
      <c r="KLI25" s="163"/>
      <c r="KLJ25" s="163"/>
      <c r="KLK25" s="163"/>
      <c r="KLL25" s="163"/>
      <c r="KLM25" s="163"/>
      <c r="KLN25" s="163"/>
      <c r="KLO25" s="163"/>
      <c r="KLP25" s="163"/>
      <c r="KLQ25" s="163"/>
      <c r="KLR25" s="163"/>
      <c r="KLS25" s="163"/>
      <c r="KLT25" s="163"/>
      <c r="KLU25" s="163"/>
      <c r="KLV25" s="163"/>
      <c r="KLW25" s="163"/>
      <c r="KLX25" s="163"/>
      <c r="KLY25" s="163"/>
      <c r="KLZ25" s="163"/>
      <c r="KMA25" s="163"/>
      <c r="KMB25" s="163"/>
      <c r="KMC25" s="163"/>
      <c r="KMD25" s="163"/>
      <c r="KME25" s="163"/>
      <c r="KMF25" s="163"/>
      <c r="KMG25" s="163"/>
      <c r="KMH25" s="163"/>
      <c r="KMI25" s="163"/>
      <c r="KMJ25" s="163"/>
      <c r="KMK25" s="163"/>
      <c r="KML25" s="163"/>
      <c r="KMM25" s="163"/>
      <c r="KMN25" s="163"/>
      <c r="KMO25" s="163"/>
      <c r="KMP25" s="163"/>
      <c r="KMQ25" s="163"/>
      <c r="KMR25" s="163"/>
      <c r="KMS25" s="163"/>
      <c r="KMT25" s="163"/>
      <c r="KMU25" s="163"/>
      <c r="KMV25" s="163"/>
      <c r="KMW25" s="163"/>
      <c r="KMX25" s="163"/>
      <c r="KMY25" s="163"/>
      <c r="KMZ25" s="163"/>
      <c r="KNA25" s="163"/>
      <c r="KNB25" s="163"/>
      <c r="KNC25" s="163"/>
      <c r="KND25" s="163"/>
      <c r="KNE25" s="163"/>
      <c r="KNF25" s="163"/>
      <c r="KNG25" s="163"/>
      <c r="KNH25" s="163"/>
      <c r="KNI25" s="163"/>
      <c r="KNJ25" s="163"/>
      <c r="KNK25" s="163"/>
      <c r="KNL25" s="163"/>
      <c r="KNM25" s="163"/>
      <c r="KNN25" s="163"/>
      <c r="KNO25" s="163"/>
      <c r="KNP25" s="163"/>
      <c r="KNQ25" s="163"/>
      <c r="KNR25" s="163"/>
      <c r="KNS25" s="163"/>
      <c r="KNT25" s="163"/>
      <c r="KNU25" s="163"/>
      <c r="KNV25" s="163"/>
      <c r="KNW25" s="163"/>
      <c r="KNX25" s="163"/>
      <c r="KNY25" s="163"/>
      <c r="KNZ25" s="163"/>
      <c r="KOA25" s="163"/>
      <c r="KOB25" s="163"/>
      <c r="KOC25" s="163"/>
      <c r="KOD25" s="163"/>
      <c r="KOE25" s="163"/>
      <c r="KOF25" s="163"/>
      <c r="KOG25" s="163"/>
      <c r="KOH25" s="163"/>
      <c r="KOI25" s="163"/>
      <c r="KOJ25" s="163"/>
      <c r="KOK25" s="163"/>
      <c r="KOL25" s="163"/>
      <c r="KOM25" s="163"/>
      <c r="KON25" s="163"/>
      <c r="KOO25" s="163"/>
      <c r="KOP25" s="163"/>
      <c r="KOQ25" s="163"/>
      <c r="KOR25" s="163"/>
      <c r="KOS25" s="163"/>
      <c r="KOT25" s="163"/>
      <c r="KOU25" s="163"/>
      <c r="KOV25" s="163"/>
      <c r="KOW25" s="163"/>
      <c r="KOX25" s="163"/>
      <c r="KOY25" s="163"/>
      <c r="KOZ25" s="163"/>
      <c r="KPA25" s="163"/>
      <c r="KPB25" s="163"/>
      <c r="KPC25" s="163"/>
      <c r="KPD25" s="163"/>
      <c r="KPE25" s="163"/>
      <c r="KPF25" s="163"/>
      <c r="KPG25" s="163"/>
      <c r="KPH25" s="163"/>
      <c r="KPI25" s="163"/>
      <c r="KPJ25" s="163"/>
      <c r="KPK25" s="163"/>
      <c r="KPL25" s="163"/>
      <c r="KPM25" s="163"/>
      <c r="KPN25" s="163"/>
      <c r="KPO25" s="163"/>
      <c r="KPP25" s="163"/>
      <c r="KPQ25" s="163"/>
      <c r="KPR25" s="163"/>
      <c r="KPS25" s="163"/>
      <c r="KPT25" s="163"/>
      <c r="KPU25" s="163"/>
      <c r="KPV25" s="163"/>
      <c r="KPW25" s="163"/>
      <c r="KPX25" s="163"/>
      <c r="KPY25" s="163"/>
      <c r="KPZ25" s="163"/>
      <c r="KQA25" s="163"/>
      <c r="KQB25" s="163"/>
      <c r="KQC25" s="163"/>
      <c r="KQD25" s="163"/>
      <c r="KQE25" s="163"/>
      <c r="KQF25" s="163"/>
      <c r="KQG25" s="163"/>
      <c r="KQH25" s="163"/>
      <c r="KQI25" s="163"/>
      <c r="KQJ25" s="163"/>
      <c r="KQK25" s="163"/>
      <c r="KQL25" s="163"/>
      <c r="KQM25" s="163"/>
      <c r="KQN25" s="163"/>
      <c r="KQO25" s="163"/>
      <c r="KQP25" s="163"/>
      <c r="KQQ25" s="163"/>
      <c r="KQR25" s="163"/>
      <c r="KQS25" s="163"/>
      <c r="KQT25" s="163"/>
      <c r="KQU25" s="163"/>
      <c r="KQV25" s="163"/>
      <c r="KQW25" s="163"/>
      <c r="KQX25" s="163"/>
      <c r="KQY25" s="163"/>
      <c r="KQZ25" s="163"/>
      <c r="KRA25" s="163"/>
      <c r="KRB25" s="163"/>
      <c r="KRC25" s="163"/>
      <c r="KRD25" s="163"/>
      <c r="KRE25" s="163"/>
      <c r="KRF25" s="163"/>
      <c r="KRG25" s="163"/>
      <c r="KRH25" s="163"/>
      <c r="KRI25" s="163"/>
      <c r="KRJ25" s="163"/>
      <c r="KRK25" s="163"/>
      <c r="KRL25" s="163"/>
      <c r="KRM25" s="163"/>
      <c r="KRN25" s="163"/>
      <c r="KRO25" s="163"/>
      <c r="KRP25" s="163"/>
      <c r="KRQ25" s="163"/>
      <c r="KRR25" s="163"/>
      <c r="KRS25" s="163"/>
      <c r="KRT25" s="163"/>
      <c r="KRU25" s="163"/>
      <c r="KRV25" s="163"/>
      <c r="KRW25" s="163"/>
      <c r="KRX25" s="163"/>
      <c r="KRY25" s="163"/>
      <c r="KRZ25" s="163"/>
      <c r="KSA25" s="163"/>
      <c r="KSB25" s="163"/>
      <c r="KSC25" s="163"/>
      <c r="KSD25" s="163"/>
      <c r="KSE25" s="163"/>
      <c r="KSF25" s="163"/>
      <c r="KSG25" s="163"/>
      <c r="KSH25" s="163"/>
      <c r="KSI25" s="163"/>
      <c r="KSJ25" s="163"/>
      <c r="KSK25" s="163"/>
      <c r="KSL25" s="163"/>
      <c r="KSM25" s="163"/>
      <c r="KSN25" s="163"/>
      <c r="KSO25" s="163"/>
      <c r="KSP25" s="163"/>
      <c r="KSQ25" s="163"/>
      <c r="KSR25" s="163"/>
      <c r="KSS25" s="163"/>
      <c r="KST25" s="163"/>
      <c r="KSU25" s="163"/>
      <c r="KSV25" s="163"/>
      <c r="KSW25" s="163"/>
      <c r="KSX25" s="163"/>
      <c r="KSY25" s="163"/>
      <c r="KSZ25" s="163"/>
      <c r="KTA25" s="163"/>
      <c r="KTB25" s="163"/>
      <c r="KTC25" s="163"/>
      <c r="KTD25" s="163"/>
      <c r="KTE25" s="163"/>
      <c r="KTF25" s="163"/>
      <c r="KTG25" s="163"/>
      <c r="KTH25" s="163"/>
      <c r="KTI25" s="163"/>
      <c r="KTJ25" s="163"/>
      <c r="KTK25" s="163"/>
      <c r="KTL25" s="163"/>
      <c r="KTM25" s="163"/>
      <c r="KTN25" s="163"/>
      <c r="KTO25" s="163"/>
      <c r="KTP25" s="163"/>
      <c r="KTQ25" s="163"/>
      <c r="KTR25" s="163"/>
      <c r="KTS25" s="163"/>
      <c r="KTT25" s="163"/>
      <c r="KTU25" s="163"/>
      <c r="KTV25" s="163"/>
      <c r="KTW25" s="163"/>
      <c r="KTX25" s="163"/>
      <c r="KTY25" s="163"/>
      <c r="KTZ25" s="163"/>
      <c r="KUA25" s="163"/>
      <c r="KUB25" s="163"/>
      <c r="KUC25" s="163"/>
      <c r="KUD25" s="163"/>
      <c r="KUE25" s="163"/>
      <c r="KUF25" s="163"/>
      <c r="KUG25" s="163"/>
      <c r="KUH25" s="163"/>
      <c r="KUI25" s="163"/>
      <c r="KUJ25" s="163"/>
      <c r="KUK25" s="163"/>
      <c r="KUL25" s="163"/>
      <c r="KUM25" s="163"/>
      <c r="KUN25" s="163"/>
      <c r="KUO25" s="163"/>
      <c r="KUP25" s="163"/>
      <c r="KUQ25" s="163"/>
      <c r="KUR25" s="163"/>
      <c r="KUS25" s="163"/>
      <c r="KUT25" s="163"/>
      <c r="KUU25" s="163"/>
      <c r="KUV25" s="163"/>
      <c r="KUW25" s="163"/>
      <c r="KUX25" s="163"/>
      <c r="KUY25" s="163"/>
      <c r="KUZ25" s="163"/>
      <c r="KVA25" s="163"/>
      <c r="KVB25" s="163"/>
      <c r="KVC25" s="163"/>
      <c r="KVD25" s="163"/>
      <c r="KVE25" s="163"/>
      <c r="KVF25" s="163"/>
      <c r="KVG25" s="163"/>
      <c r="KVH25" s="163"/>
      <c r="KVI25" s="163"/>
      <c r="KVJ25" s="163"/>
      <c r="KVK25" s="163"/>
      <c r="KVL25" s="163"/>
      <c r="KVM25" s="163"/>
      <c r="KVN25" s="163"/>
      <c r="KVO25" s="163"/>
      <c r="KVP25" s="163"/>
      <c r="KVQ25" s="163"/>
      <c r="KVR25" s="163"/>
      <c r="KVS25" s="163"/>
      <c r="KVT25" s="163"/>
      <c r="KVU25" s="163"/>
      <c r="KVV25" s="163"/>
      <c r="KVW25" s="163"/>
      <c r="KVX25" s="163"/>
      <c r="KVY25" s="163"/>
      <c r="KVZ25" s="163"/>
      <c r="KWA25" s="163"/>
      <c r="KWB25" s="163"/>
      <c r="KWC25" s="163"/>
      <c r="KWD25" s="163"/>
      <c r="KWE25" s="163"/>
      <c r="KWF25" s="163"/>
      <c r="KWG25" s="163"/>
      <c r="KWH25" s="163"/>
      <c r="KWI25" s="163"/>
      <c r="KWJ25" s="163"/>
      <c r="KWK25" s="163"/>
      <c r="KWL25" s="163"/>
      <c r="KWM25" s="163"/>
      <c r="KWN25" s="163"/>
      <c r="KWO25" s="163"/>
      <c r="KWP25" s="163"/>
      <c r="KWQ25" s="163"/>
      <c r="KWR25" s="163"/>
      <c r="KWS25" s="163"/>
      <c r="KWT25" s="163"/>
      <c r="KWU25" s="163"/>
      <c r="KWV25" s="163"/>
      <c r="KWW25" s="163"/>
      <c r="KWX25" s="163"/>
      <c r="KWY25" s="163"/>
      <c r="KWZ25" s="163"/>
      <c r="KXA25" s="163"/>
      <c r="KXB25" s="163"/>
      <c r="KXC25" s="163"/>
      <c r="KXD25" s="163"/>
      <c r="KXE25" s="163"/>
      <c r="KXF25" s="163"/>
      <c r="KXG25" s="163"/>
      <c r="KXH25" s="163"/>
      <c r="KXI25" s="163"/>
      <c r="KXJ25" s="163"/>
      <c r="KXK25" s="163"/>
      <c r="KXL25" s="163"/>
      <c r="KXM25" s="163"/>
      <c r="KXN25" s="163"/>
      <c r="KXO25" s="163"/>
      <c r="KXP25" s="163"/>
      <c r="KXQ25" s="163"/>
      <c r="KXR25" s="163"/>
      <c r="KXS25" s="163"/>
      <c r="KXT25" s="163"/>
      <c r="KXU25" s="163"/>
      <c r="KXV25" s="163"/>
      <c r="KXW25" s="163"/>
      <c r="KXX25" s="163"/>
      <c r="KXY25" s="163"/>
      <c r="KXZ25" s="163"/>
      <c r="KYA25" s="163"/>
      <c r="KYB25" s="163"/>
      <c r="KYC25" s="163"/>
      <c r="KYD25" s="163"/>
      <c r="KYE25" s="163"/>
      <c r="KYF25" s="163"/>
      <c r="KYG25" s="163"/>
      <c r="KYH25" s="163"/>
      <c r="KYI25" s="163"/>
      <c r="KYJ25" s="163"/>
      <c r="KYK25" s="163"/>
      <c r="KYL25" s="163"/>
      <c r="KYM25" s="163"/>
      <c r="KYN25" s="163"/>
      <c r="KYO25" s="163"/>
      <c r="KYP25" s="163"/>
      <c r="KYQ25" s="163"/>
      <c r="KYR25" s="163"/>
      <c r="KYS25" s="163"/>
      <c r="KYT25" s="163"/>
      <c r="KYU25" s="163"/>
      <c r="KYV25" s="163"/>
      <c r="KYW25" s="163"/>
      <c r="KYX25" s="163"/>
      <c r="KYY25" s="163"/>
      <c r="KYZ25" s="163"/>
      <c r="KZA25" s="163"/>
      <c r="KZB25" s="163"/>
      <c r="KZC25" s="163"/>
      <c r="KZD25" s="163"/>
      <c r="KZE25" s="163"/>
      <c r="KZF25" s="163"/>
      <c r="KZG25" s="163"/>
      <c r="KZH25" s="163"/>
      <c r="KZI25" s="163"/>
      <c r="KZJ25" s="163"/>
      <c r="KZK25" s="163"/>
      <c r="KZL25" s="163"/>
      <c r="KZM25" s="163"/>
      <c r="KZN25" s="163"/>
      <c r="KZO25" s="163"/>
      <c r="KZP25" s="163"/>
      <c r="KZQ25" s="163"/>
      <c r="KZR25" s="163"/>
      <c r="KZS25" s="163"/>
      <c r="KZT25" s="163"/>
      <c r="KZU25" s="163"/>
      <c r="KZV25" s="163"/>
      <c r="KZW25" s="163"/>
      <c r="KZX25" s="163"/>
      <c r="KZY25" s="163"/>
      <c r="KZZ25" s="163"/>
      <c r="LAA25" s="163"/>
      <c r="LAB25" s="163"/>
      <c r="LAC25" s="163"/>
      <c r="LAD25" s="163"/>
      <c r="LAE25" s="163"/>
      <c r="LAF25" s="163"/>
      <c r="LAG25" s="163"/>
      <c r="LAH25" s="163"/>
      <c r="LAI25" s="163"/>
      <c r="LAJ25" s="163"/>
      <c r="LAK25" s="163"/>
      <c r="LAL25" s="163"/>
      <c r="LAM25" s="163"/>
      <c r="LAN25" s="163"/>
      <c r="LAO25" s="163"/>
      <c r="LAP25" s="163"/>
      <c r="LAQ25" s="163"/>
      <c r="LAR25" s="163"/>
      <c r="LAS25" s="163"/>
      <c r="LAT25" s="163"/>
      <c r="LAU25" s="163"/>
      <c r="LAV25" s="163"/>
      <c r="LAW25" s="163"/>
      <c r="LAX25" s="163"/>
      <c r="LAY25" s="163"/>
      <c r="LAZ25" s="163"/>
      <c r="LBA25" s="163"/>
      <c r="LBB25" s="163"/>
      <c r="LBC25" s="163"/>
      <c r="LBD25" s="163"/>
      <c r="LBE25" s="163"/>
      <c r="LBF25" s="163"/>
      <c r="LBG25" s="163"/>
      <c r="LBH25" s="163"/>
      <c r="LBI25" s="163"/>
      <c r="LBJ25" s="163"/>
      <c r="LBK25" s="163"/>
      <c r="LBL25" s="163"/>
      <c r="LBM25" s="163"/>
      <c r="LBN25" s="163"/>
      <c r="LBO25" s="163"/>
      <c r="LBP25" s="163"/>
      <c r="LBQ25" s="163"/>
      <c r="LBR25" s="163"/>
      <c r="LBS25" s="163"/>
      <c r="LBT25" s="163"/>
      <c r="LBU25" s="163"/>
      <c r="LBV25" s="163"/>
      <c r="LBW25" s="163"/>
      <c r="LBX25" s="163"/>
      <c r="LBY25" s="163"/>
      <c r="LBZ25" s="163"/>
      <c r="LCA25" s="163"/>
      <c r="LCB25" s="163"/>
      <c r="LCC25" s="163"/>
      <c r="LCD25" s="163"/>
      <c r="LCE25" s="163"/>
      <c r="LCF25" s="163"/>
      <c r="LCG25" s="163"/>
      <c r="LCH25" s="163"/>
      <c r="LCI25" s="163"/>
      <c r="LCJ25" s="163"/>
      <c r="LCK25" s="163"/>
      <c r="LCL25" s="163"/>
      <c r="LCM25" s="163"/>
      <c r="LCN25" s="163"/>
      <c r="LCO25" s="163"/>
      <c r="LCP25" s="163"/>
      <c r="LCQ25" s="163"/>
      <c r="LCR25" s="163"/>
      <c r="LCS25" s="163"/>
      <c r="LCT25" s="163"/>
      <c r="LCU25" s="163"/>
      <c r="LCV25" s="163"/>
      <c r="LCW25" s="163"/>
      <c r="LCX25" s="163"/>
      <c r="LCY25" s="163"/>
      <c r="LCZ25" s="163"/>
      <c r="LDA25" s="163"/>
      <c r="LDB25" s="163"/>
      <c r="LDC25" s="163"/>
      <c r="LDD25" s="163"/>
      <c r="LDE25" s="163"/>
      <c r="LDF25" s="163"/>
      <c r="LDG25" s="163"/>
      <c r="LDH25" s="163"/>
      <c r="LDI25" s="163"/>
      <c r="LDJ25" s="163"/>
      <c r="LDK25" s="163"/>
      <c r="LDL25" s="163"/>
      <c r="LDM25" s="163"/>
      <c r="LDN25" s="163"/>
      <c r="LDO25" s="163"/>
      <c r="LDP25" s="163"/>
      <c r="LDQ25" s="163"/>
      <c r="LDR25" s="163"/>
      <c r="LDS25" s="163"/>
      <c r="LDT25" s="163"/>
      <c r="LDU25" s="163"/>
      <c r="LDV25" s="163"/>
      <c r="LDW25" s="163"/>
      <c r="LDX25" s="163"/>
      <c r="LDY25" s="163"/>
      <c r="LDZ25" s="163"/>
      <c r="LEA25" s="163"/>
      <c r="LEB25" s="163"/>
      <c r="LEC25" s="163"/>
      <c r="LED25" s="163"/>
      <c r="LEE25" s="163"/>
      <c r="LEF25" s="163"/>
      <c r="LEG25" s="163"/>
      <c r="LEH25" s="163"/>
      <c r="LEI25" s="163"/>
      <c r="LEJ25" s="163"/>
      <c r="LEK25" s="163"/>
      <c r="LEL25" s="163"/>
      <c r="LEM25" s="163"/>
      <c r="LEN25" s="163"/>
      <c r="LEO25" s="163"/>
      <c r="LEP25" s="163"/>
      <c r="LEQ25" s="163"/>
      <c r="LER25" s="163"/>
      <c r="LES25" s="163"/>
      <c r="LET25" s="163"/>
      <c r="LEU25" s="163"/>
      <c r="LEV25" s="163"/>
      <c r="LEW25" s="163"/>
      <c r="LEX25" s="163"/>
      <c r="LEY25" s="163"/>
      <c r="LEZ25" s="163"/>
      <c r="LFA25" s="163"/>
      <c r="LFB25" s="163"/>
      <c r="LFC25" s="163"/>
      <c r="LFD25" s="163"/>
      <c r="LFE25" s="163"/>
      <c r="LFF25" s="163"/>
      <c r="LFG25" s="163"/>
      <c r="LFH25" s="163"/>
      <c r="LFI25" s="163"/>
      <c r="LFJ25" s="163"/>
      <c r="LFK25" s="163"/>
      <c r="LFL25" s="163"/>
      <c r="LFM25" s="163"/>
      <c r="LFN25" s="163"/>
      <c r="LFO25" s="163"/>
      <c r="LFP25" s="163"/>
      <c r="LFQ25" s="163"/>
      <c r="LFR25" s="163"/>
      <c r="LFS25" s="163"/>
      <c r="LFT25" s="163"/>
      <c r="LFU25" s="163"/>
      <c r="LFV25" s="163"/>
      <c r="LFW25" s="163"/>
      <c r="LFX25" s="163"/>
      <c r="LFY25" s="163"/>
      <c r="LFZ25" s="163"/>
      <c r="LGA25" s="163"/>
      <c r="LGB25" s="163"/>
      <c r="LGC25" s="163"/>
      <c r="LGD25" s="163"/>
      <c r="LGE25" s="163"/>
      <c r="LGF25" s="163"/>
      <c r="LGG25" s="163"/>
      <c r="LGH25" s="163"/>
      <c r="LGI25" s="163"/>
      <c r="LGJ25" s="163"/>
      <c r="LGK25" s="163"/>
      <c r="LGL25" s="163"/>
      <c r="LGM25" s="163"/>
      <c r="LGN25" s="163"/>
      <c r="LGO25" s="163"/>
      <c r="LGP25" s="163"/>
      <c r="LGQ25" s="163"/>
      <c r="LGR25" s="163"/>
      <c r="LGS25" s="163"/>
      <c r="LGT25" s="163"/>
      <c r="LGU25" s="163"/>
      <c r="LGV25" s="163"/>
      <c r="LGW25" s="163"/>
      <c r="LGX25" s="163"/>
      <c r="LGY25" s="163"/>
      <c r="LGZ25" s="163"/>
      <c r="LHA25" s="163"/>
      <c r="LHB25" s="163"/>
      <c r="LHC25" s="163"/>
      <c r="LHD25" s="163"/>
      <c r="LHE25" s="163"/>
      <c r="LHF25" s="163"/>
      <c r="LHG25" s="163"/>
      <c r="LHH25" s="163"/>
      <c r="LHI25" s="163"/>
      <c r="LHJ25" s="163"/>
      <c r="LHK25" s="163"/>
      <c r="LHL25" s="163"/>
      <c r="LHM25" s="163"/>
      <c r="LHN25" s="163"/>
      <c r="LHO25" s="163"/>
      <c r="LHP25" s="163"/>
      <c r="LHQ25" s="163"/>
      <c r="LHR25" s="163"/>
      <c r="LHS25" s="163"/>
      <c r="LHT25" s="163"/>
      <c r="LHU25" s="163"/>
      <c r="LHV25" s="163"/>
      <c r="LHW25" s="163"/>
      <c r="LHX25" s="163"/>
      <c r="LHY25" s="163"/>
      <c r="LHZ25" s="163"/>
      <c r="LIA25" s="163"/>
      <c r="LIB25" s="163"/>
      <c r="LIC25" s="163"/>
      <c r="LID25" s="163"/>
      <c r="LIE25" s="163"/>
      <c r="LIF25" s="163"/>
      <c r="LIG25" s="163"/>
      <c r="LIH25" s="163"/>
      <c r="LII25" s="163"/>
      <c r="LIJ25" s="163"/>
      <c r="LIK25" s="163"/>
      <c r="LIL25" s="163"/>
      <c r="LIM25" s="163"/>
      <c r="LIN25" s="163"/>
      <c r="LIO25" s="163"/>
      <c r="LIP25" s="163"/>
      <c r="LIQ25" s="163"/>
      <c r="LIR25" s="163"/>
      <c r="LIS25" s="163"/>
      <c r="LIT25" s="163"/>
      <c r="LIU25" s="163"/>
      <c r="LIV25" s="163"/>
      <c r="LIW25" s="163"/>
      <c r="LIX25" s="163"/>
      <c r="LIY25" s="163"/>
      <c r="LIZ25" s="163"/>
      <c r="LJA25" s="163"/>
      <c r="LJB25" s="163"/>
      <c r="LJC25" s="163"/>
      <c r="LJD25" s="163"/>
      <c r="LJE25" s="163"/>
      <c r="LJF25" s="163"/>
      <c r="LJG25" s="163"/>
      <c r="LJH25" s="163"/>
      <c r="LJI25" s="163"/>
      <c r="LJJ25" s="163"/>
      <c r="LJK25" s="163"/>
      <c r="LJL25" s="163"/>
      <c r="LJM25" s="163"/>
      <c r="LJN25" s="163"/>
      <c r="LJO25" s="163"/>
      <c r="LJP25" s="163"/>
      <c r="LJQ25" s="163"/>
      <c r="LJR25" s="163"/>
      <c r="LJS25" s="163"/>
      <c r="LJT25" s="163"/>
      <c r="LJU25" s="163"/>
      <c r="LJV25" s="163"/>
      <c r="LJW25" s="163"/>
      <c r="LJX25" s="163"/>
      <c r="LJY25" s="163"/>
      <c r="LJZ25" s="163"/>
      <c r="LKA25" s="163"/>
      <c r="LKB25" s="163"/>
      <c r="LKC25" s="163"/>
      <c r="LKD25" s="163"/>
      <c r="LKE25" s="163"/>
      <c r="LKF25" s="163"/>
      <c r="LKG25" s="163"/>
      <c r="LKH25" s="163"/>
      <c r="LKI25" s="163"/>
      <c r="LKJ25" s="163"/>
      <c r="LKK25" s="163"/>
      <c r="LKL25" s="163"/>
      <c r="LKM25" s="163"/>
      <c r="LKN25" s="163"/>
      <c r="LKO25" s="163"/>
      <c r="LKP25" s="163"/>
      <c r="LKQ25" s="163"/>
      <c r="LKR25" s="163"/>
      <c r="LKS25" s="163"/>
      <c r="LKT25" s="163"/>
      <c r="LKU25" s="163"/>
      <c r="LKV25" s="163"/>
      <c r="LKW25" s="163"/>
      <c r="LKX25" s="163"/>
      <c r="LKY25" s="163"/>
      <c r="LKZ25" s="163"/>
      <c r="LLA25" s="163"/>
      <c r="LLB25" s="163"/>
      <c r="LLC25" s="163"/>
      <c r="LLD25" s="163"/>
      <c r="LLE25" s="163"/>
      <c r="LLF25" s="163"/>
      <c r="LLG25" s="163"/>
      <c r="LLH25" s="163"/>
      <c r="LLI25" s="163"/>
      <c r="LLJ25" s="163"/>
      <c r="LLK25" s="163"/>
      <c r="LLL25" s="163"/>
      <c r="LLM25" s="163"/>
      <c r="LLN25" s="163"/>
      <c r="LLO25" s="163"/>
      <c r="LLP25" s="163"/>
      <c r="LLQ25" s="163"/>
      <c r="LLR25" s="163"/>
      <c r="LLS25" s="163"/>
      <c r="LLT25" s="163"/>
      <c r="LLU25" s="163"/>
      <c r="LLV25" s="163"/>
      <c r="LLW25" s="163"/>
      <c r="LLX25" s="163"/>
      <c r="LLY25" s="163"/>
      <c r="LLZ25" s="163"/>
      <c r="LMA25" s="163"/>
      <c r="LMB25" s="163"/>
      <c r="LMC25" s="163"/>
      <c r="LMD25" s="163"/>
      <c r="LME25" s="163"/>
      <c r="LMF25" s="163"/>
      <c r="LMG25" s="163"/>
      <c r="LMH25" s="163"/>
      <c r="LMI25" s="163"/>
      <c r="LMJ25" s="163"/>
      <c r="LMK25" s="163"/>
      <c r="LML25" s="163"/>
      <c r="LMM25" s="163"/>
      <c r="LMN25" s="163"/>
      <c r="LMO25" s="163"/>
      <c r="LMP25" s="163"/>
      <c r="LMQ25" s="163"/>
      <c r="LMR25" s="163"/>
      <c r="LMS25" s="163"/>
      <c r="LMT25" s="163"/>
      <c r="LMU25" s="163"/>
      <c r="LMV25" s="163"/>
      <c r="LMW25" s="163"/>
      <c r="LMX25" s="163"/>
      <c r="LMY25" s="163"/>
      <c r="LMZ25" s="163"/>
      <c r="LNA25" s="163"/>
      <c r="LNB25" s="163"/>
      <c r="LNC25" s="163"/>
      <c r="LND25" s="163"/>
      <c r="LNE25" s="163"/>
      <c r="LNF25" s="163"/>
      <c r="LNG25" s="163"/>
      <c r="LNH25" s="163"/>
      <c r="LNI25" s="163"/>
      <c r="LNJ25" s="163"/>
      <c r="LNK25" s="163"/>
      <c r="LNL25" s="163"/>
      <c r="LNM25" s="163"/>
      <c r="LNN25" s="163"/>
      <c r="LNO25" s="163"/>
      <c r="LNP25" s="163"/>
      <c r="LNQ25" s="163"/>
      <c r="LNR25" s="163"/>
      <c r="LNS25" s="163"/>
      <c r="LNT25" s="163"/>
      <c r="LNU25" s="163"/>
      <c r="LNV25" s="163"/>
      <c r="LNW25" s="163"/>
      <c r="LNX25" s="163"/>
      <c r="LNY25" s="163"/>
      <c r="LNZ25" s="163"/>
      <c r="LOA25" s="163"/>
      <c r="LOB25" s="163"/>
      <c r="LOC25" s="163"/>
      <c r="LOD25" s="163"/>
      <c r="LOE25" s="163"/>
      <c r="LOF25" s="163"/>
      <c r="LOG25" s="163"/>
      <c r="LOH25" s="163"/>
      <c r="LOI25" s="163"/>
      <c r="LOJ25" s="163"/>
      <c r="LOK25" s="163"/>
      <c r="LOL25" s="163"/>
      <c r="LOM25" s="163"/>
      <c r="LON25" s="163"/>
      <c r="LOO25" s="163"/>
      <c r="LOP25" s="163"/>
      <c r="LOQ25" s="163"/>
      <c r="LOR25" s="163"/>
      <c r="LOS25" s="163"/>
      <c r="LOT25" s="163"/>
      <c r="LOU25" s="163"/>
      <c r="LOV25" s="163"/>
      <c r="LOW25" s="163"/>
      <c r="LOX25" s="163"/>
      <c r="LOY25" s="163"/>
      <c r="LOZ25" s="163"/>
      <c r="LPA25" s="163"/>
      <c r="LPB25" s="163"/>
      <c r="LPC25" s="163"/>
      <c r="LPD25" s="163"/>
      <c r="LPE25" s="163"/>
      <c r="LPF25" s="163"/>
      <c r="LPG25" s="163"/>
      <c r="LPH25" s="163"/>
      <c r="LPI25" s="163"/>
      <c r="LPJ25" s="163"/>
      <c r="LPK25" s="163"/>
      <c r="LPL25" s="163"/>
      <c r="LPM25" s="163"/>
      <c r="LPN25" s="163"/>
      <c r="LPO25" s="163"/>
      <c r="LPP25" s="163"/>
      <c r="LPQ25" s="163"/>
      <c r="LPR25" s="163"/>
      <c r="LPS25" s="163"/>
      <c r="LPT25" s="163"/>
      <c r="LPU25" s="163"/>
      <c r="LPV25" s="163"/>
      <c r="LPW25" s="163"/>
      <c r="LPX25" s="163"/>
      <c r="LPY25" s="163"/>
      <c r="LPZ25" s="163"/>
      <c r="LQA25" s="163"/>
      <c r="LQB25" s="163"/>
      <c r="LQC25" s="163"/>
      <c r="LQD25" s="163"/>
      <c r="LQE25" s="163"/>
      <c r="LQF25" s="163"/>
      <c r="LQG25" s="163"/>
      <c r="LQH25" s="163"/>
      <c r="LQI25" s="163"/>
      <c r="LQJ25" s="163"/>
      <c r="LQK25" s="163"/>
      <c r="LQL25" s="163"/>
      <c r="LQM25" s="163"/>
      <c r="LQN25" s="163"/>
      <c r="LQO25" s="163"/>
      <c r="LQP25" s="163"/>
      <c r="LQQ25" s="163"/>
      <c r="LQR25" s="163"/>
      <c r="LQS25" s="163"/>
      <c r="LQT25" s="163"/>
      <c r="LQU25" s="163"/>
      <c r="LQV25" s="163"/>
      <c r="LQW25" s="163"/>
      <c r="LQX25" s="163"/>
      <c r="LQY25" s="163"/>
      <c r="LQZ25" s="163"/>
      <c r="LRA25" s="163"/>
      <c r="LRB25" s="163"/>
      <c r="LRC25" s="163"/>
      <c r="LRD25" s="163"/>
      <c r="LRE25" s="163"/>
      <c r="LRF25" s="163"/>
      <c r="LRG25" s="163"/>
      <c r="LRH25" s="163"/>
      <c r="LRI25" s="163"/>
      <c r="LRJ25" s="163"/>
      <c r="LRK25" s="163"/>
      <c r="LRL25" s="163"/>
      <c r="LRM25" s="163"/>
      <c r="LRN25" s="163"/>
      <c r="LRO25" s="163"/>
      <c r="LRP25" s="163"/>
      <c r="LRQ25" s="163"/>
      <c r="LRR25" s="163"/>
      <c r="LRS25" s="163"/>
      <c r="LRT25" s="163"/>
      <c r="LRU25" s="163"/>
      <c r="LRV25" s="163"/>
      <c r="LRW25" s="163"/>
      <c r="LRX25" s="163"/>
      <c r="LRY25" s="163"/>
      <c r="LRZ25" s="163"/>
      <c r="LSA25" s="163"/>
      <c r="LSB25" s="163"/>
      <c r="LSC25" s="163"/>
      <c r="LSD25" s="163"/>
      <c r="LSE25" s="163"/>
      <c r="LSF25" s="163"/>
      <c r="LSG25" s="163"/>
      <c r="LSH25" s="163"/>
      <c r="LSI25" s="163"/>
      <c r="LSJ25" s="163"/>
      <c r="LSK25" s="163"/>
      <c r="LSL25" s="163"/>
      <c r="LSM25" s="163"/>
      <c r="LSN25" s="163"/>
      <c r="LSO25" s="163"/>
      <c r="LSP25" s="163"/>
      <c r="LSQ25" s="163"/>
      <c r="LSR25" s="163"/>
      <c r="LSS25" s="163"/>
      <c r="LST25" s="163"/>
      <c r="LSU25" s="163"/>
      <c r="LSV25" s="163"/>
      <c r="LSW25" s="163"/>
      <c r="LSX25" s="163"/>
      <c r="LSY25" s="163"/>
      <c r="LSZ25" s="163"/>
      <c r="LTA25" s="163"/>
      <c r="LTB25" s="163"/>
      <c r="LTC25" s="163"/>
      <c r="LTD25" s="163"/>
      <c r="LTE25" s="163"/>
      <c r="LTF25" s="163"/>
      <c r="LTG25" s="163"/>
      <c r="LTH25" s="163"/>
      <c r="LTI25" s="163"/>
      <c r="LTJ25" s="163"/>
      <c r="LTK25" s="163"/>
      <c r="LTL25" s="163"/>
      <c r="LTM25" s="163"/>
      <c r="LTN25" s="163"/>
      <c r="LTO25" s="163"/>
      <c r="LTP25" s="163"/>
      <c r="LTQ25" s="163"/>
      <c r="LTR25" s="163"/>
      <c r="LTS25" s="163"/>
      <c r="LTT25" s="163"/>
      <c r="LTU25" s="163"/>
      <c r="LTV25" s="163"/>
      <c r="LTW25" s="163"/>
      <c r="LTX25" s="163"/>
      <c r="LTY25" s="163"/>
      <c r="LTZ25" s="163"/>
      <c r="LUA25" s="163"/>
      <c r="LUB25" s="163"/>
      <c r="LUC25" s="163"/>
      <c r="LUD25" s="163"/>
      <c r="LUE25" s="163"/>
      <c r="LUF25" s="163"/>
      <c r="LUG25" s="163"/>
      <c r="LUH25" s="163"/>
      <c r="LUI25" s="163"/>
      <c r="LUJ25" s="163"/>
      <c r="LUK25" s="163"/>
      <c r="LUL25" s="163"/>
      <c r="LUM25" s="163"/>
      <c r="LUN25" s="163"/>
      <c r="LUO25" s="163"/>
      <c r="LUP25" s="163"/>
      <c r="LUQ25" s="163"/>
      <c r="LUR25" s="163"/>
      <c r="LUS25" s="163"/>
      <c r="LUT25" s="163"/>
      <c r="LUU25" s="163"/>
      <c r="LUV25" s="163"/>
      <c r="LUW25" s="163"/>
      <c r="LUX25" s="163"/>
      <c r="LUY25" s="163"/>
      <c r="LUZ25" s="163"/>
      <c r="LVA25" s="163"/>
      <c r="LVB25" s="163"/>
      <c r="LVC25" s="163"/>
      <c r="LVD25" s="163"/>
      <c r="LVE25" s="163"/>
      <c r="LVF25" s="163"/>
      <c r="LVG25" s="163"/>
      <c r="LVH25" s="163"/>
      <c r="LVI25" s="163"/>
      <c r="LVJ25" s="163"/>
      <c r="LVK25" s="163"/>
      <c r="LVL25" s="163"/>
      <c r="LVM25" s="163"/>
      <c r="LVN25" s="163"/>
      <c r="LVO25" s="163"/>
      <c r="LVP25" s="163"/>
      <c r="LVQ25" s="163"/>
      <c r="LVR25" s="163"/>
      <c r="LVS25" s="163"/>
      <c r="LVT25" s="163"/>
      <c r="LVU25" s="163"/>
      <c r="LVV25" s="163"/>
      <c r="LVW25" s="163"/>
      <c r="LVX25" s="163"/>
      <c r="LVY25" s="163"/>
      <c r="LVZ25" s="163"/>
      <c r="LWA25" s="163"/>
      <c r="LWB25" s="163"/>
      <c r="LWC25" s="163"/>
      <c r="LWD25" s="163"/>
      <c r="LWE25" s="163"/>
      <c r="LWF25" s="163"/>
      <c r="LWG25" s="163"/>
      <c r="LWH25" s="163"/>
      <c r="LWI25" s="163"/>
      <c r="LWJ25" s="163"/>
      <c r="LWK25" s="163"/>
      <c r="LWL25" s="163"/>
      <c r="LWM25" s="163"/>
      <c r="LWN25" s="163"/>
      <c r="LWO25" s="163"/>
      <c r="LWP25" s="163"/>
      <c r="LWQ25" s="163"/>
      <c r="LWR25" s="163"/>
      <c r="LWS25" s="163"/>
      <c r="LWT25" s="163"/>
      <c r="LWU25" s="163"/>
      <c r="LWV25" s="163"/>
      <c r="LWW25" s="163"/>
      <c r="LWX25" s="163"/>
      <c r="LWY25" s="163"/>
      <c r="LWZ25" s="163"/>
      <c r="LXA25" s="163"/>
      <c r="LXB25" s="163"/>
      <c r="LXC25" s="163"/>
      <c r="LXD25" s="163"/>
      <c r="LXE25" s="163"/>
      <c r="LXF25" s="163"/>
      <c r="LXG25" s="163"/>
      <c r="LXH25" s="163"/>
      <c r="LXI25" s="163"/>
      <c r="LXJ25" s="163"/>
      <c r="LXK25" s="163"/>
      <c r="LXL25" s="163"/>
      <c r="LXM25" s="163"/>
      <c r="LXN25" s="163"/>
      <c r="LXO25" s="163"/>
      <c r="LXP25" s="163"/>
      <c r="LXQ25" s="163"/>
      <c r="LXR25" s="163"/>
      <c r="LXS25" s="163"/>
      <c r="LXT25" s="163"/>
      <c r="LXU25" s="163"/>
      <c r="LXV25" s="163"/>
      <c r="LXW25" s="163"/>
      <c r="LXX25" s="163"/>
      <c r="LXY25" s="163"/>
      <c r="LXZ25" s="163"/>
      <c r="LYA25" s="163"/>
      <c r="LYB25" s="163"/>
      <c r="LYC25" s="163"/>
      <c r="LYD25" s="163"/>
      <c r="LYE25" s="163"/>
      <c r="LYF25" s="163"/>
      <c r="LYG25" s="163"/>
      <c r="LYH25" s="163"/>
      <c r="LYI25" s="163"/>
      <c r="LYJ25" s="163"/>
      <c r="LYK25" s="163"/>
      <c r="LYL25" s="163"/>
      <c r="LYM25" s="163"/>
      <c r="LYN25" s="163"/>
      <c r="LYO25" s="163"/>
      <c r="LYP25" s="163"/>
      <c r="LYQ25" s="163"/>
      <c r="LYR25" s="163"/>
      <c r="LYS25" s="163"/>
      <c r="LYT25" s="163"/>
      <c r="LYU25" s="163"/>
      <c r="LYV25" s="163"/>
      <c r="LYW25" s="163"/>
      <c r="LYX25" s="163"/>
      <c r="LYY25" s="163"/>
      <c r="LYZ25" s="163"/>
      <c r="LZA25" s="163"/>
      <c r="LZB25" s="163"/>
      <c r="LZC25" s="163"/>
      <c r="LZD25" s="163"/>
      <c r="LZE25" s="163"/>
      <c r="LZF25" s="163"/>
      <c r="LZG25" s="163"/>
      <c r="LZH25" s="163"/>
      <c r="LZI25" s="163"/>
      <c r="LZJ25" s="163"/>
      <c r="LZK25" s="163"/>
      <c r="LZL25" s="163"/>
      <c r="LZM25" s="163"/>
      <c r="LZN25" s="163"/>
      <c r="LZO25" s="163"/>
      <c r="LZP25" s="163"/>
      <c r="LZQ25" s="163"/>
      <c r="LZR25" s="163"/>
      <c r="LZS25" s="163"/>
      <c r="LZT25" s="163"/>
      <c r="LZU25" s="163"/>
      <c r="LZV25" s="163"/>
      <c r="LZW25" s="163"/>
      <c r="LZX25" s="163"/>
      <c r="LZY25" s="163"/>
      <c r="LZZ25" s="163"/>
      <c r="MAA25" s="163"/>
      <c r="MAB25" s="163"/>
      <c r="MAC25" s="163"/>
      <c r="MAD25" s="163"/>
      <c r="MAE25" s="163"/>
      <c r="MAF25" s="163"/>
      <c r="MAG25" s="163"/>
      <c r="MAH25" s="163"/>
      <c r="MAI25" s="163"/>
      <c r="MAJ25" s="163"/>
      <c r="MAK25" s="163"/>
      <c r="MAL25" s="163"/>
      <c r="MAM25" s="163"/>
      <c r="MAN25" s="163"/>
      <c r="MAO25" s="163"/>
      <c r="MAP25" s="163"/>
      <c r="MAQ25" s="163"/>
      <c r="MAR25" s="163"/>
      <c r="MAS25" s="163"/>
      <c r="MAT25" s="163"/>
      <c r="MAU25" s="163"/>
      <c r="MAV25" s="163"/>
      <c r="MAW25" s="163"/>
      <c r="MAX25" s="163"/>
      <c r="MAY25" s="163"/>
      <c r="MAZ25" s="163"/>
      <c r="MBA25" s="163"/>
      <c r="MBB25" s="163"/>
      <c r="MBC25" s="163"/>
      <c r="MBD25" s="163"/>
      <c r="MBE25" s="163"/>
      <c r="MBF25" s="163"/>
      <c r="MBG25" s="163"/>
      <c r="MBH25" s="163"/>
      <c r="MBI25" s="163"/>
      <c r="MBJ25" s="163"/>
      <c r="MBK25" s="163"/>
      <c r="MBL25" s="163"/>
      <c r="MBM25" s="163"/>
      <c r="MBN25" s="163"/>
      <c r="MBO25" s="163"/>
      <c r="MBP25" s="163"/>
      <c r="MBQ25" s="163"/>
      <c r="MBR25" s="163"/>
      <c r="MBS25" s="163"/>
      <c r="MBT25" s="163"/>
      <c r="MBU25" s="163"/>
      <c r="MBV25" s="163"/>
      <c r="MBW25" s="163"/>
      <c r="MBX25" s="163"/>
      <c r="MBY25" s="163"/>
      <c r="MBZ25" s="163"/>
      <c r="MCA25" s="163"/>
      <c r="MCB25" s="163"/>
      <c r="MCC25" s="163"/>
      <c r="MCD25" s="163"/>
      <c r="MCE25" s="163"/>
      <c r="MCF25" s="163"/>
      <c r="MCG25" s="163"/>
      <c r="MCH25" s="163"/>
      <c r="MCI25" s="163"/>
      <c r="MCJ25" s="163"/>
      <c r="MCK25" s="163"/>
      <c r="MCL25" s="163"/>
      <c r="MCM25" s="163"/>
      <c r="MCN25" s="163"/>
      <c r="MCO25" s="163"/>
      <c r="MCP25" s="163"/>
      <c r="MCQ25" s="163"/>
      <c r="MCR25" s="163"/>
      <c r="MCS25" s="163"/>
      <c r="MCT25" s="163"/>
      <c r="MCU25" s="163"/>
      <c r="MCV25" s="163"/>
      <c r="MCW25" s="163"/>
      <c r="MCX25" s="163"/>
      <c r="MCY25" s="163"/>
      <c r="MCZ25" s="163"/>
      <c r="MDA25" s="163"/>
      <c r="MDB25" s="163"/>
      <c r="MDC25" s="163"/>
      <c r="MDD25" s="163"/>
      <c r="MDE25" s="163"/>
      <c r="MDF25" s="163"/>
      <c r="MDG25" s="163"/>
      <c r="MDH25" s="163"/>
      <c r="MDI25" s="163"/>
      <c r="MDJ25" s="163"/>
      <c r="MDK25" s="163"/>
      <c r="MDL25" s="163"/>
      <c r="MDM25" s="163"/>
      <c r="MDN25" s="163"/>
      <c r="MDO25" s="163"/>
      <c r="MDP25" s="163"/>
      <c r="MDQ25" s="163"/>
      <c r="MDR25" s="163"/>
      <c r="MDS25" s="163"/>
      <c r="MDT25" s="163"/>
      <c r="MDU25" s="163"/>
      <c r="MDV25" s="163"/>
      <c r="MDW25" s="163"/>
      <c r="MDX25" s="163"/>
      <c r="MDY25" s="163"/>
      <c r="MDZ25" s="163"/>
      <c r="MEA25" s="163"/>
      <c r="MEB25" s="163"/>
      <c r="MEC25" s="163"/>
      <c r="MED25" s="163"/>
      <c r="MEE25" s="163"/>
      <c r="MEF25" s="163"/>
      <c r="MEG25" s="163"/>
      <c r="MEH25" s="163"/>
      <c r="MEI25" s="163"/>
      <c r="MEJ25" s="163"/>
      <c r="MEK25" s="163"/>
      <c r="MEL25" s="163"/>
      <c r="MEM25" s="163"/>
      <c r="MEN25" s="163"/>
      <c r="MEO25" s="163"/>
      <c r="MEP25" s="163"/>
      <c r="MEQ25" s="163"/>
      <c r="MER25" s="163"/>
      <c r="MES25" s="163"/>
      <c r="MET25" s="163"/>
      <c r="MEU25" s="163"/>
      <c r="MEV25" s="163"/>
      <c r="MEW25" s="163"/>
      <c r="MEX25" s="163"/>
      <c r="MEY25" s="163"/>
      <c r="MEZ25" s="163"/>
      <c r="MFA25" s="163"/>
      <c r="MFB25" s="163"/>
      <c r="MFC25" s="163"/>
      <c r="MFD25" s="163"/>
      <c r="MFE25" s="163"/>
      <c r="MFF25" s="163"/>
      <c r="MFG25" s="163"/>
      <c r="MFH25" s="163"/>
      <c r="MFI25" s="163"/>
      <c r="MFJ25" s="163"/>
      <c r="MFK25" s="163"/>
      <c r="MFL25" s="163"/>
      <c r="MFM25" s="163"/>
      <c r="MFN25" s="163"/>
      <c r="MFO25" s="163"/>
      <c r="MFP25" s="163"/>
      <c r="MFQ25" s="163"/>
      <c r="MFR25" s="163"/>
      <c r="MFS25" s="163"/>
      <c r="MFT25" s="163"/>
      <c r="MFU25" s="163"/>
      <c r="MFV25" s="163"/>
      <c r="MFW25" s="163"/>
      <c r="MFX25" s="163"/>
      <c r="MFY25" s="163"/>
      <c r="MFZ25" s="163"/>
      <c r="MGA25" s="163"/>
      <c r="MGB25" s="163"/>
      <c r="MGC25" s="163"/>
      <c r="MGD25" s="163"/>
      <c r="MGE25" s="163"/>
      <c r="MGF25" s="163"/>
      <c r="MGG25" s="163"/>
      <c r="MGH25" s="163"/>
      <c r="MGI25" s="163"/>
      <c r="MGJ25" s="163"/>
      <c r="MGK25" s="163"/>
      <c r="MGL25" s="163"/>
      <c r="MGM25" s="163"/>
      <c r="MGN25" s="163"/>
      <c r="MGO25" s="163"/>
      <c r="MGP25" s="163"/>
      <c r="MGQ25" s="163"/>
      <c r="MGR25" s="163"/>
      <c r="MGS25" s="163"/>
      <c r="MGT25" s="163"/>
      <c r="MGU25" s="163"/>
      <c r="MGV25" s="163"/>
      <c r="MGW25" s="163"/>
      <c r="MGX25" s="163"/>
      <c r="MGY25" s="163"/>
      <c r="MGZ25" s="163"/>
      <c r="MHA25" s="163"/>
      <c r="MHB25" s="163"/>
      <c r="MHC25" s="163"/>
      <c r="MHD25" s="163"/>
      <c r="MHE25" s="163"/>
      <c r="MHF25" s="163"/>
      <c r="MHG25" s="163"/>
      <c r="MHH25" s="163"/>
      <c r="MHI25" s="163"/>
      <c r="MHJ25" s="163"/>
      <c r="MHK25" s="163"/>
      <c r="MHL25" s="163"/>
      <c r="MHM25" s="163"/>
      <c r="MHN25" s="163"/>
      <c r="MHO25" s="163"/>
      <c r="MHP25" s="163"/>
      <c r="MHQ25" s="163"/>
      <c r="MHR25" s="163"/>
      <c r="MHS25" s="163"/>
      <c r="MHT25" s="163"/>
      <c r="MHU25" s="163"/>
      <c r="MHV25" s="163"/>
      <c r="MHW25" s="163"/>
      <c r="MHX25" s="163"/>
      <c r="MHY25" s="163"/>
      <c r="MHZ25" s="163"/>
      <c r="MIA25" s="163"/>
      <c r="MIB25" s="163"/>
      <c r="MIC25" s="163"/>
      <c r="MID25" s="163"/>
      <c r="MIE25" s="163"/>
      <c r="MIF25" s="163"/>
      <c r="MIG25" s="163"/>
      <c r="MIH25" s="163"/>
      <c r="MII25" s="163"/>
      <c r="MIJ25" s="163"/>
      <c r="MIK25" s="163"/>
      <c r="MIL25" s="163"/>
      <c r="MIM25" s="163"/>
      <c r="MIN25" s="163"/>
      <c r="MIO25" s="163"/>
      <c r="MIP25" s="163"/>
      <c r="MIQ25" s="163"/>
      <c r="MIR25" s="163"/>
      <c r="MIS25" s="163"/>
      <c r="MIT25" s="163"/>
      <c r="MIU25" s="163"/>
      <c r="MIV25" s="163"/>
      <c r="MIW25" s="163"/>
      <c r="MIX25" s="163"/>
      <c r="MIY25" s="163"/>
      <c r="MIZ25" s="163"/>
      <c r="MJA25" s="163"/>
      <c r="MJB25" s="163"/>
      <c r="MJC25" s="163"/>
      <c r="MJD25" s="163"/>
      <c r="MJE25" s="163"/>
      <c r="MJF25" s="163"/>
      <c r="MJG25" s="163"/>
      <c r="MJH25" s="163"/>
      <c r="MJI25" s="163"/>
      <c r="MJJ25" s="163"/>
      <c r="MJK25" s="163"/>
      <c r="MJL25" s="163"/>
      <c r="MJM25" s="163"/>
      <c r="MJN25" s="163"/>
      <c r="MJO25" s="163"/>
      <c r="MJP25" s="163"/>
      <c r="MJQ25" s="163"/>
      <c r="MJR25" s="163"/>
      <c r="MJS25" s="163"/>
      <c r="MJT25" s="163"/>
      <c r="MJU25" s="163"/>
      <c r="MJV25" s="163"/>
      <c r="MJW25" s="163"/>
      <c r="MJX25" s="163"/>
      <c r="MJY25" s="163"/>
      <c r="MJZ25" s="163"/>
      <c r="MKA25" s="163"/>
      <c r="MKB25" s="163"/>
      <c r="MKC25" s="163"/>
      <c r="MKD25" s="163"/>
      <c r="MKE25" s="163"/>
      <c r="MKF25" s="163"/>
      <c r="MKG25" s="163"/>
      <c r="MKH25" s="163"/>
      <c r="MKI25" s="163"/>
      <c r="MKJ25" s="163"/>
      <c r="MKK25" s="163"/>
      <c r="MKL25" s="163"/>
      <c r="MKM25" s="163"/>
      <c r="MKN25" s="163"/>
      <c r="MKO25" s="163"/>
      <c r="MKP25" s="163"/>
      <c r="MKQ25" s="163"/>
      <c r="MKR25" s="163"/>
      <c r="MKS25" s="163"/>
      <c r="MKT25" s="163"/>
      <c r="MKU25" s="163"/>
      <c r="MKV25" s="163"/>
      <c r="MKW25" s="163"/>
      <c r="MKX25" s="163"/>
      <c r="MKY25" s="163"/>
      <c r="MKZ25" s="163"/>
      <c r="MLA25" s="163"/>
      <c r="MLB25" s="163"/>
      <c r="MLC25" s="163"/>
      <c r="MLD25" s="163"/>
      <c r="MLE25" s="163"/>
      <c r="MLF25" s="163"/>
      <c r="MLG25" s="163"/>
      <c r="MLH25" s="163"/>
      <c r="MLI25" s="163"/>
      <c r="MLJ25" s="163"/>
      <c r="MLK25" s="163"/>
      <c r="MLL25" s="163"/>
      <c r="MLM25" s="163"/>
      <c r="MLN25" s="163"/>
      <c r="MLO25" s="163"/>
      <c r="MLP25" s="163"/>
      <c r="MLQ25" s="163"/>
      <c r="MLR25" s="163"/>
      <c r="MLS25" s="163"/>
      <c r="MLT25" s="163"/>
      <c r="MLU25" s="163"/>
      <c r="MLV25" s="163"/>
      <c r="MLW25" s="163"/>
      <c r="MLX25" s="163"/>
      <c r="MLY25" s="163"/>
      <c r="MLZ25" s="163"/>
      <c r="MMA25" s="163"/>
      <c r="MMB25" s="163"/>
      <c r="MMC25" s="163"/>
      <c r="MMD25" s="163"/>
      <c r="MME25" s="163"/>
      <c r="MMF25" s="163"/>
      <c r="MMG25" s="163"/>
      <c r="MMH25" s="163"/>
      <c r="MMI25" s="163"/>
      <c r="MMJ25" s="163"/>
      <c r="MMK25" s="163"/>
      <c r="MML25" s="163"/>
      <c r="MMM25" s="163"/>
      <c r="MMN25" s="163"/>
      <c r="MMO25" s="163"/>
      <c r="MMP25" s="163"/>
      <c r="MMQ25" s="163"/>
      <c r="MMR25" s="163"/>
      <c r="MMS25" s="163"/>
      <c r="MMT25" s="163"/>
      <c r="MMU25" s="163"/>
      <c r="MMV25" s="163"/>
      <c r="MMW25" s="163"/>
      <c r="MMX25" s="163"/>
      <c r="MMY25" s="163"/>
      <c r="MMZ25" s="163"/>
      <c r="MNA25" s="163"/>
      <c r="MNB25" s="163"/>
      <c r="MNC25" s="163"/>
      <c r="MND25" s="163"/>
      <c r="MNE25" s="163"/>
      <c r="MNF25" s="163"/>
      <c r="MNG25" s="163"/>
      <c r="MNH25" s="163"/>
      <c r="MNI25" s="163"/>
      <c r="MNJ25" s="163"/>
      <c r="MNK25" s="163"/>
      <c r="MNL25" s="163"/>
      <c r="MNM25" s="163"/>
      <c r="MNN25" s="163"/>
      <c r="MNO25" s="163"/>
      <c r="MNP25" s="163"/>
      <c r="MNQ25" s="163"/>
      <c r="MNR25" s="163"/>
      <c r="MNS25" s="163"/>
      <c r="MNT25" s="163"/>
      <c r="MNU25" s="163"/>
      <c r="MNV25" s="163"/>
      <c r="MNW25" s="163"/>
      <c r="MNX25" s="163"/>
      <c r="MNY25" s="163"/>
      <c r="MNZ25" s="163"/>
      <c r="MOA25" s="163"/>
      <c r="MOB25" s="163"/>
      <c r="MOC25" s="163"/>
      <c r="MOD25" s="163"/>
      <c r="MOE25" s="163"/>
      <c r="MOF25" s="163"/>
      <c r="MOG25" s="163"/>
      <c r="MOH25" s="163"/>
      <c r="MOI25" s="163"/>
      <c r="MOJ25" s="163"/>
      <c r="MOK25" s="163"/>
      <c r="MOL25" s="163"/>
      <c r="MOM25" s="163"/>
      <c r="MON25" s="163"/>
      <c r="MOO25" s="163"/>
      <c r="MOP25" s="163"/>
      <c r="MOQ25" s="163"/>
      <c r="MOR25" s="163"/>
      <c r="MOS25" s="163"/>
      <c r="MOT25" s="163"/>
      <c r="MOU25" s="163"/>
      <c r="MOV25" s="163"/>
      <c r="MOW25" s="163"/>
      <c r="MOX25" s="163"/>
      <c r="MOY25" s="163"/>
      <c r="MOZ25" s="163"/>
      <c r="MPA25" s="163"/>
      <c r="MPB25" s="163"/>
      <c r="MPC25" s="163"/>
      <c r="MPD25" s="163"/>
      <c r="MPE25" s="163"/>
      <c r="MPF25" s="163"/>
      <c r="MPG25" s="163"/>
      <c r="MPH25" s="163"/>
      <c r="MPI25" s="163"/>
      <c r="MPJ25" s="163"/>
      <c r="MPK25" s="163"/>
      <c r="MPL25" s="163"/>
      <c r="MPM25" s="163"/>
      <c r="MPN25" s="163"/>
      <c r="MPO25" s="163"/>
      <c r="MPP25" s="163"/>
      <c r="MPQ25" s="163"/>
      <c r="MPR25" s="163"/>
      <c r="MPS25" s="163"/>
      <c r="MPT25" s="163"/>
      <c r="MPU25" s="163"/>
      <c r="MPV25" s="163"/>
      <c r="MPW25" s="163"/>
      <c r="MPX25" s="163"/>
      <c r="MPY25" s="163"/>
      <c r="MPZ25" s="163"/>
      <c r="MQA25" s="163"/>
      <c r="MQB25" s="163"/>
      <c r="MQC25" s="163"/>
      <c r="MQD25" s="163"/>
      <c r="MQE25" s="163"/>
      <c r="MQF25" s="163"/>
      <c r="MQG25" s="163"/>
      <c r="MQH25" s="163"/>
      <c r="MQI25" s="163"/>
      <c r="MQJ25" s="163"/>
      <c r="MQK25" s="163"/>
      <c r="MQL25" s="163"/>
      <c r="MQM25" s="163"/>
      <c r="MQN25" s="163"/>
      <c r="MQO25" s="163"/>
      <c r="MQP25" s="163"/>
      <c r="MQQ25" s="163"/>
      <c r="MQR25" s="163"/>
      <c r="MQS25" s="163"/>
      <c r="MQT25" s="163"/>
      <c r="MQU25" s="163"/>
      <c r="MQV25" s="163"/>
      <c r="MQW25" s="163"/>
      <c r="MQX25" s="163"/>
      <c r="MQY25" s="163"/>
      <c r="MQZ25" s="163"/>
      <c r="MRA25" s="163"/>
      <c r="MRB25" s="163"/>
      <c r="MRC25" s="163"/>
      <c r="MRD25" s="163"/>
      <c r="MRE25" s="163"/>
      <c r="MRF25" s="163"/>
      <c r="MRG25" s="163"/>
      <c r="MRH25" s="163"/>
      <c r="MRI25" s="163"/>
      <c r="MRJ25" s="163"/>
      <c r="MRK25" s="163"/>
      <c r="MRL25" s="163"/>
      <c r="MRM25" s="163"/>
      <c r="MRN25" s="163"/>
      <c r="MRO25" s="163"/>
      <c r="MRP25" s="163"/>
      <c r="MRQ25" s="163"/>
      <c r="MRR25" s="163"/>
      <c r="MRS25" s="163"/>
      <c r="MRT25" s="163"/>
      <c r="MRU25" s="163"/>
      <c r="MRV25" s="163"/>
      <c r="MRW25" s="163"/>
      <c r="MRX25" s="163"/>
      <c r="MRY25" s="163"/>
      <c r="MRZ25" s="163"/>
      <c r="MSA25" s="163"/>
      <c r="MSB25" s="163"/>
      <c r="MSC25" s="163"/>
      <c r="MSD25" s="163"/>
      <c r="MSE25" s="163"/>
      <c r="MSF25" s="163"/>
      <c r="MSG25" s="163"/>
      <c r="MSH25" s="163"/>
      <c r="MSI25" s="163"/>
      <c r="MSJ25" s="163"/>
      <c r="MSK25" s="163"/>
      <c r="MSL25" s="163"/>
      <c r="MSM25" s="163"/>
      <c r="MSN25" s="163"/>
      <c r="MSO25" s="163"/>
      <c r="MSP25" s="163"/>
      <c r="MSQ25" s="163"/>
      <c r="MSR25" s="163"/>
      <c r="MSS25" s="163"/>
      <c r="MST25" s="163"/>
      <c r="MSU25" s="163"/>
      <c r="MSV25" s="163"/>
      <c r="MSW25" s="163"/>
      <c r="MSX25" s="163"/>
      <c r="MSY25" s="163"/>
      <c r="MSZ25" s="163"/>
      <c r="MTA25" s="163"/>
      <c r="MTB25" s="163"/>
      <c r="MTC25" s="163"/>
      <c r="MTD25" s="163"/>
      <c r="MTE25" s="163"/>
      <c r="MTF25" s="163"/>
      <c r="MTG25" s="163"/>
      <c r="MTH25" s="163"/>
      <c r="MTI25" s="163"/>
      <c r="MTJ25" s="163"/>
      <c r="MTK25" s="163"/>
      <c r="MTL25" s="163"/>
      <c r="MTM25" s="163"/>
      <c r="MTN25" s="163"/>
      <c r="MTO25" s="163"/>
      <c r="MTP25" s="163"/>
      <c r="MTQ25" s="163"/>
      <c r="MTR25" s="163"/>
      <c r="MTS25" s="163"/>
      <c r="MTT25" s="163"/>
      <c r="MTU25" s="163"/>
      <c r="MTV25" s="163"/>
      <c r="MTW25" s="163"/>
      <c r="MTX25" s="163"/>
      <c r="MTY25" s="163"/>
      <c r="MTZ25" s="163"/>
      <c r="MUA25" s="163"/>
      <c r="MUB25" s="163"/>
      <c r="MUC25" s="163"/>
      <c r="MUD25" s="163"/>
      <c r="MUE25" s="163"/>
      <c r="MUF25" s="163"/>
      <c r="MUG25" s="163"/>
      <c r="MUH25" s="163"/>
      <c r="MUI25" s="163"/>
      <c r="MUJ25" s="163"/>
      <c r="MUK25" s="163"/>
      <c r="MUL25" s="163"/>
      <c r="MUM25" s="163"/>
      <c r="MUN25" s="163"/>
      <c r="MUO25" s="163"/>
      <c r="MUP25" s="163"/>
      <c r="MUQ25" s="163"/>
      <c r="MUR25" s="163"/>
      <c r="MUS25" s="163"/>
      <c r="MUT25" s="163"/>
      <c r="MUU25" s="163"/>
      <c r="MUV25" s="163"/>
      <c r="MUW25" s="163"/>
      <c r="MUX25" s="163"/>
      <c r="MUY25" s="163"/>
      <c r="MUZ25" s="163"/>
      <c r="MVA25" s="163"/>
      <c r="MVB25" s="163"/>
      <c r="MVC25" s="163"/>
      <c r="MVD25" s="163"/>
      <c r="MVE25" s="163"/>
      <c r="MVF25" s="163"/>
      <c r="MVG25" s="163"/>
      <c r="MVH25" s="163"/>
      <c r="MVI25" s="163"/>
      <c r="MVJ25" s="163"/>
      <c r="MVK25" s="163"/>
      <c r="MVL25" s="163"/>
      <c r="MVM25" s="163"/>
      <c r="MVN25" s="163"/>
      <c r="MVO25" s="163"/>
      <c r="MVP25" s="163"/>
      <c r="MVQ25" s="163"/>
      <c r="MVR25" s="163"/>
      <c r="MVS25" s="163"/>
      <c r="MVT25" s="163"/>
      <c r="MVU25" s="163"/>
      <c r="MVV25" s="163"/>
      <c r="MVW25" s="163"/>
      <c r="MVX25" s="163"/>
      <c r="MVY25" s="163"/>
      <c r="MVZ25" s="163"/>
      <c r="MWA25" s="163"/>
      <c r="MWB25" s="163"/>
      <c r="MWC25" s="163"/>
      <c r="MWD25" s="163"/>
      <c r="MWE25" s="163"/>
      <c r="MWF25" s="163"/>
      <c r="MWG25" s="163"/>
      <c r="MWH25" s="163"/>
      <c r="MWI25" s="163"/>
      <c r="MWJ25" s="163"/>
      <c r="MWK25" s="163"/>
      <c r="MWL25" s="163"/>
      <c r="MWM25" s="163"/>
      <c r="MWN25" s="163"/>
      <c r="MWO25" s="163"/>
      <c r="MWP25" s="163"/>
      <c r="MWQ25" s="163"/>
      <c r="MWR25" s="163"/>
      <c r="MWS25" s="163"/>
      <c r="MWT25" s="163"/>
      <c r="MWU25" s="163"/>
      <c r="MWV25" s="163"/>
      <c r="MWW25" s="163"/>
      <c r="MWX25" s="163"/>
      <c r="MWY25" s="163"/>
      <c r="MWZ25" s="163"/>
      <c r="MXA25" s="163"/>
      <c r="MXB25" s="163"/>
      <c r="MXC25" s="163"/>
      <c r="MXD25" s="163"/>
      <c r="MXE25" s="163"/>
      <c r="MXF25" s="163"/>
      <c r="MXG25" s="163"/>
      <c r="MXH25" s="163"/>
      <c r="MXI25" s="163"/>
      <c r="MXJ25" s="163"/>
      <c r="MXK25" s="163"/>
      <c r="MXL25" s="163"/>
      <c r="MXM25" s="163"/>
      <c r="MXN25" s="163"/>
      <c r="MXO25" s="163"/>
      <c r="MXP25" s="163"/>
      <c r="MXQ25" s="163"/>
      <c r="MXR25" s="163"/>
      <c r="MXS25" s="163"/>
      <c r="MXT25" s="163"/>
      <c r="MXU25" s="163"/>
      <c r="MXV25" s="163"/>
      <c r="MXW25" s="163"/>
      <c r="MXX25" s="163"/>
      <c r="MXY25" s="163"/>
      <c r="MXZ25" s="163"/>
      <c r="MYA25" s="163"/>
      <c r="MYB25" s="163"/>
      <c r="MYC25" s="163"/>
      <c r="MYD25" s="163"/>
      <c r="MYE25" s="163"/>
      <c r="MYF25" s="163"/>
      <c r="MYG25" s="163"/>
      <c r="MYH25" s="163"/>
      <c r="MYI25" s="163"/>
      <c r="MYJ25" s="163"/>
      <c r="MYK25" s="163"/>
      <c r="MYL25" s="163"/>
      <c r="MYM25" s="163"/>
      <c r="MYN25" s="163"/>
      <c r="MYO25" s="163"/>
      <c r="MYP25" s="163"/>
      <c r="MYQ25" s="163"/>
      <c r="MYR25" s="163"/>
      <c r="MYS25" s="163"/>
      <c r="MYT25" s="163"/>
      <c r="MYU25" s="163"/>
      <c r="MYV25" s="163"/>
      <c r="MYW25" s="163"/>
      <c r="MYX25" s="163"/>
      <c r="MYY25" s="163"/>
      <c r="MYZ25" s="163"/>
      <c r="MZA25" s="163"/>
      <c r="MZB25" s="163"/>
      <c r="MZC25" s="163"/>
      <c r="MZD25" s="163"/>
      <c r="MZE25" s="163"/>
      <c r="MZF25" s="163"/>
      <c r="MZG25" s="163"/>
      <c r="MZH25" s="163"/>
      <c r="MZI25" s="163"/>
      <c r="MZJ25" s="163"/>
      <c r="MZK25" s="163"/>
      <c r="MZL25" s="163"/>
      <c r="MZM25" s="163"/>
      <c r="MZN25" s="163"/>
      <c r="MZO25" s="163"/>
      <c r="MZP25" s="163"/>
      <c r="MZQ25" s="163"/>
      <c r="MZR25" s="163"/>
      <c r="MZS25" s="163"/>
      <c r="MZT25" s="163"/>
      <c r="MZU25" s="163"/>
      <c r="MZV25" s="163"/>
      <c r="MZW25" s="163"/>
      <c r="MZX25" s="163"/>
      <c r="MZY25" s="163"/>
      <c r="MZZ25" s="163"/>
      <c r="NAA25" s="163"/>
      <c r="NAB25" s="163"/>
      <c r="NAC25" s="163"/>
      <c r="NAD25" s="163"/>
      <c r="NAE25" s="163"/>
      <c r="NAF25" s="163"/>
      <c r="NAG25" s="163"/>
      <c r="NAH25" s="163"/>
      <c r="NAI25" s="163"/>
      <c r="NAJ25" s="163"/>
      <c r="NAK25" s="163"/>
      <c r="NAL25" s="163"/>
      <c r="NAM25" s="163"/>
      <c r="NAN25" s="163"/>
      <c r="NAO25" s="163"/>
      <c r="NAP25" s="163"/>
      <c r="NAQ25" s="163"/>
      <c r="NAR25" s="163"/>
      <c r="NAS25" s="163"/>
      <c r="NAT25" s="163"/>
      <c r="NAU25" s="163"/>
      <c r="NAV25" s="163"/>
      <c r="NAW25" s="163"/>
      <c r="NAX25" s="163"/>
      <c r="NAY25" s="163"/>
      <c r="NAZ25" s="163"/>
      <c r="NBA25" s="163"/>
      <c r="NBB25" s="163"/>
      <c r="NBC25" s="163"/>
      <c r="NBD25" s="163"/>
      <c r="NBE25" s="163"/>
      <c r="NBF25" s="163"/>
      <c r="NBG25" s="163"/>
      <c r="NBH25" s="163"/>
      <c r="NBI25" s="163"/>
      <c r="NBJ25" s="163"/>
      <c r="NBK25" s="163"/>
      <c r="NBL25" s="163"/>
      <c r="NBM25" s="163"/>
      <c r="NBN25" s="163"/>
      <c r="NBO25" s="163"/>
      <c r="NBP25" s="163"/>
      <c r="NBQ25" s="163"/>
      <c r="NBR25" s="163"/>
      <c r="NBS25" s="163"/>
      <c r="NBT25" s="163"/>
      <c r="NBU25" s="163"/>
      <c r="NBV25" s="163"/>
      <c r="NBW25" s="163"/>
      <c r="NBX25" s="163"/>
      <c r="NBY25" s="163"/>
      <c r="NBZ25" s="163"/>
      <c r="NCA25" s="163"/>
      <c r="NCB25" s="163"/>
      <c r="NCC25" s="163"/>
      <c r="NCD25" s="163"/>
      <c r="NCE25" s="163"/>
      <c r="NCF25" s="163"/>
      <c r="NCG25" s="163"/>
      <c r="NCH25" s="163"/>
      <c r="NCI25" s="163"/>
      <c r="NCJ25" s="163"/>
      <c r="NCK25" s="163"/>
      <c r="NCL25" s="163"/>
      <c r="NCM25" s="163"/>
      <c r="NCN25" s="163"/>
      <c r="NCO25" s="163"/>
      <c r="NCP25" s="163"/>
      <c r="NCQ25" s="163"/>
      <c r="NCR25" s="163"/>
      <c r="NCS25" s="163"/>
      <c r="NCT25" s="163"/>
      <c r="NCU25" s="163"/>
      <c r="NCV25" s="163"/>
      <c r="NCW25" s="163"/>
      <c r="NCX25" s="163"/>
      <c r="NCY25" s="163"/>
      <c r="NCZ25" s="163"/>
      <c r="NDA25" s="163"/>
      <c r="NDB25" s="163"/>
      <c r="NDC25" s="163"/>
      <c r="NDD25" s="163"/>
      <c r="NDE25" s="163"/>
      <c r="NDF25" s="163"/>
      <c r="NDG25" s="163"/>
      <c r="NDH25" s="163"/>
      <c r="NDI25" s="163"/>
      <c r="NDJ25" s="163"/>
      <c r="NDK25" s="163"/>
      <c r="NDL25" s="163"/>
      <c r="NDM25" s="163"/>
      <c r="NDN25" s="163"/>
      <c r="NDO25" s="163"/>
      <c r="NDP25" s="163"/>
      <c r="NDQ25" s="163"/>
      <c r="NDR25" s="163"/>
      <c r="NDS25" s="163"/>
      <c r="NDT25" s="163"/>
      <c r="NDU25" s="163"/>
      <c r="NDV25" s="163"/>
      <c r="NDW25" s="163"/>
      <c r="NDX25" s="163"/>
      <c r="NDY25" s="163"/>
      <c r="NDZ25" s="163"/>
      <c r="NEA25" s="163"/>
      <c r="NEB25" s="163"/>
      <c r="NEC25" s="163"/>
      <c r="NED25" s="163"/>
      <c r="NEE25" s="163"/>
      <c r="NEF25" s="163"/>
      <c r="NEG25" s="163"/>
      <c r="NEH25" s="163"/>
      <c r="NEI25" s="163"/>
      <c r="NEJ25" s="163"/>
      <c r="NEK25" s="163"/>
      <c r="NEL25" s="163"/>
      <c r="NEM25" s="163"/>
      <c r="NEN25" s="163"/>
      <c r="NEO25" s="163"/>
      <c r="NEP25" s="163"/>
      <c r="NEQ25" s="163"/>
      <c r="NER25" s="163"/>
      <c r="NES25" s="163"/>
      <c r="NET25" s="163"/>
      <c r="NEU25" s="163"/>
      <c r="NEV25" s="163"/>
      <c r="NEW25" s="163"/>
      <c r="NEX25" s="163"/>
      <c r="NEY25" s="163"/>
      <c r="NEZ25" s="163"/>
      <c r="NFA25" s="163"/>
      <c r="NFB25" s="163"/>
      <c r="NFC25" s="163"/>
      <c r="NFD25" s="163"/>
      <c r="NFE25" s="163"/>
      <c r="NFF25" s="163"/>
      <c r="NFG25" s="163"/>
      <c r="NFH25" s="163"/>
      <c r="NFI25" s="163"/>
      <c r="NFJ25" s="163"/>
      <c r="NFK25" s="163"/>
      <c r="NFL25" s="163"/>
      <c r="NFM25" s="163"/>
      <c r="NFN25" s="163"/>
      <c r="NFO25" s="163"/>
      <c r="NFP25" s="163"/>
      <c r="NFQ25" s="163"/>
      <c r="NFR25" s="163"/>
      <c r="NFS25" s="163"/>
      <c r="NFT25" s="163"/>
      <c r="NFU25" s="163"/>
      <c r="NFV25" s="163"/>
      <c r="NFW25" s="163"/>
      <c r="NFX25" s="163"/>
      <c r="NFY25" s="163"/>
      <c r="NFZ25" s="163"/>
      <c r="NGA25" s="163"/>
      <c r="NGB25" s="163"/>
      <c r="NGC25" s="163"/>
      <c r="NGD25" s="163"/>
      <c r="NGE25" s="163"/>
      <c r="NGF25" s="163"/>
      <c r="NGG25" s="163"/>
      <c r="NGH25" s="163"/>
      <c r="NGI25" s="163"/>
      <c r="NGJ25" s="163"/>
      <c r="NGK25" s="163"/>
      <c r="NGL25" s="163"/>
      <c r="NGM25" s="163"/>
      <c r="NGN25" s="163"/>
      <c r="NGO25" s="163"/>
      <c r="NGP25" s="163"/>
      <c r="NGQ25" s="163"/>
      <c r="NGR25" s="163"/>
      <c r="NGS25" s="163"/>
      <c r="NGT25" s="163"/>
      <c r="NGU25" s="163"/>
      <c r="NGV25" s="163"/>
      <c r="NGW25" s="163"/>
      <c r="NGX25" s="163"/>
      <c r="NGY25" s="163"/>
      <c r="NGZ25" s="163"/>
      <c r="NHA25" s="163"/>
      <c r="NHB25" s="163"/>
      <c r="NHC25" s="163"/>
      <c r="NHD25" s="163"/>
      <c r="NHE25" s="163"/>
      <c r="NHF25" s="163"/>
      <c r="NHG25" s="163"/>
      <c r="NHH25" s="163"/>
      <c r="NHI25" s="163"/>
      <c r="NHJ25" s="163"/>
      <c r="NHK25" s="163"/>
      <c r="NHL25" s="163"/>
      <c r="NHM25" s="163"/>
      <c r="NHN25" s="163"/>
      <c r="NHO25" s="163"/>
      <c r="NHP25" s="163"/>
      <c r="NHQ25" s="163"/>
      <c r="NHR25" s="163"/>
      <c r="NHS25" s="163"/>
      <c r="NHT25" s="163"/>
      <c r="NHU25" s="163"/>
      <c r="NHV25" s="163"/>
      <c r="NHW25" s="163"/>
      <c r="NHX25" s="163"/>
      <c r="NHY25" s="163"/>
      <c r="NHZ25" s="163"/>
      <c r="NIA25" s="163"/>
      <c r="NIB25" s="163"/>
      <c r="NIC25" s="163"/>
      <c r="NID25" s="163"/>
      <c r="NIE25" s="163"/>
      <c r="NIF25" s="163"/>
      <c r="NIG25" s="163"/>
      <c r="NIH25" s="163"/>
      <c r="NII25" s="163"/>
      <c r="NIJ25" s="163"/>
      <c r="NIK25" s="163"/>
      <c r="NIL25" s="163"/>
      <c r="NIM25" s="163"/>
      <c r="NIN25" s="163"/>
      <c r="NIO25" s="163"/>
      <c r="NIP25" s="163"/>
      <c r="NIQ25" s="163"/>
      <c r="NIR25" s="163"/>
      <c r="NIS25" s="163"/>
      <c r="NIT25" s="163"/>
      <c r="NIU25" s="163"/>
      <c r="NIV25" s="163"/>
      <c r="NIW25" s="163"/>
      <c r="NIX25" s="163"/>
      <c r="NIY25" s="163"/>
      <c r="NIZ25" s="163"/>
      <c r="NJA25" s="163"/>
      <c r="NJB25" s="163"/>
      <c r="NJC25" s="163"/>
      <c r="NJD25" s="163"/>
      <c r="NJE25" s="163"/>
      <c r="NJF25" s="163"/>
      <c r="NJG25" s="163"/>
      <c r="NJH25" s="163"/>
      <c r="NJI25" s="163"/>
      <c r="NJJ25" s="163"/>
      <c r="NJK25" s="163"/>
      <c r="NJL25" s="163"/>
      <c r="NJM25" s="163"/>
      <c r="NJN25" s="163"/>
      <c r="NJO25" s="163"/>
      <c r="NJP25" s="163"/>
      <c r="NJQ25" s="163"/>
      <c r="NJR25" s="163"/>
      <c r="NJS25" s="163"/>
      <c r="NJT25" s="163"/>
      <c r="NJU25" s="163"/>
      <c r="NJV25" s="163"/>
      <c r="NJW25" s="163"/>
      <c r="NJX25" s="163"/>
      <c r="NJY25" s="163"/>
      <c r="NJZ25" s="163"/>
      <c r="NKA25" s="163"/>
      <c r="NKB25" s="163"/>
      <c r="NKC25" s="163"/>
      <c r="NKD25" s="163"/>
      <c r="NKE25" s="163"/>
      <c r="NKF25" s="163"/>
      <c r="NKG25" s="163"/>
      <c r="NKH25" s="163"/>
      <c r="NKI25" s="163"/>
      <c r="NKJ25" s="163"/>
      <c r="NKK25" s="163"/>
      <c r="NKL25" s="163"/>
      <c r="NKM25" s="163"/>
      <c r="NKN25" s="163"/>
      <c r="NKO25" s="163"/>
      <c r="NKP25" s="163"/>
      <c r="NKQ25" s="163"/>
      <c r="NKR25" s="163"/>
      <c r="NKS25" s="163"/>
      <c r="NKT25" s="163"/>
      <c r="NKU25" s="163"/>
      <c r="NKV25" s="163"/>
      <c r="NKW25" s="163"/>
      <c r="NKX25" s="163"/>
      <c r="NKY25" s="163"/>
      <c r="NKZ25" s="163"/>
      <c r="NLA25" s="163"/>
      <c r="NLB25" s="163"/>
      <c r="NLC25" s="163"/>
      <c r="NLD25" s="163"/>
      <c r="NLE25" s="163"/>
      <c r="NLF25" s="163"/>
      <c r="NLG25" s="163"/>
      <c r="NLH25" s="163"/>
      <c r="NLI25" s="163"/>
      <c r="NLJ25" s="163"/>
      <c r="NLK25" s="163"/>
      <c r="NLL25" s="163"/>
      <c r="NLM25" s="163"/>
      <c r="NLN25" s="163"/>
      <c r="NLO25" s="163"/>
      <c r="NLP25" s="163"/>
      <c r="NLQ25" s="163"/>
      <c r="NLR25" s="163"/>
      <c r="NLS25" s="163"/>
      <c r="NLT25" s="163"/>
      <c r="NLU25" s="163"/>
      <c r="NLV25" s="163"/>
      <c r="NLW25" s="163"/>
      <c r="NLX25" s="163"/>
      <c r="NLY25" s="163"/>
      <c r="NLZ25" s="163"/>
      <c r="NMA25" s="163"/>
      <c r="NMB25" s="163"/>
      <c r="NMC25" s="163"/>
      <c r="NMD25" s="163"/>
      <c r="NME25" s="163"/>
      <c r="NMF25" s="163"/>
      <c r="NMG25" s="163"/>
      <c r="NMH25" s="163"/>
      <c r="NMI25" s="163"/>
      <c r="NMJ25" s="163"/>
      <c r="NMK25" s="163"/>
      <c r="NML25" s="163"/>
      <c r="NMM25" s="163"/>
      <c r="NMN25" s="163"/>
      <c r="NMO25" s="163"/>
      <c r="NMP25" s="163"/>
      <c r="NMQ25" s="163"/>
      <c r="NMR25" s="163"/>
      <c r="NMS25" s="163"/>
      <c r="NMT25" s="163"/>
      <c r="NMU25" s="163"/>
      <c r="NMV25" s="163"/>
      <c r="NMW25" s="163"/>
      <c r="NMX25" s="163"/>
      <c r="NMY25" s="163"/>
      <c r="NMZ25" s="163"/>
      <c r="NNA25" s="163"/>
      <c r="NNB25" s="163"/>
      <c r="NNC25" s="163"/>
      <c r="NND25" s="163"/>
      <c r="NNE25" s="163"/>
      <c r="NNF25" s="163"/>
      <c r="NNG25" s="163"/>
      <c r="NNH25" s="163"/>
      <c r="NNI25" s="163"/>
      <c r="NNJ25" s="163"/>
      <c r="NNK25" s="163"/>
      <c r="NNL25" s="163"/>
      <c r="NNM25" s="163"/>
      <c r="NNN25" s="163"/>
      <c r="NNO25" s="163"/>
      <c r="NNP25" s="163"/>
      <c r="NNQ25" s="163"/>
      <c r="NNR25" s="163"/>
      <c r="NNS25" s="163"/>
      <c r="NNT25" s="163"/>
      <c r="NNU25" s="163"/>
      <c r="NNV25" s="163"/>
      <c r="NNW25" s="163"/>
      <c r="NNX25" s="163"/>
      <c r="NNY25" s="163"/>
      <c r="NNZ25" s="163"/>
      <c r="NOA25" s="163"/>
      <c r="NOB25" s="163"/>
      <c r="NOC25" s="163"/>
      <c r="NOD25" s="163"/>
      <c r="NOE25" s="163"/>
      <c r="NOF25" s="163"/>
      <c r="NOG25" s="163"/>
      <c r="NOH25" s="163"/>
      <c r="NOI25" s="163"/>
      <c r="NOJ25" s="163"/>
      <c r="NOK25" s="163"/>
      <c r="NOL25" s="163"/>
      <c r="NOM25" s="163"/>
      <c r="NON25" s="163"/>
      <c r="NOO25" s="163"/>
      <c r="NOP25" s="163"/>
      <c r="NOQ25" s="163"/>
      <c r="NOR25" s="163"/>
      <c r="NOS25" s="163"/>
      <c r="NOT25" s="163"/>
      <c r="NOU25" s="163"/>
      <c r="NOV25" s="163"/>
      <c r="NOW25" s="163"/>
      <c r="NOX25" s="163"/>
      <c r="NOY25" s="163"/>
      <c r="NOZ25" s="163"/>
      <c r="NPA25" s="163"/>
      <c r="NPB25" s="163"/>
      <c r="NPC25" s="163"/>
      <c r="NPD25" s="163"/>
      <c r="NPE25" s="163"/>
      <c r="NPF25" s="163"/>
      <c r="NPG25" s="163"/>
      <c r="NPH25" s="163"/>
      <c r="NPI25" s="163"/>
      <c r="NPJ25" s="163"/>
      <c r="NPK25" s="163"/>
      <c r="NPL25" s="163"/>
      <c r="NPM25" s="163"/>
      <c r="NPN25" s="163"/>
      <c r="NPO25" s="163"/>
      <c r="NPP25" s="163"/>
      <c r="NPQ25" s="163"/>
      <c r="NPR25" s="163"/>
      <c r="NPS25" s="163"/>
      <c r="NPT25" s="163"/>
      <c r="NPU25" s="163"/>
      <c r="NPV25" s="163"/>
      <c r="NPW25" s="163"/>
      <c r="NPX25" s="163"/>
      <c r="NPY25" s="163"/>
      <c r="NPZ25" s="163"/>
      <c r="NQA25" s="163"/>
      <c r="NQB25" s="163"/>
      <c r="NQC25" s="163"/>
      <c r="NQD25" s="163"/>
      <c r="NQE25" s="163"/>
      <c r="NQF25" s="163"/>
      <c r="NQG25" s="163"/>
      <c r="NQH25" s="163"/>
      <c r="NQI25" s="163"/>
      <c r="NQJ25" s="163"/>
      <c r="NQK25" s="163"/>
      <c r="NQL25" s="163"/>
      <c r="NQM25" s="163"/>
      <c r="NQN25" s="163"/>
      <c r="NQO25" s="163"/>
      <c r="NQP25" s="163"/>
      <c r="NQQ25" s="163"/>
      <c r="NQR25" s="163"/>
      <c r="NQS25" s="163"/>
      <c r="NQT25" s="163"/>
      <c r="NQU25" s="163"/>
      <c r="NQV25" s="163"/>
      <c r="NQW25" s="163"/>
      <c r="NQX25" s="163"/>
      <c r="NQY25" s="163"/>
      <c r="NQZ25" s="163"/>
      <c r="NRA25" s="163"/>
      <c r="NRB25" s="163"/>
      <c r="NRC25" s="163"/>
      <c r="NRD25" s="163"/>
      <c r="NRE25" s="163"/>
      <c r="NRF25" s="163"/>
      <c r="NRG25" s="163"/>
      <c r="NRH25" s="163"/>
      <c r="NRI25" s="163"/>
      <c r="NRJ25" s="163"/>
      <c r="NRK25" s="163"/>
      <c r="NRL25" s="163"/>
      <c r="NRM25" s="163"/>
      <c r="NRN25" s="163"/>
      <c r="NRO25" s="163"/>
      <c r="NRP25" s="163"/>
      <c r="NRQ25" s="163"/>
      <c r="NRR25" s="163"/>
      <c r="NRS25" s="163"/>
      <c r="NRT25" s="163"/>
      <c r="NRU25" s="163"/>
      <c r="NRV25" s="163"/>
      <c r="NRW25" s="163"/>
      <c r="NRX25" s="163"/>
      <c r="NRY25" s="163"/>
      <c r="NRZ25" s="163"/>
      <c r="NSA25" s="163"/>
      <c r="NSB25" s="163"/>
      <c r="NSC25" s="163"/>
      <c r="NSD25" s="163"/>
      <c r="NSE25" s="163"/>
      <c r="NSF25" s="163"/>
      <c r="NSG25" s="163"/>
      <c r="NSH25" s="163"/>
      <c r="NSI25" s="163"/>
      <c r="NSJ25" s="163"/>
      <c r="NSK25" s="163"/>
      <c r="NSL25" s="163"/>
      <c r="NSM25" s="163"/>
      <c r="NSN25" s="163"/>
      <c r="NSO25" s="163"/>
      <c r="NSP25" s="163"/>
      <c r="NSQ25" s="163"/>
      <c r="NSR25" s="163"/>
      <c r="NSS25" s="163"/>
      <c r="NST25" s="163"/>
      <c r="NSU25" s="163"/>
      <c r="NSV25" s="163"/>
      <c r="NSW25" s="163"/>
      <c r="NSX25" s="163"/>
      <c r="NSY25" s="163"/>
      <c r="NSZ25" s="163"/>
      <c r="NTA25" s="163"/>
      <c r="NTB25" s="163"/>
      <c r="NTC25" s="163"/>
      <c r="NTD25" s="163"/>
      <c r="NTE25" s="163"/>
      <c r="NTF25" s="163"/>
      <c r="NTG25" s="163"/>
      <c r="NTH25" s="163"/>
      <c r="NTI25" s="163"/>
      <c r="NTJ25" s="163"/>
      <c r="NTK25" s="163"/>
      <c r="NTL25" s="163"/>
      <c r="NTM25" s="163"/>
      <c r="NTN25" s="163"/>
      <c r="NTO25" s="163"/>
      <c r="NTP25" s="163"/>
      <c r="NTQ25" s="163"/>
      <c r="NTR25" s="163"/>
      <c r="NTS25" s="163"/>
      <c r="NTT25" s="163"/>
      <c r="NTU25" s="163"/>
      <c r="NTV25" s="163"/>
      <c r="NTW25" s="163"/>
      <c r="NTX25" s="163"/>
      <c r="NTY25" s="163"/>
      <c r="NTZ25" s="163"/>
      <c r="NUA25" s="163"/>
      <c r="NUB25" s="163"/>
      <c r="NUC25" s="163"/>
      <c r="NUD25" s="163"/>
      <c r="NUE25" s="163"/>
      <c r="NUF25" s="163"/>
      <c r="NUG25" s="163"/>
      <c r="NUH25" s="163"/>
      <c r="NUI25" s="163"/>
      <c r="NUJ25" s="163"/>
      <c r="NUK25" s="163"/>
      <c r="NUL25" s="163"/>
      <c r="NUM25" s="163"/>
      <c r="NUN25" s="163"/>
      <c r="NUO25" s="163"/>
      <c r="NUP25" s="163"/>
      <c r="NUQ25" s="163"/>
      <c r="NUR25" s="163"/>
      <c r="NUS25" s="163"/>
      <c r="NUT25" s="163"/>
      <c r="NUU25" s="163"/>
      <c r="NUV25" s="163"/>
      <c r="NUW25" s="163"/>
      <c r="NUX25" s="163"/>
      <c r="NUY25" s="163"/>
      <c r="NUZ25" s="163"/>
      <c r="NVA25" s="163"/>
      <c r="NVB25" s="163"/>
      <c r="NVC25" s="163"/>
      <c r="NVD25" s="163"/>
      <c r="NVE25" s="163"/>
      <c r="NVF25" s="163"/>
      <c r="NVG25" s="163"/>
      <c r="NVH25" s="163"/>
      <c r="NVI25" s="163"/>
      <c r="NVJ25" s="163"/>
      <c r="NVK25" s="163"/>
      <c r="NVL25" s="163"/>
      <c r="NVM25" s="163"/>
      <c r="NVN25" s="163"/>
      <c r="NVO25" s="163"/>
      <c r="NVP25" s="163"/>
      <c r="NVQ25" s="163"/>
      <c r="NVR25" s="163"/>
      <c r="NVS25" s="163"/>
      <c r="NVT25" s="163"/>
      <c r="NVU25" s="163"/>
      <c r="NVV25" s="163"/>
      <c r="NVW25" s="163"/>
      <c r="NVX25" s="163"/>
      <c r="NVY25" s="163"/>
      <c r="NVZ25" s="163"/>
      <c r="NWA25" s="163"/>
      <c r="NWB25" s="163"/>
      <c r="NWC25" s="163"/>
      <c r="NWD25" s="163"/>
      <c r="NWE25" s="163"/>
      <c r="NWF25" s="163"/>
      <c r="NWG25" s="163"/>
      <c r="NWH25" s="163"/>
      <c r="NWI25" s="163"/>
      <c r="NWJ25" s="163"/>
      <c r="NWK25" s="163"/>
      <c r="NWL25" s="163"/>
      <c r="NWM25" s="163"/>
      <c r="NWN25" s="163"/>
      <c r="NWO25" s="163"/>
      <c r="NWP25" s="163"/>
      <c r="NWQ25" s="163"/>
      <c r="NWR25" s="163"/>
      <c r="NWS25" s="163"/>
      <c r="NWT25" s="163"/>
      <c r="NWU25" s="163"/>
      <c r="NWV25" s="163"/>
      <c r="NWW25" s="163"/>
      <c r="NWX25" s="163"/>
      <c r="NWY25" s="163"/>
      <c r="NWZ25" s="163"/>
      <c r="NXA25" s="163"/>
      <c r="NXB25" s="163"/>
      <c r="NXC25" s="163"/>
      <c r="NXD25" s="163"/>
      <c r="NXE25" s="163"/>
      <c r="NXF25" s="163"/>
      <c r="NXG25" s="163"/>
      <c r="NXH25" s="163"/>
      <c r="NXI25" s="163"/>
      <c r="NXJ25" s="163"/>
      <c r="NXK25" s="163"/>
      <c r="NXL25" s="163"/>
      <c r="NXM25" s="163"/>
      <c r="NXN25" s="163"/>
      <c r="NXO25" s="163"/>
      <c r="NXP25" s="163"/>
      <c r="NXQ25" s="163"/>
      <c r="NXR25" s="163"/>
      <c r="NXS25" s="163"/>
      <c r="NXT25" s="163"/>
      <c r="NXU25" s="163"/>
      <c r="NXV25" s="163"/>
      <c r="NXW25" s="163"/>
      <c r="NXX25" s="163"/>
      <c r="NXY25" s="163"/>
      <c r="NXZ25" s="163"/>
      <c r="NYA25" s="163"/>
      <c r="NYB25" s="163"/>
      <c r="NYC25" s="163"/>
      <c r="NYD25" s="163"/>
      <c r="NYE25" s="163"/>
      <c r="NYF25" s="163"/>
      <c r="NYG25" s="163"/>
      <c r="NYH25" s="163"/>
      <c r="NYI25" s="163"/>
      <c r="NYJ25" s="163"/>
      <c r="NYK25" s="163"/>
      <c r="NYL25" s="163"/>
      <c r="NYM25" s="163"/>
      <c r="NYN25" s="163"/>
      <c r="NYO25" s="163"/>
      <c r="NYP25" s="163"/>
      <c r="NYQ25" s="163"/>
      <c r="NYR25" s="163"/>
      <c r="NYS25" s="163"/>
      <c r="NYT25" s="163"/>
      <c r="NYU25" s="163"/>
      <c r="NYV25" s="163"/>
      <c r="NYW25" s="163"/>
      <c r="NYX25" s="163"/>
      <c r="NYY25" s="163"/>
      <c r="NYZ25" s="163"/>
      <c r="NZA25" s="163"/>
      <c r="NZB25" s="163"/>
      <c r="NZC25" s="163"/>
      <c r="NZD25" s="163"/>
      <c r="NZE25" s="163"/>
      <c r="NZF25" s="163"/>
      <c r="NZG25" s="163"/>
      <c r="NZH25" s="163"/>
      <c r="NZI25" s="163"/>
      <c r="NZJ25" s="163"/>
      <c r="NZK25" s="163"/>
      <c r="NZL25" s="163"/>
      <c r="NZM25" s="163"/>
      <c r="NZN25" s="163"/>
      <c r="NZO25" s="163"/>
      <c r="NZP25" s="163"/>
      <c r="NZQ25" s="163"/>
      <c r="NZR25" s="163"/>
      <c r="NZS25" s="163"/>
      <c r="NZT25" s="163"/>
      <c r="NZU25" s="163"/>
      <c r="NZV25" s="163"/>
      <c r="NZW25" s="163"/>
      <c r="NZX25" s="163"/>
      <c r="NZY25" s="163"/>
      <c r="NZZ25" s="163"/>
      <c r="OAA25" s="163"/>
      <c r="OAB25" s="163"/>
      <c r="OAC25" s="163"/>
      <c r="OAD25" s="163"/>
      <c r="OAE25" s="163"/>
      <c r="OAF25" s="163"/>
      <c r="OAG25" s="163"/>
      <c r="OAH25" s="163"/>
      <c r="OAI25" s="163"/>
      <c r="OAJ25" s="163"/>
      <c r="OAK25" s="163"/>
      <c r="OAL25" s="163"/>
      <c r="OAM25" s="163"/>
      <c r="OAN25" s="163"/>
      <c r="OAO25" s="163"/>
      <c r="OAP25" s="163"/>
      <c r="OAQ25" s="163"/>
      <c r="OAR25" s="163"/>
      <c r="OAS25" s="163"/>
      <c r="OAT25" s="163"/>
      <c r="OAU25" s="163"/>
      <c r="OAV25" s="163"/>
      <c r="OAW25" s="163"/>
      <c r="OAX25" s="163"/>
      <c r="OAY25" s="163"/>
      <c r="OAZ25" s="163"/>
      <c r="OBA25" s="163"/>
      <c r="OBB25" s="163"/>
      <c r="OBC25" s="163"/>
      <c r="OBD25" s="163"/>
      <c r="OBE25" s="163"/>
      <c r="OBF25" s="163"/>
      <c r="OBG25" s="163"/>
      <c r="OBH25" s="163"/>
      <c r="OBI25" s="163"/>
      <c r="OBJ25" s="163"/>
      <c r="OBK25" s="163"/>
      <c r="OBL25" s="163"/>
      <c r="OBM25" s="163"/>
      <c r="OBN25" s="163"/>
      <c r="OBO25" s="163"/>
      <c r="OBP25" s="163"/>
      <c r="OBQ25" s="163"/>
      <c r="OBR25" s="163"/>
      <c r="OBS25" s="163"/>
      <c r="OBT25" s="163"/>
      <c r="OBU25" s="163"/>
      <c r="OBV25" s="163"/>
      <c r="OBW25" s="163"/>
      <c r="OBX25" s="163"/>
      <c r="OBY25" s="163"/>
      <c r="OBZ25" s="163"/>
      <c r="OCA25" s="163"/>
      <c r="OCB25" s="163"/>
      <c r="OCC25" s="163"/>
      <c r="OCD25" s="163"/>
      <c r="OCE25" s="163"/>
      <c r="OCF25" s="163"/>
      <c r="OCG25" s="163"/>
      <c r="OCH25" s="163"/>
      <c r="OCI25" s="163"/>
      <c r="OCJ25" s="163"/>
      <c r="OCK25" s="163"/>
      <c r="OCL25" s="163"/>
      <c r="OCM25" s="163"/>
      <c r="OCN25" s="163"/>
      <c r="OCO25" s="163"/>
      <c r="OCP25" s="163"/>
      <c r="OCQ25" s="163"/>
      <c r="OCR25" s="163"/>
      <c r="OCS25" s="163"/>
      <c r="OCT25" s="163"/>
      <c r="OCU25" s="163"/>
      <c r="OCV25" s="163"/>
      <c r="OCW25" s="163"/>
      <c r="OCX25" s="163"/>
      <c r="OCY25" s="163"/>
      <c r="OCZ25" s="163"/>
      <c r="ODA25" s="163"/>
      <c r="ODB25" s="163"/>
      <c r="ODC25" s="163"/>
      <c r="ODD25" s="163"/>
      <c r="ODE25" s="163"/>
      <c r="ODF25" s="163"/>
      <c r="ODG25" s="163"/>
      <c r="ODH25" s="163"/>
      <c r="ODI25" s="163"/>
      <c r="ODJ25" s="163"/>
      <c r="ODK25" s="163"/>
      <c r="ODL25" s="163"/>
      <c r="ODM25" s="163"/>
      <c r="ODN25" s="163"/>
      <c r="ODO25" s="163"/>
      <c r="ODP25" s="163"/>
      <c r="ODQ25" s="163"/>
      <c r="ODR25" s="163"/>
      <c r="ODS25" s="163"/>
      <c r="ODT25" s="163"/>
      <c r="ODU25" s="163"/>
      <c r="ODV25" s="163"/>
      <c r="ODW25" s="163"/>
      <c r="ODX25" s="163"/>
      <c r="ODY25" s="163"/>
      <c r="ODZ25" s="163"/>
      <c r="OEA25" s="163"/>
      <c r="OEB25" s="163"/>
      <c r="OEC25" s="163"/>
      <c r="OED25" s="163"/>
      <c r="OEE25" s="163"/>
      <c r="OEF25" s="163"/>
      <c r="OEG25" s="163"/>
      <c r="OEH25" s="163"/>
      <c r="OEI25" s="163"/>
      <c r="OEJ25" s="163"/>
      <c r="OEK25" s="163"/>
      <c r="OEL25" s="163"/>
      <c r="OEM25" s="163"/>
      <c r="OEN25" s="163"/>
      <c r="OEO25" s="163"/>
      <c r="OEP25" s="163"/>
      <c r="OEQ25" s="163"/>
      <c r="OER25" s="163"/>
      <c r="OES25" s="163"/>
      <c r="OET25" s="163"/>
      <c r="OEU25" s="163"/>
      <c r="OEV25" s="163"/>
      <c r="OEW25" s="163"/>
      <c r="OEX25" s="163"/>
      <c r="OEY25" s="163"/>
      <c r="OEZ25" s="163"/>
      <c r="OFA25" s="163"/>
      <c r="OFB25" s="163"/>
      <c r="OFC25" s="163"/>
      <c r="OFD25" s="163"/>
      <c r="OFE25" s="163"/>
      <c r="OFF25" s="163"/>
      <c r="OFG25" s="163"/>
      <c r="OFH25" s="163"/>
      <c r="OFI25" s="163"/>
      <c r="OFJ25" s="163"/>
      <c r="OFK25" s="163"/>
      <c r="OFL25" s="163"/>
      <c r="OFM25" s="163"/>
      <c r="OFN25" s="163"/>
      <c r="OFO25" s="163"/>
      <c r="OFP25" s="163"/>
      <c r="OFQ25" s="163"/>
      <c r="OFR25" s="163"/>
      <c r="OFS25" s="163"/>
      <c r="OFT25" s="163"/>
      <c r="OFU25" s="163"/>
      <c r="OFV25" s="163"/>
      <c r="OFW25" s="163"/>
      <c r="OFX25" s="163"/>
      <c r="OFY25" s="163"/>
      <c r="OFZ25" s="163"/>
      <c r="OGA25" s="163"/>
      <c r="OGB25" s="163"/>
      <c r="OGC25" s="163"/>
      <c r="OGD25" s="163"/>
      <c r="OGE25" s="163"/>
      <c r="OGF25" s="163"/>
      <c r="OGG25" s="163"/>
      <c r="OGH25" s="163"/>
      <c r="OGI25" s="163"/>
      <c r="OGJ25" s="163"/>
      <c r="OGK25" s="163"/>
      <c r="OGL25" s="163"/>
      <c r="OGM25" s="163"/>
      <c r="OGN25" s="163"/>
      <c r="OGO25" s="163"/>
      <c r="OGP25" s="163"/>
      <c r="OGQ25" s="163"/>
      <c r="OGR25" s="163"/>
      <c r="OGS25" s="163"/>
      <c r="OGT25" s="163"/>
      <c r="OGU25" s="163"/>
      <c r="OGV25" s="163"/>
      <c r="OGW25" s="163"/>
      <c r="OGX25" s="163"/>
      <c r="OGY25" s="163"/>
      <c r="OGZ25" s="163"/>
      <c r="OHA25" s="163"/>
      <c r="OHB25" s="163"/>
      <c r="OHC25" s="163"/>
      <c r="OHD25" s="163"/>
      <c r="OHE25" s="163"/>
      <c r="OHF25" s="163"/>
      <c r="OHG25" s="163"/>
      <c r="OHH25" s="163"/>
      <c r="OHI25" s="163"/>
      <c r="OHJ25" s="163"/>
      <c r="OHK25" s="163"/>
      <c r="OHL25" s="163"/>
      <c r="OHM25" s="163"/>
      <c r="OHN25" s="163"/>
      <c r="OHO25" s="163"/>
      <c r="OHP25" s="163"/>
      <c r="OHQ25" s="163"/>
      <c r="OHR25" s="163"/>
      <c r="OHS25" s="163"/>
      <c r="OHT25" s="163"/>
      <c r="OHU25" s="163"/>
      <c r="OHV25" s="163"/>
      <c r="OHW25" s="163"/>
      <c r="OHX25" s="163"/>
      <c r="OHY25" s="163"/>
      <c r="OHZ25" s="163"/>
      <c r="OIA25" s="163"/>
      <c r="OIB25" s="163"/>
      <c r="OIC25" s="163"/>
      <c r="OID25" s="163"/>
      <c r="OIE25" s="163"/>
      <c r="OIF25" s="163"/>
      <c r="OIG25" s="163"/>
      <c r="OIH25" s="163"/>
      <c r="OII25" s="163"/>
      <c r="OIJ25" s="163"/>
      <c r="OIK25" s="163"/>
      <c r="OIL25" s="163"/>
      <c r="OIM25" s="163"/>
      <c r="OIN25" s="163"/>
      <c r="OIO25" s="163"/>
      <c r="OIP25" s="163"/>
      <c r="OIQ25" s="163"/>
      <c r="OIR25" s="163"/>
      <c r="OIS25" s="163"/>
      <c r="OIT25" s="163"/>
      <c r="OIU25" s="163"/>
      <c r="OIV25" s="163"/>
      <c r="OIW25" s="163"/>
      <c r="OIX25" s="163"/>
      <c r="OIY25" s="163"/>
      <c r="OIZ25" s="163"/>
      <c r="OJA25" s="163"/>
      <c r="OJB25" s="163"/>
      <c r="OJC25" s="163"/>
      <c r="OJD25" s="163"/>
      <c r="OJE25" s="163"/>
      <c r="OJF25" s="163"/>
      <c r="OJG25" s="163"/>
      <c r="OJH25" s="163"/>
      <c r="OJI25" s="163"/>
      <c r="OJJ25" s="163"/>
      <c r="OJK25" s="163"/>
      <c r="OJL25" s="163"/>
      <c r="OJM25" s="163"/>
      <c r="OJN25" s="163"/>
      <c r="OJO25" s="163"/>
      <c r="OJP25" s="163"/>
      <c r="OJQ25" s="163"/>
      <c r="OJR25" s="163"/>
      <c r="OJS25" s="163"/>
      <c r="OJT25" s="163"/>
      <c r="OJU25" s="163"/>
      <c r="OJV25" s="163"/>
      <c r="OJW25" s="163"/>
      <c r="OJX25" s="163"/>
      <c r="OJY25" s="163"/>
      <c r="OJZ25" s="163"/>
      <c r="OKA25" s="163"/>
      <c r="OKB25" s="163"/>
      <c r="OKC25" s="163"/>
      <c r="OKD25" s="163"/>
      <c r="OKE25" s="163"/>
      <c r="OKF25" s="163"/>
      <c r="OKG25" s="163"/>
      <c r="OKH25" s="163"/>
      <c r="OKI25" s="163"/>
      <c r="OKJ25" s="163"/>
      <c r="OKK25" s="163"/>
      <c r="OKL25" s="163"/>
      <c r="OKM25" s="163"/>
      <c r="OKN25" s="163"/>
      <c r="OKO25" s="163"/>
      <c r="OKP25" s="163"/>
      <c r="OKQ25" s="163"/>
      <c r="OKR25" s="163"/>
      <c r="OKS25" s="163"/>
      <c r="OKT25" s="163"/>
      <c r="OKU25" s="163"/>
      <c r="OKV25" s="163"/>
      <c r="OKW25" s="163"/>
      <c r="OKX25" s="163"/>
      <c r="OKY25" s="163"/>
      <c r="OKZ25" s="163"/>
      <c r="OLA25" s="163"/>
      <c r="OLB25" s="163"/>
      <c r="OLC25" s="163"/>
      <c r="OLD25" s="163"/>
      <c r="OLE25" s="163"/>
      <c r="OLF25" s="163"/>
      <c r="OLG25" s="163"/>
      <c r="OLH25" s="163"/>
      <c r="OLI25" s="163"/>
      <c r="OLJ25" s="163"/>
      <c r="OLK25" s="163"/>
      <c r="OLL25" s="163"/>
      <c r="OLM25" s="163"/>
      <c r="OLN25" s="163"/>
      <c r="OLO25" s="163"/>
      <c r="OLP25" s="163"/>
      <c r="OLQ25" s="163"/>
      <c r="OLR25" s="163"/>
      <c r="OLS25" s="163"/>
      <c r="OLT25" s="163"/>
      <c r="OLU25" s="163"/>
      <c r="OLV25" s="163"/>
      <c r="OLW25" s="163"/>
      <c r="OLX25" s="163"/>
      <c r="OLY25" s="163"/>
      <c r="OLZ25" s="163"/>
      <c r="OMA25" s="163"/>
      <c r="OMB25" s="163"/>
      <c r="OMC25" s="163"/>
      <c r="OMD25" s="163"/>
      <c r="OME25" s="163"/>
      <c r="OMF25" s="163"/>
      <c r="OMG25" s="163"/>
      <c r="OMH25" s="163"/>
      <c r="OMI25" s="163"/>
      <c r="OMJ25" s="163"/>
      <c r="OMK25" s="163"/>
      <c r="OML25" s="163"/>
      <c r="OMM25" s="163"/>
      <c r="OMN25" s="163"/>
      <c r="OMO25" s="163"/>
      <c r="OMP25" s="163"/>
      <c r="OMQ25" s="163"/>
      <c r="OMR25" s="163"/>
      <c r="OMS25" s="163"/>
      <c r="OMT25" s="163"/>
      <c r="OMU25" s="163"/>
      <c r="OMV25" s="163"/>
      <c r="OMW25" s="163"/>
      <c r="OMX25" s="163"/>
      <c r="OMY25" s="163"/>
      <c r="OMZ25" s="163"/>
      <c r="ONA25" s="163"/>
      <c r="ONB25" s="163"/>
      <c r="ONC25" s="163"/>
      <c r="OND25" s="163"/>
      <c r="ONE25" s="163"/>
      <c r="ONF25" s="163"/>
      <c r="ONG25" s="163"/>
      <c r="ONH25" s="163"/>
      <c r="ONI25" s="163"/>
      <c r="ONJ25" s="163"/>
      <c r="ONK25" s="163"/>
      <c r="ONL25" s="163"/>
      <c r="ONM25" s="163"/>
      <c r="ONN25" s="163"/>
      <c r="ONO25" s="163"/>
      <c r="ONP25" s="163"/>
      <c r="ONQ25" s="163"/>
      <c r="ONR25" s="163"/>
      <c r="ONS25" s="163"/>
      <c r="ONT25" s="163"/>
      <c r="ONU25" s="163"/>
      <c r="ONV25" s="163"/>
      <c r="ONW25" s="163"/>
      <c r="ONX25" s="163"/>
      <c r="ONY25" s="163"/>
      <c r="ONZ25" s="163"/>
      <c r="OOA25" s="163"/>
      <c r="OOB25" s="163"/>
      <c r="OOC25" s="163"/>
      <c r="OOD25" s="163"/>
      <c r="OOE25" s="163"/>
      <c r="OOF25" s="163"/>
      <c r="OOG25" s="163"/>
      <c r="OOH25" s="163"/>
      <c r="OOI25" s="163"/>
      <c r="OOJ25" s="163"/>
      <c r="OOK25" s="163"/>
      <c r="OOL25" s="163"/>
      <c r="OOM25" s="163"/>
      <c r="OON25" s="163"/>
      <c r="OOO25" s="163"/>
      <c r="OOP25" s="163"/>
      <c r="OOQ25" s="163"/>
      <c r="OOR25" s="163"/>
      <c r="OOS25" s="163"/>
      <c r="OOT25" s="163"/>
      <c r="OOU25" s="163"/>
      <c r="OOV25" s="163"/>
      <c r="OOW25" s="163"/>
      <c r="OOX25" s="163"/>
      <c r="OOY25" s="163"/>
      <c r="OOZ25" s="163"/>
      <c r="OPA25" s="163"/>
      <c r="OPB25" s="163"/>
      <c r="OPC25" s="163"/>
      <c r="OPD25" s="163"/>
      <c r="OPE25" s="163"/>
      <c r="OPF25" s="163"/>
      <c r="OPG25" s="163"/>
      <c r="OPH25" s="163"/>
      <c r="OPI25" s="163"/>
      <c r="OPJ25" s="163"/>
      <c r="OPK25" s="163"/>
      <c r="OPL25" s="163"/>
      <c r="OPM25" s="163"/>
      <c r="OPN25" s="163"/>
      <c r="OPO25" s="163"/>
      <c r="OPP25" s="163"/>
      <c r="OPQ25" s="163"/>
      <c r="OPR25" s="163"/>
      <c r="OPS25" s="163"/>
      <c r="OPT25" s="163"/>
      <c r="OPU25" s="163"/>
      <c r="OPV25" s="163"/>
      <c r="OPW25" s="163"/>
      <c r="OPX25" s="163"/>
      <c r="OPY25" s="163"/>
      <c r="OPZ25" s="163"/>
      <c r="OQA25" s="163"/>
      <c r="OQB25" s="163"/>
      <c r="OQC25" s="163"/>
      <c r="OQD25" s="163"/>
      <c r="OQE25" s="163"/>
      <c r="OQF25" s="163"/>
      <c r="OQG25" s="163"/>
      <c r="OQH25" s="163"/>
      <c r="OQI25" s="163"/>
      <c r="OQJ25" s="163"/>
      <c r="OQK25" s="163"/>
      <c r="OQL25" s="163"/>
      <c r="OQM25" s="163"/>
      <c r="OQN25" s="163"/>
      <c r="OQO25" s="163"/>
      <c r="OQP25" s="163"/>
      <c r="OQQ25" s="163"/>
      <c r="OQR25" s="163"/>
      <c r="OQS25" s="163"/>
      <c r="OQT25" s="163"/>
      <c r="OQU25" s="163"/>
      <c r="OQV25" s="163"/>
      <c r="OQW25" s="163"/>
      <c r="OQX25" s="163"/>
      <c r="OQY25" s="163"/>
      <c r="OQZ25" s="163"/>
      <c r="ORA25" s="163"/>
      <c r="ORB25" s="163"/>
      <c r="ORC25" s="163"/>
      <c r="ORD25" s="163"/>
      <c r="ORE25" s="163"/>
      <c r="ORF25" s="163"/>
      <c r="ORG25" s="163"/>
      <c r="ORH25" s="163"/>
      <c r="ORI25" s="163"/>
      <c r="ORJ25" s="163"/>
      <c r="ORK25" s="163"/>
      <c r="ORL25" s="163"/>
      <c r="ORM25" s="163"/>
      <c r="ORN25" s="163"/>
      <c r="ORO25" s="163"/>
      <c r="ORP25" s="163"/>
      <c r="ORQ25" s="163"/>
      <c r="ORR25" s="163"/>
      <c r="ORS25" s="163"/>
      <c r="ORT25" s="163"/>
      <c r="ORU25" s="163"/>
      <c r="ORV25" s="163"/>
      <c r="ORW25" s="163"/>
      <c r="ORX25" s="163"/>
      <c r="ORY25" s="163"/>
      <c r="ORZ25" s="163"/>
      <c r="OSA25" s="163"/>
      <c r="OSB25" s="163"/>
      <c r="OSC25" s="163"/>
      <c r="OSD25" s="163"/>
      <c r="OSE25" s="163"/>
      <c r="OSF25" s="163"/>
      <c r="OSG25" s="163"/>
      <c r="OSH25" s="163"/>
      <c r="OSI25" s="163"/>
      <c r="OSJ25" s="163"/>
      <c r="OSK25" s="163"/>
      <c r="OSL25" s="163"/>
      <c r="OSM25" s="163"/>
      <c r="OSN25" s="163"/>
      <c r="OSO25" s="163"/>
      <c r="OSP25" s="163"/>
      <c r="OSQ25" s="163"/>
      <c r="OSR25" s="163"/>
      <c r="OSS25" s="163"/>
      <c r="OST25" s="163"/>
      <c r="OSU25" s="163"/>
      <c r="OSV25" s="163"/>
      <c r="OSW25" s="163"/>
      <c r="OSX25" s="163"/>
      <c r="OSY25" s="163"/>
      <c r="OSZ25" s="163"/>
      <c r="OTA25" s="163"/>
      <c r="OTB25" s="163"/>
      <c r="OTC25" s="163"/>
      <c r="OTD25" s="163"/>
      <c r="OTE25" s="163"/>
      <c r="OTF25" s="163"/>
      <c r="OTG25" s="163"/>
      <c r="OTH25" s="163"/>
      <c r="OTI25" s="163"/>
      <c r="OTJ25" s="163"/>
      <c r="OTK25" s="163"/>
      <c r="OTL25" s="163"/>
      <c r="OTM25" s="163"/>
      <c r="OTN25" s="163"/>
      <c r="OTO25" s="163"/>
      <c r="OTP25" s="163"/>
      <c r="OTQ25" s="163"/>
      <c r="OTR25" s="163"/>
      <c r="OTS25" s="163"/>
      <c r="OTT25" s="163"/>
      <c r="OTU25" s="163"/>
      <c r="OTV25" s="163"/>
      <c r="OTW25" s="163"/>
      <c r="OTX25" s="163"/>
      <c r="OTY25" s="163"/>
      <c r="OTZ25" s="163"/>
      <c r="OUA25" s="163"/>
      <c r="OUB25" s="163"/>
      <c r="OUC25" s="163"/>
      <c r="OUD25" s="163"/>
      <c r="OUE25" s="163"/>
      <c r="OUF25" s="163"/>
      <c r="OUG25" s="163"/>
      <c r="OUH25" s="163"/>
      <c r="OUI25" s="163"/>
      <c r="OUJ25" s="163"/>
      <c r="OUK25" s="163"/>
      <c r="OUL25" s="163"/>
      <c r="OUM25" s="163"/>
      <c r="OUN25" s="163"/>
      <c r="OUO25" s="163"/>
      <c r="OUP25" s="163"/>
      <c r="OUQ25" s="163"/>
      <c r="OUR25" s="163"/>
      <c r="OUS25" s="163"/>
      <c r="OUT25" s="163"/>
      <c r="OUU25" s="163"/>
      <c r="OUV25" s="163"/>
      <c r="OUW25" s="163"/>
      <c r="OUX25" s="163"/>
      <c r="OUY25" s="163"/>
      <c r="OUZ25" s="163"/>
      <c r="OVA25" s="163"/>
      <c r="OVB25" s="163"/>
      <c r="OVC25" s="163"/>
      <c r="OVD25" s="163"/>
      <c r="OVE25" s="163"/>
      <c r="OVF25" s="163"/>
      <c r="OVG25" s="163"/>
      <c r="OVH25" s="163"/>
      <c r="OVI25" s="163"/>
      <c r="OVJ25" s="163"/>
      <c r="OVK25" s="163"/>
      <c r="OVL25" s="163"/>
      <c r="OVM25" s="163"/>
      <c r="OVN25" s="163"/>
      <c r="OVO25" s="163"/>
      <c r="OVP25" s="163"/>
      <c r="OVQ25" s="163"/>
      <c r="OVR25" s="163"/>
      <c r="OVS25" s="163"/>
      <c r="OVT25" s="163"/>
      <c r="OVU25" s="163"/>
      <c r="OVV25" s="163"/>
      <c r="OVW25" s="163"/>
      <c r="OVX25" s="163"/>
      <c r="OVY25" s="163"/>
      <c r="OVZ25" s="163"/>
      <c r="OWA25" s="163"/>
      <c r="OWB25" s="163"/>
      <c r="OWC25" s="163"/>
      <c r="OWD25" s="163"/>
      <c r="OWE25" s="163"/>
      <c r="OWF25" s="163"/>
      <c r="OWG25" s="163"/>
      <c r="OWH25" s="163"/>
      <c r="OWI25" s="163"/>
      <c r="OWJ25" s="163"/>
      <c r="OWK25" s="163"/>
      <c r="OWL25" s="163"/>
      <c r="OWM25" s="163"/>
      <c r="OWN25" s="163"/>
      <c r="OWO25" s="163"/>
      <c r="OWP25" s="163"/>
      <c r="OWQ25" s="163"/>
      <c r="OWR25" s="163"/>
      <c r="OWS25" s="163"/>
      <c r="OWT25" s="163"/>
      <c r="OWU25" s="163"/>
      <c r="OWV25" s="163"/>
      <c r="OWW25" s="163"/>
      <c r="OWX25" s="163"/>
      <c r="OWY25" s="163"/>
      <c r="OWZ25" s="163"/>
      <c r="OXA25" s="163"/>
      <c r="OXB25" s="163"/>
      <c r="OXC25" s="163"/>
      <c r="OXD25" s="163"/>
      <c r="OXE25" s="163"/>
      <c r="OXF25" s="163"/>
      <c r="OXG25" s="163"/>
      <c r="OXH25" s="163"/>
      <c r="OXI25" s="163"/>
      <c r="OXJ25" s="163"/>
      <c r="OXK25" s="163"/>
      <c r="OXL25" s="163"/>
      <c r="OXM25" s="163"/>
      <c r="OXN25" s="163"/>
      <c r="OXO25" s="163"/>
      <c r="OXP25" s="163"/>
      <c r="OXQ25" s="163"/>
      <c r="OXR25" s="163"/>
      <c r="OXS25" s="163"/>
      <c r="OXT25" s="163"/>
      <c r="OXU25" s="163"/>
      <c r="OXV25" s="163"/>
      <c r="OXW25" s="163"/>
      <c r="OXX25" s="163"/>
      <c r="OXY25" s="163"/>
      <c r="OXZ25" s="163"/>
      <c r="OYA25" s="163"/>
      <c r="OYB25" s="163"/>
      <c r="OYC25" s="163"/>
      <c r="OYD25" s="163"/>
      <c r="OYE25" s="163"/>
      <c r="OYF25" s="163"/>
      <c r="OYG25" s="163"/>
      <c r="OYH25" s="163"/>
      <c r="OYI25" s="163"/>
      <c r="OYJ25" s="163"/>
      <c r="OYK25" s="163"/>
      <c r="OYL25" s="163"/>
      <c r="OYM25" s="163"/>
      <c r="OYN25" s="163"/>
      <c r="OYO25" s="163"/>
      <c r="OYP25" s="163"/>
      <c r="OYQ25" s="163"/>
      <c r="OYR25" s="163"/>
      <c r="OYS25" s="163"/>
      <c r="OYT25" s="163"/>
      <c r="OYU25" s="163"/>
      <c r="OYV25" s="163"/>
      <c r="OYW25" s="163"/>
      <c r="OYX25" s="163"/>
      <c r="OYY25" s="163"/>
      <c r="OYZ25" s="163"/>
      <c r="OZA25" s="163"/>
      <c r="OZB25" s="163"/>
      <c r="OZC25" s="163"/>
      <c r="OZD25" s="163"/>
      <c r="OZE25" s="163"/>
      <c r="OZF25" s="163"/>
      <c r="OZG25" s="163"/>
      <c r="OZH25" s="163"/>
      <c r="OZI25" s="163"/>
      <c r="OZJ25" s="163"/>
      <c r="OZK25" s="163"/>
      <c r="OZL25" s="163"/>
      <c r="OZM25" s="163"/>
      <c r="OZN25" s="163"/>
      <c r="OZO25" s="163"/>
      <c r="OZP25" s="163"/>
      <c r="OZQ25" s="163"/>
      <c r="OZR25" s="163"/>
      <c r="OZS25" s="163"/>
      <c r="OZT25" s="163"/>
      <c r="OZU25" s="163"/>
      <c r="OZV25" s="163"/>
      <c r="OZW25" s="163"/>
      <c r="OZX25" s="163"/>
      <c r="OZY25" s="163"/>
      <c r="OZZ25" s="163"/>
      <c r="PAA25" s="163"/>
      <c r="PAB25" s="163"/>
      <c r="PAC25" s="163"/>
      <c r="PAD25" s="163"/>
      <c r="PAE25" s="163"/>
      <c r="PAF25" s="163"/>
      <c r="PAG25" s="163"/>
      <c r="PAH25" s="163"/>
      <c r="PAI25" s="163"/>
      <c r="PAJ25" s="163"/>
      <c r="PAK25" s="163"/>
      <c r="PAL25" s="163"/>
      <c r="PAM25" s="163"/>
      <c r="PAN25" s="163"/>
      <c r="PAO25" s="163"/>
      <c r="PAP25" s="163"/>
      <c r="PAQ25" s="163"/>
      <c r="PAR25" s="163"/>
      <c r="PAS25" s="163"/>
      <c r="PAT25" s="163"/>
      <c r="PAU25" s="163"/>
      <c r="PAV25" s="163"/>
      <c r="PAW25" s="163"/>
      <c r="PAX25" s="163"/>
      <c r="PAY25" s="163"/>
      <c r="PAZ25" s="163"/>
      <c r="PBA25" s="163"/>
      <c r="PBB25" s="163"/>
      <c r="PBC25" s="163"/>
      <c r="PBD25" s="163"/>
      <c r="PBE25" s="163"/>
      <c r="PBF25" s="163"/>
      <c r="PBG25" s="163"/>
      <c r="PBH25" s="163"/>
      <c r="PBI25" s="163"/>
      <c r="PBJ25" s="163"/>
      <c r="PBK25" s="163"/>
      <c r="PBL25" s="163"/>
      <c r="PBM25" s="163"/>
      <c r="PBN25" s="163"/>
      <c r="PBO25" s="163"/>
      <c r="PBP25" s="163"/>
      <c r="PBQ25" s="163"/>
      <c r="PBR25" s="163"/>
      <c r="PBS25" s="163"/>
      <c r="PBT25" s="163"/>
      <c r="PBU25" s="163"/>
      <c r="PBV25" s="163"/>
      <c r="PBW25" s="163"/>
      <c r="PBX25" s="163"/>
      <c r="PBY25" s="163"/>
      <c r="PBZ25" s="163"/>
      <c r="PCA25" s="163"/>
      <c r="PCB25" s="163"/>
      <c r="PCC25" s="163"/>
      <c r="PCD25" s="163"/>
      <c r="PCE25" s="163"/>
      <c r="PCF25" s="163"/>
      <c r="PCG25" s="163"/>
      <c r="PCH25" s="163"/>
      <c r="PCI25" s="163"/>
      <c r="PCJ25" s="163"/>
      <c r="PCK25" s="163"/>
      <c r="PCL25" s="163"/>
      <c r="PCM25" s="163"/>
      <c r="PCN25" s="163"/>
      <c r="PCO25" s="163"/>
      <c r="PCP25" s="163"/>
      <c r="PCQ25" s="163"/>
      <c r="PCR25" s="163"/>
      <c r="PCS25" s="163"/>
      <c r="PCT25" s="163"/>
      <c r="PCU25" s="163"/>
      <c r="PCV25" s="163"/>
      <c r="PCW25" s="163"/>
      <c r="PCX25" s="163"/>
      <c r="PCY25" s="163"/>
      <c r="PCZ25" s="163"/>
      <c r="PDA25" s="163"/>
      <c r="PDB25" s="163"/>
      <c r="PDC25" s="163"/>
      <c r="PDD25" s="163"/>
      <c r="PDE25" s="163"/>
      <c r="PDF25" s="163"/>
      <c r="PDG25" s="163"/>
      <c r="PDH25" s="163"/>
      <c r="PDI25" s="163"/>
      <c r="PDJ25" s="163"/>
      <c r="PDK25" s="163"/>
      <c r="PDL25" s="163"/>
      <c r="PDM25" s="163"/>
      <c r="PDN25" s="163"/>
      <c r="PDO25" s="163"/>
      <c r="PDP25" s="163"/>
      <c r="PDQ25" s="163"/>
      <c r="PDR25" s="163"/>
      <c r="PDS25" s="163"/>
      <c r="PDT25" s="163"/>
      <c r="PDU25" s="163"/>
      <c r="PDV25" s="163"/>
      <c r="PDW25" s="163"/>
      <c r="PDX25" s="163"/>
      <c r="PDY25" s="163"/>
      <c r="PDZ25" s="163"/>
      <c r="PEA25" s="163"/>
      <c r="PEB25" s="163"/>
      <c r="PEC25" s="163"/>
      <c r="PED25" s="163"/>
      <c r="PEE25" s="163"/>
      <c r="PEF25" s="163"/>
      <c r="PEG25" s="163"/>
      <c r="PEH25" s="163"/>
      <c r="PEI25" s="163"/>
      <c r="PEJ25" s="163"/>
      <c r="PEK25" s="163"/>
      <c r="PEL25" s="163"/>
      <c r="PEM25" s="163"/>
      <c r="PEN25" s="163"/>
      <c r="PEO25" s="163"/>
      <c r="PEP25" s="163"/>
      <c r="PEQ25" s="163"/>
      <c r="PER25" s="163"/>
      <c r="PES25" s="163"/>
      <c r="PET25" s="163"/>
      <c r="PEU25" s="163"/>
      <c r="PEV25" s="163"/>
      <c r="PEW25" s="163"/>
      <c r="PEX25" s="163"/>
      <c r="PEY25" s="163"/>
      <c r="PEZ25" s="163"/>
      <c r="PFA25" s="163"/>
      <c r="PFB25" s="163"/>
      <c r="PFC25" s="163"/>
      <c r="PFD25" s="163"/>
      <c r="PFE25" s="163"/>
      <c r="PFF25" s="163"/>
      <c r="PFG25" s="163"/>
      <c r="PFH25" s="163"/>
      <c r="PFI25" s="163"/>
      <c r="PFJ25" s="163"/>
      <c r="PFK25" s="163"/>
      <c r="PFL25" s="163"/>
      <c r="PFM25" s="163"/>
      <c r="PFN25" s="163"/>
      <c r="PFO25" s="163"/>
      <c r="PFP25" s="163"/>
      <c r="PFQ25" s="163"/>
      <c r="PFR25" s="163"/>
      <c r="PFS25" s="163"/>
      <c r="PFT25" s="163"/>
      <c r="PFU25" s="163"/>
      <c r="PFV25" s="163"/>
      <c r="PFW25" s="163"/>
      <c r="PFX25" s="163"/>
      <c r="PFY25" s="163"/>
      <c r="PFZ25" s="163"/>
      <c r="PGA25" s="163"/>
      <c r="PGB25" s="163"/>
      <c r="PGC25" s="163"/>
      <c r="PGD25" s="163"/>
      <c r="PGE25" s="163"/>
      <c r="PGF25" s="163"/>
      <c r="PGG25" s="163"/>
      <c r="PGH25" s="163"/>
      <c r="PGI25" s="163"/>
      <c r="PGJ25" s="163"/>
      <c r="PGK25" s="163"/>
      <c r="PGL25" s="163"/>
      <c r="PGM25" s="163"/>
      <c r="PGN25" s="163"/>
      <c r="PGO25" s="163"/>
      <c r="PGP25" s="163"/>
      <c r="PGQ25" s="163"/>
      <c r="PGR25" s="163"/>
      <c r="PGS25" s="163"/>
      <c r="PGT25" s="163"/>
      <c r="PGU25" s="163"/>
      <c r="PGV25" s="163"/>
      <c r="PGW25" s="163"/>
      <c r="PGX25" s="163"/>
      <c r="PGY25" s="163"/>
      <c r="PGZ25" s="163"/>
      <c r="PHA25" s="163"/>
      <c r="PHB25" s="163"/>
      <c r="PHC25" s="163"/>
      <c r="PHD25" s="163"/>
      <c r="PHE25" s="163"/>
      <c r="PHF25" s="163"/>
      <c r="PHG25" s="163"/>
      <c r="PHH25" s="163"/>
      <c r="PHI25" s="163"/>
      <c r="PHJ25" s="163"/>
      <c r="PHK25" s="163"/>
      <c r="PHL25" s="163"/>
      <c r="PHM25" s="163"/>
      <c r="PHN25" s="163"/>
      <c r="PHO25" s="163"/>
      <c r="PHP25" s="163"/>
      <c r="PHQ25" s="163"/>
      <c r="PHR25" s="163"/>
      <c r="PHS25" s="163"/>
      <c r="PHT25" s="163"/>
      <c r="PHU25" s="163"/>
      <c r="PHV25" s="163"/>
      <c r="PHW25" s="163"/>
      <c r="PHX25" s="163"/>
      <c r="PHY25" s="163"/>
      <c r="PHZ25" s="163"/>
      <c r="PIA25" s="163"/>
      <c r="PIB25" s="163"/>
      <c r="PIC25" s="163"/>
      <c r="PID25" s="163"/>
      <c r="PIE25" s="163"/>
      <c r="PIF25" s="163"/>
      <c r="PIG25" s="163"/>
      <c r="PIH25" s="163"/>
      <c r="PII25" s="163"/>
      <c r="PIJ25" s="163"/>
      <c r="PIK25" s="163"/>
      <c r="PIL25" s="163"/>
      <c r="PIM25" s="163"/>
      <c r="PIN25" s="163"/>
      <c r="PIO25" s="163"/>
      <c r="PIP25" s="163"/>
      <c r="PIQ25" s="163"/>
      <c r="PIR25" s="163"/>
      <c r="PIS25" s="163"/>
      <c r="PIT25" s="163"/>
      <c r="PIU25" s="163"/>
      <c r="PIV25" s="163"/>
      <c r="PIW25" s="163"/>
      <c r="PIX25" s="163"/>
      <c r="PIY25" s="163"/>
      <c r="PIZ25" s="163"/>
      <c r="PJA25" s="163"/>
      <c r="PJB25" s="163"/>
      <c r="PJC25" s="163"/>
      <c r="PJD25" s="163"/>
      <c r="PJE25" s="163"/>
      <c r="PJF25" s="163"/>
      <c r="PJG25" s="163"/>
      <c r="PJH25" s="163"/>
      <c r="PJI25" s="163"/>
      <c r="PJJ25" s="163"/>
      <c r="PJK25" s="163"/>
      <c r="PJL25" s="163"/>
      <c r="PJM25" s="163"/>
      <c r="PJN25" s="163"/>
      <c r="PJO25" s="163"/>
      <c r="PJP25" s="163"/>
      <c r="PJQ25" s="163"/>
      <c r="PJR25" s="163"/>
      <c r="PJS25" s="163"/>
      <c r="PJT25" s="163"/>
      <c r="PJU25" s="163"/>
      <c r="PJV25" s="163"/>
      <c r="PJW25" s="163"/>
      <c r="PJX25" s="163"/>
      <c r="PJY25" s="163"/>
      <c r="PJZ25" s="163"/>
      <c r="PKA25" s="163"/>
      <c r="PKB25" s="163"/>
      <c r="PKC25" s="163"/>
      <c r="PKD25" s="163"/>
      <c r="PKE25" s="163"/>
      <c r="PKF25" s="163"/>
      <c r="PKG25" s="163"/>
      <c r="PKH25" s="163"/>
      <c r="PKI25" s="163"/>
      <c r="PKJ25" s="163"/>
      <c r="PKK25" s="163"/>
      <c r="PKL25" s="163"/>
      <c r="PKM25" s="163"/>
      <c r="PKN25" s="163"/>
      <c r="PKO25" s="163"/>
      <c r="PKP25" s="163"/>
      <c r="PKQ25" s="163"/>
      <c r="PKR25" s="163"/>
      <c r="PKS25" s="163"/>
      <c r="PKT25" s="163"/>
      <c r="PKU25" s="163"/>
      <c r="PKV25" s="163"/>
      <c r="PKW25" s="163"/>
      <c r="PKX25" s="163"/>
      <c r="PKY25" s="163"/>
      <c r="PKZ25" s="163"/>
      <c r="PLA25" s="163"/>
      <c r="PLB25" s="163"/>
      <c r="PLC25" s="163"/>
      <c r="PLD25" s="163"/>
      <c r="PLE25" s="163"/>
      <c r="PLF25" s="163"/>
      <c r="PLG25" s="163"/>
      <c r="PLH25" s="163"/>
      <c r="PLI25" s="163"/>
      <c r="PLJ25" s="163"/>
      <c r="PLK25" s="163"/>
      <c r="PLL25" s="163"/>
      <c r="PLM25" s="163"/>
      <c r="PLN25" s="163"/>
      <c r="PLO25" s="163"/>
      <c r="PLP25" s="163"/>
      <c r="PLQ25" s="163"/>
      <c r="PLR25" s="163"/>
      <c r="PLS25" s="163"/>
      <c r="PLT25" s="163"/>
      <c r="PLU25" s="163"/>
      <c r="PLV25" s="163"/>
      <c r="PLW25" s="163"/>
      <c r="PLX25" s="163"/>
      <c r="PLY25" s="163"/>
      <c r="PLZ25" s="163"/>
      <c r="PMA25" s="163"/>
      <c r="PMB25" s="163"/>
      <c r="PMC25" s="163"/>
      <c r="PMD25" s="163"/>
      <c r="PME25" s="163"/>
      <c r="PMF25" s="163"/>
      <c r="PMG25" s="163"/>
      <c r="PMH25" s="163"/>
      <c r="PMI25" s="163"/>
      <c r="PMJ25" s="163"/>
      <c r="PMK25" s="163"/>
      <c r="PML25" s="163"/>
      <c r="PMM25" s="163"/>
      <c r="PMN25" s="163"/>
      <c r="PMO25" s="163"/>
      <c r="PMP25" s="163"/>
      <c r="PMQ25" s="163"/>
      <c r="PMR25" s="163"/>
      <c r="PMS25" s="163"/>
      <c r="PMT25" s="163"/>
      <c r="PMU25" s="163"/>
      <c r="PMV25" s="163"/>
      <c r="PMW25" s="163"/>
      <c r="PMX25" s="163"/>
      <c r="PMY25" s="163"/>
      <c r="PMZ25" s="163"/>
      <c r="PNA25" s="163"/>
      <c r="PNB25" s="163"/>
      <c r="PNC25" s="163"/>
      <c r="PND25" s="163"/>
      <c r="PNE25" s="163"/>
      <c r="PNF25" s="163"/>
      <c r="PNG25" s="163"/>
      <c r="PNH25" s="163"/>
      <c r="PNI25" s="163"/>
      <c r="PNJ25" s="163"/>
      <c r="PNK25" s="163"/>
      <c r="PNL25" s="163"/>
      <c r="PNM25" s="163"/>
      <c r="PNN25" s="163"/>
      <c r="PNO25" s="163"/>
      <c r="PNP25" s="163"/>
      <c r="PNQ25" s="163"/>
      <c r="PNR25" s="163"/>
      <c r="PNS25" s="163"/>
      <c r="PNT25" s="163"/>
      <c r="PNU25" s="163"/>
      <c r="PNV25" s="163"/>
      <c r="PNW25" s="163"/>
      <c r="PNX25" s="163"/>
      <c r="PNY25" s="163"/>
      <c r="PNZ25" s="163"/>
      <c r="POA25" s="163"/>
      <c r="POB25" s="163"/>
      <c r="POC25" s="163"/>
      <c r="POD25" s="163"/>
      <c r="POE25" s="163"/>
      <c r="POF25" s="163"/>
      <c r="POG25" s="163"/>
      <c r="POH25" s="163"/>
      <c r="POI25" s="163"/>
      <c r="POJ25" s="163"/>
      <c r="POK25" s="163"/>
      <c r="POL25" s="163"/>
      <c r="POM25" s="163"/>
      <c r="PON25" s="163"/>
      <c r="POO25" s="163"/>
      <c r="POP25" s="163"/>
      <c r="POQ25" s="163"/>
      <c r="POR25" s="163"/>
      <c r="POS25" s="163"/>
      <c r="POT25" s="163"/>
      <c r="POU25" s="163"/>
      <c r="POV25" s="163"/>
      <c r="POW25" s="163"/>
      <c r="POX25" s="163"/>
      <c r="POY25" s="163"/>
      <c r="POZ25" s="163"/>
      <c r="PPA25" s="163"/>
      <c r="PPB25" s="163"/>
      <c r="PPC25" s="163"/>
      <c r="PPD25" s="163"/>
      <c r="PPE25" s="163"/>
      <c r="PPF25" s="163"/>
      <c r="PPG25" s="163"/>
      <c r="PPH25" s="163"/>
      <c r="PPI25" s="163"/>
      <c r="PPJ25" s="163"/>
      <c r="PPK25" s="163"/>
      <c r="PPL25" s="163"/>
      <c r="PPM25" s="163"/>
      <c r="PPN25" s="163"/>
      <c r="PPO25" s="163"/>
      <c r="PPP25" s="163"/>
      <c r="PPQ25" s="163"/>
      <c r="PPR25" s="163"/>
      <c r="PPS25" s="163"/>
      <c r="PPT25" s="163"/>
      <c r="PPU25" s="163"/>
      <c r="PPV25" s="163"/>
      <c r="PPW25" s="163"/>
      <c r="PPX25" s="163"/>
      <c r="PPY25" s="163"/>
      <c r="PPZ25" s="163"/>
      <c r="PQA25" s="163"/>
      <c r="PQB25" s="163"/>
      <c r="PQC25" s="163"/>
      <c r="PQD25" s="163"/>
      <c r="PQE25" s="163"/>
      <c r="PQF25" s="163"/>
      <c r="PQG25" s="163"/>
      <c r="PQH25" s="163"/>
      <c r="PQI25" s="163"/>
      <c r="PQJ25" s="163"/>
      <c r="PQK25" s="163"/>
      <c r="PQL25" s="163"/>
      <c r="PQM25" s="163"/>
      <c r="PQN25" s="163"/>
      <c r="PQO25" s="163"/>
      <c r="PQP25" s="163"/>
      <c r="PQQ25" s="163"/>
      <c r="PQR25" s="163"/>
      <c r="PQS25" s="163"/>
      <c r="PQT25" s="163"/>
      <c r="PQU25" s="163"/>
      <c r="PQV25" s="163"/>
      <c r="PQW25" s="163"/>
      <c r="PQX25" s="163"/>
      <c r="PQY25" s="163"/>
      <c r="PQZ25" s="163"/>
      <c r="PRA25" s="163"/>
      <c r="PRB25" s="163"/>
      <c r="PRC25" s="163"/>
      <c r="PRD25" s="163"/>
      <c r="PRE25" s="163"/>
      <c r="PRF25" s="163"/>
      <c r="PRG25" s="163"/>
      <c r="PRH25" s="163"/>
      <c r="PRI25" s="163"/>
      <c r="PRJ25" s="163"/>
      <c r="PRK25" s="163"/>
      <c r="PRL25" s="163"/>
      <c r="PRM25" s="163"/>
      <c r="PRN25" s="163"/>
      <c r="PRO25" s="163"/>
      <c r="PRP25" s="163"/>
      <c r="PRQ25" s="163"/>
      <c r="PRR25" s="163"/>
      <c r="PRS25" s="163"/>
      <c r="PRT25" s="163"/>
      <c r="PRU25" s="163"/>
      <c r="PRV25" s="163"/>
      <c r="PRW25" s="163"/>
      <c r="PRX25" s="163"/>
      <c r="PRY25" s="163"/>
      <c r="PRZ25" s="163"/>
      <c r="PSA25" s="163"/>
      <c r="PSB25" s="163"/>
      <c r="PSC25" s="163"/>
      <c r="PSD25" s="163"/>
      <c r="PSE25" s="163"/>
      <c r="PSF25" s="163"/>
      <c r="PSG25" s="163"/>
      <c r="PSH25" s="163"/>
      <c r="PSI25" s="163"/>
      <c r="PSJ25" s="163"/>
      <c r="PSK25" s="163"/>
      <c r="PSL25" s="163"/>
      <c r="PSM25" s="163"/>
      <c r="PSN25" s="163"/>
      <c r="PSO25" s="163"/>
      <c r="PSP25" s="163"/>
      <c r="PSQ25" s="163"/>
      <c r="PSR25" s="163"/>
      <c r="PSS25" s="163"/>
      <c r="PST25" s="163"/>
      <c r="PSU25" s="163"/>
      <c r="PSV25" s="163"/>
      <c r="PSW25" s="163"/>
      <c r="PSX25" s="163"/>
      <c r="PSY25" s="163"/>
      <c r="PSZ25" s="163"/>
      <c r="PTA25" s="163"/>
      <c r="PTB25" s="163"/>
      <c r="PTC25" s="163"/>
      <c r="PTD25" s="163"/>
      <c r="PTE25" s="163"/>
      <c r="PTF25" s="163"/>
      <c r="PTG25" s="163"/>
      <c r="PTH25" s="163"/>
      <c r="PTI25" s="163"/>
      <c r="PTJ25" s="163"/>
      <c r="PTK25" s="163"/>
      <c r="PTL25" s="163"/>
      <c r="PTM25" s="163"/>
      <c r="PTN25" s="163"/>
      <c r="PTO25" s="163"/>
      <c r="PTP25" s="163"/>
      <c r="PTQ25" s="163"/>
      <c r="PTR25" s="163"/>
      <c r="PTS25" s="163"/>
      <c r="PTT25" s="163"/>
      <c r="PTU25" s="163"/>
      <c r="PTV25" s="163"/>
      <c r="PTW25" s="163"/>
      <c r="PTX25" s="163"/>
      <c r="PTY25" s="163"/>
      <c r="PTZ25" s="163"/>
      <c r="PUA25" s="163"/>
      <c r="PUB25" s="163"/>
      <c r="PUC25" s="163"/>
      <c r="PUD25" s="163"/>
      <c r="PUE25" s="163"/>
      <c r="PUF25" s="163"/>
      <c r="PUG25" s="163"/>
      <c r="PUH25" s="163"/>
      <c r="PUI25" s="163"/>
      <c r="PUJ25" s="163"/>
      <c r="PUK25" s="163"/>
      <c r="PUL25" s="163"/>
      <c r="PUM25" s="163"/>
      <c r="PUN25" s="163"/>
      <c r="PUO25" s="163"/>
      <c r="PUP25" s="163"/>
      <c r="PUQ25" s="163"/>
      <c r="PUR25" s="163"/>
      <c r="PUS25" s="163"/>
      <c r="PUT25" s="163"/>
      <c r="PUU25" s="163"/>
      <c r="PUV25" s="163"/>
      <c r="PUW25" s="163"/>
      <c r="PUX25" s="163"/>
      <c r="PUY25" s="163"/>
      <c r="PUZ25" s="163"/>
      <c r="PVA25" s="163"/>
      <c r="PVB25" s="163"/>
      <c r="PVC25" s="163"/>
      <c r="PVD25" s="163"/>
      <c r="PVE25" s="163"/>
      <c r="PVF25" s="163"/>
      <c r="PVG25" s="163"/>
      <c r="PVH25" s="163"/>
      <c r="PVI25" s="163"/>
      <c r="PVJ25" s="163"/>
      <c r="PVK25" s="163"/>
      <c r="PVL25" s="163"/>
      <c r="PVM25" s="163"/>
      <c r="PVN25" s="163"/>
      <c r="PVO25" s="163"/>
      <c r="PVP25" s="163"/>
      <c r="PVQ25" s="163"/>
      <c r="PVR25" s="163"/>
      <c r="PVS25" s="163"/>
      <c r="PVT25" s="163"/>
      <c r="PVU25" s="163"/>
      <c r="PVV25" s="163"/>
      <c r="PVW25" s="163"/>
      <c r="PVX25" s="163"/>
      <c r="PVY25" s="163"/>
      <c r="PVZ25" s="163"/>
      <c r="PWA25" s="163"/>
      <c r="PWB25" s="163"/>
      <c r="PWC25" s="163"/>
      <c r="PWD25" s="163"/>
      <c r="PWE25" s="163"/>
      <c r="PWF25" s="163"/>
      <c r="PWG25" s="163"/>
      <c r="PWH25" s="163"/>
      <c r="PWI25" s="163"/>
      <c r="PWJ25" s="163"/>
      <c r="PWK25" s="163"/>
      <c r="PWL25" s="163"/>
      <c r="PWM25" s="163"/>
      <c r="PWN25" s="163"/>
      <c r="PWO25" s="163"/>
      <c r="PWP25" s="163"/>
      <c r="PWQ25" s="163"/>
      <c r="PWR25" s="163"/>
      <c r="PWS25" s="163"/>
      <c r="PWT25" s="163"/>
      <c r="PWU25" s="163"/>
      <c r="PWV25" s="163"/>
      <c r="PWW25" s="163"/>
      <c r="PWX25" s="163"/>
      <c r="PWY25" s="163"/>
      <c r="PWZ25" s="163"/>
      <c r="PXA25" s="163"/>
      <c r="PXB25" s="163"/>
      <c r="PXC25" s="163"/>
      <c r="PXD25" s="163"/>
      <c r="PXE25" s="163"/>
      <c r="PXF25" s="163"/>
      <c r="PXG25" s="163"/>
      <c r="PXH25" s="163"/>
      <c r="PXI25" s="163"/>
      <c r="PXJ25" s="163"/>
      <c r="PXK25" s="163"/>
      <c r="PXL25" s="163"/>
      <c r="PXM25" s="163"/>
      <c r="PXN25" s="163"/>
      <c r="PXO25" s="163"/>
      <c r="PXP25" s="163"/>
      <c r="PXQ25" s="163"/>
      <c r="PXR25" s="163"/>
      <c r="PXS25" s="163"/>
      <c r="PXT25" s="163"/>
      <c r="PXU25" s="163"/>
      <c r="PXV25" s="163"/>
      <c r="PXW25" s="163"/>
      <c r="PXX25" s="163"/>
      <c r="PXY25" s="163"/>
      <c r="PXZ25" s="163"/>
      <c r="PYA25" s="163"/>
      <c r="PYB25" s="163"/>
      <c r="PYC25" s="163"/>
      <c r="PYD25" s="163"/>
      <c r="PYE25" s="163"/>
      <c r="PYF25" s="163"/>
      <c r="PYG25" s="163"/>
      <c r="PYH25" s="163"/>
      <c r="PYI25" s="163"/>
      <c r="PYJ25" s="163"/>
      <c r="PYK25" s="163"/>
      <c r="PYL25" s="163"/>
      <c r="PYM25" s="163"/>
      <c r="PYN25" s="163"/>
      <c r="PYO25" s="163"/>
      <c r="PYP25" s="163"/>
      <c r="PYQ25" s="163"/>
      <c r="PYR25" s="163"/>
      <c r="PYS25" s="163"/>
      <c r="PYT25" s="163"/>
      <c r="PYU25" s="163"/>
      <c r="PYV25" s="163"/>
      <c r="PYW25" s="163"/>
      <c r="PYX25" s="163"/>
      <c r="PYY25" s="163"/>
      <c r="PYZ25" s="163"/>
      <c r="PZA25" s="163"/>
      <c r="PZB25" s="163"/>
      <c r="PZC25" s="163"/>
      <c r="PZD25" s="163"/>
      <c r="PZE25" s="163"/>
      <c r="PZF25" s="163"/>
      <c r="PZG25" s="163"/>
      <c r="PZH25" s="163"/>
      <c r="PZI25" s="163"/>
      <c r="PZJ25" s="163"/>
      <c r="PZK25" s="163"/>
      <c r="PZL25" s="163"/>
      <c r="PZM25" s="163"/>
      <c r="PZN25" s="163"/>
      <c r="PZO25" s="163"/>
      <c r="PZP25" s="163"/>
      <c r="PZQ25" s="163"/>
      <c r="PZR25" s="163"/>
      <c r="PZS25" s="163"/>
      <c r="PZT25" s="163"/>
      <c r="PZU25" s="163"/>
      <c r="PZV25" s="163"/>
      <c r="PZW25" s="163"/>
      <c r="PZX25" s="163"/>
      <c r="PZY25" s="163"/>
      <c r="PZZ25" s="163"/>
      <c r="QAA25" s="163"/>
      <c r="QAB25" s="163"/>
      <c r="QAC25" s="163"/>
      <c r="QAD25" s="163"/>
      <c r="QAE25" s="163"/>
      <c r="QAF25" s="163"/>
      <c r="QAG25" s="163"/>
      <c r="QAH25" s="163"/>
      <c r="QAI25" s="163"/>
      <c r="QAJ25" s="163"/>
      <c r="QAK25" s="163"/>
      <c r="QAL25" s="163"/>
      <c r="QAM25" s="163"/>
      <c r="QAN25" s="163"/>
      <c r="QAO25" s="163"/>
      <c r="QAP25" s="163"/>
      <c r="QAQ25" s="163"/>
      <c r="QAR25" s="163"/>
      <c r="QAS25" s="163"/>
      <c r="QAT25" s="163"/>
      <c r="QAU25" s="163"/>
      <c r="QAV25" s="163"/>
      <c r="QAW25" s="163"/>
      <c r="QAX25" s="163"/>
      <c r="QAY25" s="163"/>
      <c r="QAZ25" s="163"/>
      <c r="QBA25" s="163"/>
      <c r="QBB25" s="163"/>
      <c r="QBC25" s="163"/>
      <c r="QBD25" s="163"/>
      <c r="QBE25" s="163"/>
      <c r="QBF25" s="163"/>
      <c r="QBG25" s="163"/>
      <c r="QBH25" s="163"/>
      <c r="QBI25" s="163"/>
      <c r="QBJ25" s="163"/>
      <c r="QBK25" s="163"/>
      <c r="QBL25" s="163"/>
      <c r="QBM25" s="163"/>
      <c r="QBN25" s="163"/>
      <c r="QBO25" s="163"/>
      <c r="QBP25" s="163"/>
      <c r="QBQ25" s="163"/>
      <c r="QBR25" s="163"/>
      <c r="QBS25" s="163"/>
      <c r="QBT25" s="163"/>
      <c r="QBU25" s="163"/>
      <c r="QBV25" s="163"/>
      <c r="QBW25" s="163"/>
      <c r="QBX25" s="163"/>
      <c r="QBY25" s="163"/>
      <c r="QBZ25" s="163"/>
      <c r="QCA25" s="163"/>
      <c r="QCB25" s="163"/>
      <c r="QCC25" s="163"/>
      <c r="QCD25" s="163"/>
      <c r="QCE25" s="163"/>
      <c r="QCF25" s="163"/>
      <c r="QCG25" s="163"/>
      <c r="QCH25" s="163"/>
      <c r="QCI25" s="163"/>
      <c r="QCJ25" s="163"/>
      <c r="QCK25" s="163"/>
      <c r="QCL25" s="163"/>
      <c r="QCM25" s="163"/>
      <c r="QCN25" s="163"/>
      <c r="QCO25" s="163"/>
      <c r="QCP25" s="163"/>
      <c r="QCQ25" s="163"/>
      <c r="QCR25" s="163"/>
      <c r="QCS25" s="163"/>
      <c r="QCT25" s="163"/>
      <c r="QCU25" s="163"/>
      <c r="QCV25" s="163"/>
      <c r="QCW25" s="163"/>
      <c r="QCX25" s="163"/>
      <c r="QCY25" s="163"/>
      <c r="QCZ25" s="163"/>
      <c r="QDA25" s="163"/>
      <c r="QDB25" s="163"/>
      <c r="QDC25" s="163"/>
      <c r="QDD25" s="163"/>
      <c r="QDE25" s="163"/>
      <c r="QDF25" s="163"/>
      <c r="QDG25" s="163"/>
      <c r="QDH25" s="163"/>
      <c r="QDI25" s="163"/>
      <c r="QDJ25" s="163"/>
      <c r="QDK25" s="163"/>
      <c r="QDL25" s="163"/>
      <c r="QDM25" s="163"/>
      <c r="QDN25" s="163"/>
      <c r="QDO25" s="163"/>
      <c r="QDP25" s="163"/>
      <c r="QDQ25" s="163"/>
      <c r="QDR25" s="163"/>
      <c r="QDS25" s="163"/>
      <c r="QDT25" s="163"/>
      <c r="QDU25" s="163"/>
      <c r="QDV25" s="163"/>
      <c r="QDW25" s="163"/>
      <c r="QDX25" s="163"/>
      <c r="QDY25" s="163"/>
      <c r="QDZ25" s="163"/>
      <c r="QEA25" s="163"/>
      <c r="QEB25" s="163"/>
      <c r="QEC25" s="163"/>
      <c r="QED25" s="163"/>
      <c r="QEE25" s="163"/>
      <c r="QEF25" s="163"/>
      <c r="QEG25" s="163"/>
      <c r="QEH25" s="163"/>
      <c r="QEI25" s="163"/>
      <c r="QEJ25" s="163"/>
      <c r="QEK25" s="163"/>
      <c r="QEL25" s="163"/>
      <c r="QEM25" s="163"/>
      <c r="QEN25" s="163"/>
      <c r="QEO25" s="163"/>
      <c r="QEP25" s="163"/>
      <c r="QEQ25" s="163"/>
      <c r="QER25" s="163"/>
      <c r="QES25" s="163"/>
      <c r="QET25" s="163"/>
      <c r="QEU25" s="163"/>
      <c r="QEV25" s="163"/>
      <c r="QEW25" s="163"/>
      <c r="QEX25" s="163"/>
      <c r="QEY25" s="163"/>
      <c r="QEZ25" s="163"/>
      <c r="QFA25" s="163"/>
      <c r="QFB25" s="163"/>
      <c r="QFC25" s="163"/>
      <c r="QFD25" s="163"/>
      <c r="QFE25" s="163"/>
      <c r="QFF25" s="163"/>
      <c r="QFG25" s="163"/>
      <c r="QFH25" s="163"/>
      <c r="QFI25" s="163"/>
      <c r="QFJ25" s="163"/>
      <c r="QFK25" s="163"/>
      <c r="QFL25" s="163"/>
      <c r="QFM25" s="163"/>
      <c r="QFN25" s="163"/>
      <c r="QFO25" s="163"/>
      <c r="QFP25" s="163"/>
      <c r="QFQ25" s="163"/>
      <c r="QFR25" s="163"/>
      <c r="QFS25" s="163"/>
      <c r="QFT25" s="163"/>
      <c r="QFU25" s="163"/>
      <c r="QFV25" s="163"/>
      <c r="QFW25" s="163"/>
      <c r="QFX25" s="163"/>
      <c r="QFY25" s="163"/>
      <c r="QFZ25" s="163"/>
      <c r="QGA25" s="163"/>
      <c r="QGB25" s="163"/>
      <c r="QGC25" s="163"/>
      <c r="QGD25" s="163"/>
      <c r="QGE25" s="163"/>
      <c r="QGF25" s="163"/>
      <c r="QGG25" s="163"/>
      <c r="QGH25" s="163"/>
      <c r="QGI25" s="163"/>
      <c r="QGJ25" s="163"/>
      <c r="QGK25" s="163"/>
      <c r="QGL25" s="163"/>
      <c r="QGM25" s="163"/>
      <c r="QGN25" s="163"/>
      <c r="QGO25" s="163"/>
      <c r="QGP25" s="163"/>
      <c r="QGQ25" s="163"/>
      <c r="QGR25" s="163"/>
      <c r="QGS25" s="163"/>
      <c r="QGT25" s="163"/>
      <c r="QGU25" s="163"/>
      <c r="QGV25" s="163"/>
      <c r="QGW25" s="163"/>
      <c r="QGX25" s="163"/>
      <c r="QGY25" s="163"/>
      <c r="QGZ25" s="163"/>
      <c r="QHA25" s="163"/>
      <c r="QHB25" s="163"/>
      <c r="QHC25" s="163"/>
      <c r="QHD25" s="163"/>
      <c r="QHE25" s="163"/>
      <c r="QHF25" s="163"/>
      <c r="QHG25" s="163"/>
      <c r="QHH25" s="163"/>
      <c r="QHI25" s="163"/>
      <c r="QHJ25" s="163"/>
      <c r="QHK25" s="163"/>
      <c r="QHL25" s="163"/>
      <c r="QHM25" s="163"/>
      <c r="QHN25" s="163"/>
      <c r="QHO25" s="163"/>
      <c r="QHP25" s="163"/>
      <c r="QHQ25" s="163"/>
      <c r="QHR25" s="163"/>
      <c r="QHS25" s="163"/>
      <c r="QHT25" s="163"/>
      <c r="QHU25" s="163"/>
      <c r="QHV25" s="163"/>
      <c r="QHW25" s="163"/>
      <c r="QHX25" s="163"/>
      <c r="QHY25" s="163"/>
      <c r="QHZ25" s="163"/>
      <c r="QIA25" s="163"/>
      <c r="QIB25" s="163"/>
      <c r="QIC25" s="163"/>
      <c r="QID25" s="163"/>
      <c r="QIE25" s="163"/>
      <c r="QIF25" s="163"/>
      <c r="QIG25" s="163"/>
      <c r="QIH25" s="163"/>
      <c r="QII25" s="163"/>
      <c r="QIJ25" s="163"/>
      <c r="QIK25" s="163"/>
      <c r="QIL25" s="163"/>
      <c r="QIM25" s="163"/>
      <c r="QIN25" s="163"/>
      <c r="QIO25" s="163"/>
      <c r="QIP25" s="163"/>
      <c r="QIQ25" s="163"/>
      <c r="QIR25" s="163"/>
      <c r="QIS25" s="163"/>
      <c r="QIT25" s="163"/>
      <c r="QIU25" s="163"/>
      <c r="QIV25" s="163"/>
      <c r="QIW25" s="163"/>
      <c r="QIX25" s="163"/>
      <c r="QIY25" s="163"/>
      <c r="QIZ25" s="163"/>
      <c r="QJA25" s="163"/>
      <c r="QJB25" s="163"/>
      <c r="QJC25" s="163"/>
      <c r="QJD25" s="163"/>
      <c r="QJE25" s="163"/>
      <c r="QJF25" s="163"/>
      <c r="QJG25" s="163"/>
      <c r="QJH25" s="163"/>
      <c r="QJI25" s="163"/>
      <c r="QJJ25" s="163"/>
      <c r="QJK25" s="163"/>
      <c r="QJL25" s="163"/>
      <c r="QJM25" s="163"/>
      <c r="QJN25" s="163"/>
      <c r="QJO25" s="163"/>
      <c r="QJP25" s="163"/>
      <c r="QJQ25" s="163"/>
      <c r="QJR25" s="163"/>
      <c r="QJS25" s="163"/>
      <c r="QJT25" s="163"/>
      <c r="QJU25" s="163"/>
      <c r="QJV25" s="163"/>
      <c r="QJW25" s="163"/>
      <c r="QJX25" s="163"/>
      <c r="QJY25" s="163"/>
      <c r="QJZ25" s="163"/>
      <c r="QKA25" s="163"/>
      <c r="QKB25" s="163"/>
      <c r="QKC25" s="163"/>
      <c r="QKD25" s="163"/>
      <c r="QKE25" s="163"/>
      <c r="QKF25" s="163"/>
      <c r="QKG25" s="163"/>
      <c r="QKH25" s="163"/>
      <c r="QKI25" s="163"/>
      <c r="QKJ25" s="163"/>
      <c r="QKK25" s="163"/>
      <c r="QKL25" s="163"/>
      <c r="QKM25" s="163"/>
      <c r="QKN25" s="163"/>
      <c r="QKO25" s="163"/>
      <c r="QKP25" s="163"/>
      <c r="QKQ25" s="163"/>
      <c r="QKR25" s="163"/>
      <c r="QKS25" s="163"/>
      <c r="QKT25" s="163"/>
      <c r="QKU25" s="163"/>
      <c r="QKV25" s="163"/>
      <c r="QKW25" s="163"/>
      <c r="QKX25" s="163"/>
      <c r="QKY25" s="163"/>
      <c r="QKZ25" s="163"/>
      <c r="QLA25" s="163"/>
      <c r="QLB25" s="163"/>
      <c r="QLC25" s="163"/>
      <c r="QLD25" s="163"/>
      <c r="QLE25" s="163"/>
      <c r="QLF25" s="163"/>
      <c r="QLG25" s="163"/>
      <c r="QLH25" s="163"/>
      <c r="QLI25" s="163"/>
      <c r="QLJ25" s="163"/>
      <c r="QLK25" s="163"/>
      <c r="QLL25" s="163"/>
      <c r="QLM25" s="163"/>
      <c r="QLN25" s="163"/>
      <c r="QLO25" s="163"/>
      <c r="QLP25" s="163"/>
      <c r="QLQ25" s="163"/>
      <c r="QLR25" s="163"/>
      <c r="QLS25" s="163"/>
      <c r="QLT25" s="163"/>
      <c r="QLU25" s="163"/>
      <c r="QLV25" s="163"/>
      <c r="QLW25" s="163"/>
      <c r="QLX25" s="163"/>
      <c r="QLY25" s="163"/>
      <c r="QLZ25" s="163"/>
      <c r="QMA25" s="163"/>
      <c r="QMB25" s="163"/>
      <c r="QMC25" s="163"/>
      <c r="QMD25" s="163"/>
      <c r="QME25" s="163"/>
      <c r="QMF25" s="163"/>
      <c r="QMG25" s="163"/>
      <c r="QMH25" s="163"/>
      <c r="QMI25" s="163"/>
      <c r="QMJ25" s="163"/>
      <c r="QMK25" s="163"/>
      <c r="QML25" s="163"/>
      <c r="QMM25" s="163"/>
      <c r="QMN25" s="163"/>
      <c r="QMO25" s="163"/>
      <c r="QMP25" s="163"/>
      <c r="QMQ25" s="163"/>
      <c r="QMR25" s="163"/>
      <c r="QMS25" s="163"/>
      <c r="QMT25" s="163"/>
      <c r="QMU25" s="163"/>
      <c r="QMV25" s="163"/>
      <c r="QMW25" s="163"/>
      <c r="QMX25" s="163"/>
      <c r="QMY25" s="163"/>
      <c r="QMZ25" s="163"/>
      <c r="QNA25" s="163"/>
      <c r="QNB25" s="163"/>
      <c r="QNC25" s="163"/>
      <c r="QND25" s="163"/>
      <c r="QNE25" s="163"/>
      <c r="QNF25" s="163"/>
      <c r="QNG25" s="163"/>
      <c r="QNH25" s="163"/>
      <c r="QNI25" s="163"/>
      <c r="QNJ25" s="163"/>
      <c r="QNK25" s="163"/>
      <c r="QNL25" s="163"/>
      <c r="QNM25" s="163"/>
      <c r="QNN25" s="163"/>
      <c r="QNO25" s="163"/>
      <c r="QNP25" s="163"/>
      <c r="QNQ25" s="163"/>
      <c r="QNR25" s="163"/>
      <c r="QNS25" s="163"/>
      <c r="QNT25" s="163"/>
      <c r="QNU25" s="163"/>
      <c r="QNV25" s="163"/>
      <c r="QNW25" s="163"/>
      <c r="QNX25" s="163"/>
      <c r="QNY25" s="163"/>
      <c r="QNZ25" s="163"/>
      <c r="QOA25" s="163"/>
      <c r="QOB25" s="163"/>
      <c r="QOC25" s="163"/>
      <c r="QOD25" s="163"/>
      <c r="QOE25" s="163"/>
      <c r="QOF25" s="163"/>
      <c r="QOG25" s="163"/>
      <c r="QOH25" s="163"/>
      <c r="QOI25" s="163"/>
      <c r="QOJ25" s="163"/>
      <c r="QOK25" s="163"/>
      <c r="QOL25" s="163"/>
      <c r="QOM25" s="163"/>
      <c r="QON25" s="163"/>
      <c r="QOO25" s="163"/>
      <c r="QOP25" s="163"/>
      <c r="QOQ25" s="163"/>
      <c r="QOR25" s="163"/>
      <c r="QOS25" s="163"/>
      <c r="QOT25" s="163"/>
      <c r="QOU25" s="163"/>
      <c r="QOV25" s="163"/>
      <c r="QOW25" s="163"/>
      <c r="QOX25" s="163"/>
      <c r="QOY25" s="163"/>
      <c r="QOZ25" s="163"/>
      <c r="QPA25" s="163"/>
      <c r="QPB25" s="163"/>
      <c r="QPC25" s="163"/>
      <c r="QPD25" s="163"/>
      <c r="QPE25" s="163"/>
      <c r="QPF25" s="163"/>
      <c r="QPG25" s="163"/>
      <c r="QPH25" s="163"/>
      <c r="QPI25" s="163"/>
      <c r="QPJ25" s="163"/>
      <c r="QPK25" s="163"/>
      <c r="QPL25" s="163"/>
      <c r="QPM25" s="163"/>
      <c r="QPN25" s="163"/>
      <c r="QPO25" s="163"/>
      <c r="QPP25" s="163"/>
      <c r="QPQ25" s="163"/>
      <c r="QPR25" s="163"/>
      <c r="QPS25" s="163"/>
      <c r="QPT25" s="163"/>
      <c r="QPU25" s="163"/>
      <c r="QPV25" s="163"/>
      <c r="QPW25" s="163"/>
      <c r="QPX25" s="163"/>
      <c r="QPY25" s="163"/>
      <c r="QPZ25" s="163"/>
      <c r="QQA25" s="163"/>
      <c r="QQB25" s="163"/>
      <c r="QQC25" s="163"/>
      <c r="QQD25" s="163"/>
      <c r="QQE25" s="163"/>
      <c r="QQF25" s="163"/>
      <c r="QQG25" s="163"/>
      <c r="QQH25" s="163"/>
      <c r="QQI25" s="163"/>
      <c r="QQJ25" s="163"/>
      <c r="QQK25" s="163"/>
      <c r="QQL25" s="163"/>
      <c r="QQM25" s="163"/>
      <c r="QQN25" s="163"/>
      <c r="QQO25" s="163"/>
      <c r="QQP25" s="163"/>
      <c r="QQQ25" s="163"/>
      <c r="QQR25" s="163"/>
      <c r="QQS25" s="163"/>
      <c r="QQT25" s="163"/>
      <c r="QQU25" s="163"/>
      <c r="QQV25" s="163"/>
      <c r="QQW25" s="163"/>
      <c r="QQX25" s="163"/>
      <c r="QQY25" s="163"/>
      <c r="QQZ25" s="163"/>
      <c r="QRA25" s="163"/>
      <c r="QRB25" s="163"/>
      <c r="QRC25" s="163"/>
      <c r="QRD25" s="163"/>
      <c r="QRE25" s="163"/>
      <c r="QRF25" s="163"/>
      <c r="QRG25" s="163"/>
      <c r="QRH25" s="163"/>
      <c r="QRI25" s="163"/>
      <c r="QRJ25" s="163"/>
      <c r="QRK25" s="163"/>
      <c r="QRL25" s="163"/>
      <c r="QRM25" s="163"/>
      <c r="QRN25" s="163"/>
      <c r="QRO25" s="163"/>
      <c r="QRP25" s="163"/>
      <c r="QRQ25" s="163"/>
      <c r="QRR25" s="163"/>
      <c r="QRS25" s="163"/>
      <c r="QRT25" s="163"/>
      <c r="QRU25" s="163"/>
      <c r="QRV25" s="163"/>
      <c r="QRW25" s="163"/>
      <c r="QRX25" s="163"/>
      <c r="QRY25" s="163"/>
      <c r="QRZ25" s="163"/>
      <c r="QSA25" s="163"/>
      <c r="QSB25" s="163"/>
      <c r="QSC25" s="163"/>
      <c r="QSD25" s="163"/>
      <c r="QSE25" s="163"/>
      <c r="QSF25" s="163"/>
      <c r="QSG25" s="163"/>
      <c r="QSH25" s="163"/>
      <c r="QSI25" s="163"/>
      <c r="QSJ25" s="163"/>
      <c r="QSK25" s="163"/>
      <c r="QSL25" s="163"/>
      <c r="QSM25" s="163"/>
      <c r="QSN25" s="163"/>
      <c r="QSO25" s="163"/>
      <c r="QSP25" s="163"/>
      <c r="QSQ25" s="163"/>
      <c r="QSR25" s="163"/>
      <c r="QSS25" s="163"/>
      <c r="QST25" s="163"/>
      <c r="QSU25" s="163"/>
      <c r="QSV25" s="163"/>
      <c r="QSW25" s="163"/>
      <c r="QSX25" s="163"/>
      <c r="QSY25" s="163"/>
      <c r="QSZ25" s="163"/>
      <c r="QTA25" s="163"/>
      <c r="QTB25" s="163"/>
      <c r="QTC25" s="163"/>
      <c r="QTD25" s="163"/>
      <c r="QTE25" s="163"/>
      <c r="QTF25" s="163"/>
      <c r="QTG25" s="163"/>
      <c r="QTH25" s="163"/>
      <c r="QTI25" s="163"/>
      <c r="QTJ25" s="163"/>
      <c r="QTK25" s="163"/>
      <c r="QTL25" s="163"/>
      <c r="QTM25" s="163"/>
      <c r="QTN25" s="163"/>
      <c r="QTO25" s="163"/>
      <c r="QTP25" s="163"/>
      <c r="QTQ25" s="163"/>
      <c r="QTR25" s="163"/>
      <c r="QTS25" s="163"/>
      <c r="QTT25" s="163"/>
      <c r="QTU25" s="163"/>
      <c r="QTV25" s="163"/>
      <c r="QTW25" s="163"/>
      <c r="QTX25" s="163"/>
      <c r="QTY25" s="163"/>
      <c r="QTZ25" s="163"/>
      <c r="QUA25" s="163"/>
      <c r="QUB25" s="163"/>
      <c r="QUC25" s="163"/>
      <c r="QUD25" s="163"/>
      <c r="QUE25" s="163"/>
      <c r="QUF25" s="163"/>
      <c r="QUG25" s="163"/>
      <c r="QUH25" s="163"/>
      <c r="QUI25" s="163"/>
      <c r="QUJ25" s="163"/>
      <c r="QUK25" s="163"/>
      <c r="QUL25" s="163"/>
      <c r="QUM25" s="163"/>
      <c r="QUN25" s="163"/>
      <c r="QUO25" s="163"/>
      <c r="QUP25" s="163"/>
      <c r="QUQ25" s="163"/>
      <c r="QUR25" s="163"/>
      <c r="QUS25" s="163"/>
      <c r="QUT25" s="163"/>
      <c r="QUU25" s="163"/>
      <c r="QUV25" s="163"/>
      <c r="QUW25" s="163"/>
      <c r="QUX25" s="163"/>
      <c r="QUY25" s="163"/>
      <c r="QUZ25" s="163"/>
      <c r="QVA25" s="163"/>
      <c r="QVB25" s="163"/>
      <c r="QVC25" s="163"/>
      <c r="QVD25" s="163"/>
      <c r="QVE25" s="163"/>
      <c r="QVF25" s="163"/>
      <c r="QVG25" s="163"/>
      <c r="QVH25" s="163"/>
      <c r="QVI25" s="163"/>
      <c r="QVJ25" s="163"/>
      <c r="QVK25" s="163"/>
      <c r="QVL25" s="163"/>
      <c r="QVM25" s="163"/>
      <c r="QVN25" s="163"/>
      <c r="QVO25" s="163"/>
      <c r="QVP25" s="163"/>
      <c r="QVQ25" s="163"/>
      <c r="QVR25" s="163"/>
      <c r="QVS25" s="163"/>
      <c r="QVT25" s="163"/>
      <c r="QVU25" s="163"/>
      <c r="QVV25" s="163"/>
      <c r="QVW25" s="163"/>
      <c r="QVX25" s="163"/>
      <c r="QVY25" s="163"/>
      <c r="QVZ25" s="163"/>
      <c r="QWA25" s="163"/>
      <c r="QWB25" s="163"/>
      <c r="QWC25" s="163"/>
      <c r="QWD25" s="163"/>
      <c r="QWE25" s="163"/>
      <c r="QWF25" s="163"/>
      <c r="QWG25" s="163"/>
      <c r="QWH25" s="163"/>
      <c r="QWI25" s="163"/>
      <c r="QWJ25" s="163"/>
      <c r="QWK25" s="163"/>
      <c r="QWL25" s="163"/>
      <c r="QWM25" s="163"/>
      <c r="QWN25" s="163"/>
      <c r="QWO25" s="163"/>
      <c r="QWP25" s="163"/>
      <c r="QWQ25" s="163"/>
      <c r="QWR25" s="163"/>
      <c r="QWS25" s="163"/>
      <c r="QWT25" s="163"/>
      <c r="QWU25" s="163"/>
      <c r="QWV25" s="163"/>
      <c r="QWW25" s="163"/>
      <c r="QWX25" s="163"/>
      <c r="QWY25" s="163"/>
      <c r="QWZ25" s="163"/>
      <c r="QXA25" s="163"/>
      <c r="QXB25" s="163"/>
      <c r="QXC25" s="163"/>
      <c r="QXD25" s="163"/>
      <c r="QXE25" s="163"/>
      <c r="QXF25" s="163"/>
      <c r="QXG25" s="163"/>
      <c r="QXH25" s="163"/>
      <c r="QXI25" s="163"/>
      <c r="QXJ25" s="163"/>
      <c r="QXK25" s="163"/>
      <c r="QXL25" s="163"/>
      <c r="QXM25" s="163"/>
      <c r="QXN25" s="163"/>
      <c r="QXO25" s="163"/>
      <c r="QXP25" s="163"/>
      <c r="QXQ25" s="163"/>
      <c r="QXR25" s="163"/>
      <c r="QXS25" s="163"/>
      <c r="QXT25" s="163"/>
      <c r="QXU25" s="163"/>
      <c r="QXV25" s="163"/>
      <c r="QXW25" s="163"/>
      <c r="QXX25" s="163"/>
      <c r="QXY25" s="163"/>
      <c r="QXZ25" s="163"/>
      <c r="QYA25" s="163"/>
      <c r="QYB25" s="163"/>
      <c r="QYC25" s="163"/>
      <c r="QYD25" s="163"/>
      <c r="QYE25" s="163"/>
      <c r="QYF25" s="163"/>
      <c r="QYG25" s="163"/>
      <c r="QYH25" s="163"/>
      <c r="QYI25" s="163"/>
      <c r="QYJ25" s="163"/>
      <c r="QYK25" s="163"/>
      <c r="QYL25" s="163"/>
      <c r="QYM25" s="163"/>
      <c r="QYN25" s="163"/>
      <c r="QYO25" s="163"/>
      <c r="QYP25" s="163"/>
      <c r="QYQ25" s="163"/>
      <c r="QYR25" s="163"/>
      <c r="QYS25" s="163"/>
      <c r="QYT25" s="163"/>
      <c r="QYU25" s="163"/>
      <c r="QYV25" s="163"/>
      <c r="QYW25" s="163"/>
      <c r="QYX25" s="163"/>
      <c r="QYY25" s="163"/>
      <c r="QYZ25" s="163"/>
      <c r="QZA25" s="163"/>
      <c r="QZB25" s="163"/>
      <c r="QZC25" s="163"/>
      <c r="QZD25" s="163"/>
      <c r="QZE25" s="163"/>
      <c r="QZF25" s="163"/>
      <c r="QZG25" s="163"/>
      <c r="QZH25" s="163"/>
      <c r="QZI25" s="163"/>
      <c r="QZJ25" s="163"/>
      <c r="QZK25" s="163"/>
      <c r="QZL25" s="163"/>
      <c r="QZM25" s="163"/>
      <c r="QZN25" s="163"/>
      <c r="QZO25" s="163"/>
      <c r="QZP25" s="163"/>
      <c r="QZQ25" s="163"/>
      <c r="QZR25" s="163"/>
      <c r="QZS25" s="163"/>
      <c r="QZT25" s="163"/>
      <c r="QZU25" s="163"/>
      <c r="QZV25" s="163"/>
      <c r="QZW25" s="163"/>
      <c r="QZX25" s="163"/>
      <c r="QZY25" s="163"/>
      <c r="QZZ25" s="163"/>
      <c r="RAA25" s="163"/>
      <c r="RAB25" s="163"/>
      <c r="RAC25" s="163"/>
      <c r="RAD25" s="163"/>
      <c r="RAE25" s="163"/>
      <c r="RAF25" s="163"/>
      <c r="RAG25" s="163"/>
      <c r="RAH25" s="163"/>
      <c r="RAI25" s="163"/>
      <c r="RAJ25" s="163"/>
      <c r="RAK25" s="163"/>
      <c r="RAL25" s="163"/>
      <c r="RAM25" s="163"/>
      <c r="RAN25" s="163"/>
      <c r="RAO25" s="163"/>
      <c r="RAP25" s="163"/>
      <c r="RAQ25" s="163"/>
      <c r="RAR25" s="163"/>
      <c r="RAS25" s="163"/>
      <c r="RAT25" s="163"/>
      <c r="RAU25" s="163"/>
      <c r="RAV25" s="163"/>
      <c r="RAW25" s="163"/>
      <c r="RAX25" s="163"/>
      <c r="RAY25" s="163"/>
      <c r="RAZ25" s="163"/>
      <c r="RBA25" s="163"/>
      <c r="RBB25" s="163"/>
      <c r="RBC25" s="163"/>
      <c r="RBD25" s="163"/>
      <c r="RBE25" s="163"/>
      <c r="RBF25" s="163"/>
      <c r="RBG25" s="163"/>
      <c r="RBH25" s="163"/>
      <c r="RBI25" s="163"/>
      <c r="RBJ25" s="163"/>
      <c r="RBK25" s="163"/>
      <c r="RBL25" s="163"/>
      <c r="RBM25" s="163"/>
      <c r="RBN25" s="163"/>
      <c r="RBO25" s="163"/>
      <c r="RBP25" s="163"/>
      <c r="RBQ25" s="163"/>
      <c r="RBR25" s="163"/>
      <c r="RBS25" s="163"/>
      <c r="RBT25" s="163"/>
      <c r="RBU25" s="163"/>
      <c r="RBV25" s="163"/>
      <c r="RBW25" s="163"/>
      <c r="RBX25" s="163"/>
      <c r="RBY25" s="163"/>
      <c r="RBZ25" s="163"/>
      <c r="RCA25" s="163"/>
      <c r="RCB25" s="163"/>
      <c r="RCC25" s="163"/>
      <c r="RCD25" s="163"/>
      <c r="RCE25" s="163"/>
      <c r="RCF25" s="163"/>
      <c r="RCG25" s="163"/>
      <c r="RCH25" s="163"/>
      <c r="RCI25" s="163"/>
      <c r="RCJ25" s="163"/>
      <c r="RCK25" s="163"/>
      <c r="RCL25" s="163"/>
      <c r="RCM25" s="163"/>
      <c r="RCN25" s="163"/>
      <c r="RCO25" s="163"/>
      <c r="RCP25" s="163"/>
      <c r="RCQ25" s="163"/>
      <c r="RCR25" s="163"/>
      <c r="RCS25" s="163"/>
      <c r="RCT25" s="163"/>
      <c r="RCU25" s="163"/>
      <c r="RCV25" s="163"/>
      <c r="RCW25" s="163"/>
      <c r="RCX25" s="163"/>
      <c r="RCY25" s="163"/>
      <c r="RCZ25" s="163"/>
      <c r="RDA25" s="163"/>
      <c r="RDB25" s="163"/>
      <c r="RDC25" s="163"/>
      <c r="RDD25" s="163"/>
      <c r="RDE25" s="163"/>
      <c r="RDF25" s="163"/>
      <c r="RDG25" s="163"/>
      <c r="RDH25" s="163"/>
      <c r="RDI25" s="163"/>
      <c r="RDJ25" s="163"/>
      <c r="RDK25" s="163"/>
      <c r="RDL25" s="163"/>
      <c r="RDM25" s="163"/>
      <c r="RDN25" s="163"/>
      <c r="RDO25" s="163"/>
      <c r="RDP25" s="163"/>
      <c r="RDQ25" s="163"/>
      <c r="RDR25" s="163"/>
      <c r="RDS25" s="163"/>
      <c r="RDT25" s="163"/>
      <c r="RDU25" s="163"/>
      <c r="RDV25" s="163"/>
      <c r="RDW25" s="163"/>
      <c r="RDX25" s="163"/>
      <c r="RDY25" s="163"/>
      <c r="RDZ25" s="163"/>
      <c r="REA25" s="163"/>
      <c r="REB25" s="163"/>
      <c r="REC25" s="163"/>
      <c r="RED25" s="163"/>
      <c r="REE25" s="163"/>
      <c r="REF25" s="163"/>
      <c r="REG25" s="163"/>
      <c r="REH25" s="163"/>
      <c r="REI25" s="163"/>
      <c r="REJ25" s="163"/>
      <c r="REK25" s="163"/>
      <c r="REL25" s="163"/>
      <c r="REM25" s="163"/>
      <c r="REN25" s="163"/>
      <c r="REO25" s="163"/>
      <c r="REP25" s="163"/>
      <c r="REQ25" s="163"/>
      <c r="RER25" s="163"/>
      <c r="RES25" s="163"/>
      <c r="RET25" s="163"/>
      <c r="REU25" s="163"/>
      <c r="REV25" s="163"/>
      <c r="REW25" s="163"/>
      <c r="REX25" s="163"/>
      <c r="REY25" s="163"/>
      <c r="REZ25" s="163"/>
      <c r="RFA25" s="163"/>
      <c r="RFB25" s="163"/>
      <c r="RFC25" s="163"/>
      <c r="RFD25" s="163"/>
      <c r="RFE25" s="163"/>
      <c r="RFF25" s="163"/>
      <c r="RFG25" s="163"/>
      <c r="RFH25" s="163"/>
      <c r="RFI25" s="163"/>
      <c r="RFJ25" s="163"/>
      <c r="RFK25" s="163"/>
      <c r="RFL25" s="163"/>
      <c r="RFM25" s="163"/>
      <c r="RFN25" s="163"/>
      <c r="RFO25" s="163"/>
      <c r="RFP25" s="163"/>
      <c r="RFQ25" s="163"/>
      <c r="RFR25" s="163"/>
      <c r="RFS25" s="163"/>
      <c r="RFT25" s="163"/>
      <c r="RFU25" s="163"/>
      <c r="RFV25" s="163"/>
      <c r="RFW25" s="163"/>
      <c r="RFX25" s="163"/>
      <c r="RFY25" s="163"/>
      <c r="RFZ25" s="163"/>
      <c r="RGA25" s="163"/>
      <c r="RGB25" s="163"/>
      <c r="RGC25" s="163"/>
      <c r="RGD25" s="163"/>
      <c r="RGE25" s="163"/>
      <c r="RGF25" s="163"/>
      <c r="RGG25" s="163"/>
      <c r="RGH25" s="163"/>
      <c r="RGI25" s="163"/>
      <c r="RGJ25" s="163"/>
      <c r="RGK25" s="163"/>
      <c r="RGL25" s="163"/>
      <c r="RGM25" s="163"/>
      <c r="RGN25" s="163"/>
      <c r="RGO25" s="163"/>
      <c r="RGP25" s="163"/>
      <c r="RGQ25" s="163"/>
      <c r="RGR25" s="163"/>
      <c r="RGS25" s="163"/>
      <c r="RGT25" s="163"/>
      <c r="RGU25" s="163"/>
      <c r="RGV25" s="163"/>
      <c r="RGW25" s="163"/>
      <c r="RGX25" s="163"/>
      <c r="RGY25" s="163"/>
      <c r="RGZ25" s="163"/>
      <c r="RHA25" s="163"/>
      <c r="RHB25" s="163"/>
      <c r="RHC25" s="163"/>
      <c r="RHD25" s="163"/>
      <c r="RHE25" s="163"/>
      <c r="RHF25" s="163"/>
      <c r="RHG25" s="163"/>
      <c r="RHH25" s="163"/>
      <c r="RHI25" s="163"/>
      <c r="RHJ25" s="163"/>
      <c r="RHK25" s="163"/>
      <c r="RHL25" s="163"/>
      <c r="RHM25" s="163"/>
      <c r="RHN25" s="163"/>
      <c r="RHO25" s="163"/>
      <c r="RHP25" s="163"/>
      <c r="RHQ25" s="163"/>
      <c r="RHR25" s="163"/>
      <c r="RHS25" s="163"/>
      <c r="RHT25" s="163"/>
      <c r="RHU25" s="163"/>
      <c r="RHV25" s="163"/>
      <c r="RHW25" s="163"/>
      <c r="RHX25" s="163"/>
      <c r="RHY25" s="163"/>
      <c r="RHZ25" s="163"/>
      <c r="RIA25" s="163"/>
      <c r="RIB25" s="163"/>
      <c r="RIC25" s="163"/>
      <c r="RID25" s="163"/>
      <c r="RIE25" s="163"/>
      <c r="RIF25" s="163"/>
      <c r="RIG25" s="163"/>
      <c r="RIH25" s="163"/>
      <c r="RII25" s="163"/>
      <c r="RIJ25" s="163"/>
      <c r="RIK25" s="163"/>
      <c r="RIL25" s="163"/>
      <c r="RIM25" s="163"/>
      <c r="RIN25" s="163"/>
      <c r="RIO25" s="163"/>
      <c r="RIP25" s="163"/>
      <c r="RIQ25" s="163"/>
      <c r="RIR25" s="163"/>
      <c r="RIS25" s="163"/>
      <c r="RIT25" s="163"/>
      <c r="RIU25" s="163"/>
      <c r="RIV25" s="163"/>
      <c r="RIW25" s="163"/>
      <c r="RIX25" s="163"/>
      <c r="RIY25" s="163"/>
      <c r="RIZ25" s="163"/>
      <c r="RJA25" s="163"/>
      <c r="RJB25" s="163"/>
      <c r="RJC25" s="163"/>
      <c r="RJD25" s="163"/>
      <c r="RJE25" s="163"/>
      <c r="RJF25" s="163"/>
      <c r="RJG25" s="163"/>
      <c r="RJH25" s="163"/>
      <c r="RJI25" s="163"/>
      <c r="RJJ25" s="163"/>
      <c r="RJK25" s="163"/>
      <c r="RJL25" s="163"/>
      <c r="RJM25" s="163"/>
      <c r="RJN25" s="163"/>
      <c r="RJO25" s="163"/>
      <c r="RJP25" s="163"/>
      <c r="RJQ25" s="163"/>
      <c r="RJR25" s="163"/>
      <c r="RJS25" s="163"/>
      <c r="RJT25" s="163"/>
      <c r="RJU25" s="163"/>
      <c r="RJV25" s="163"/>
      <c r="RJW25" s="163"/>
      <c r="RJX25" s="163"/>
      <c r="RJY25" s="163"/>
      <c r="RJZ25" s="163"/>
      <c r="RKA25" s="163"/>
      <c r="RKB25" s="163"/>
      <c r="RKC25" s="163"/>
      <c r="RKD25" s="163"/>
      <c r="RKE25" s="163"/>
      <c r="RKF25" s="163"/>
      <c r="RKG25" s="163"/>
      <c r="RKH25" s="163"/>
      <c r="RKI25" s="163"/>
      <c r="RKJ25" s="163"/>
      <c r="RKK25" s="163"/>
      <c r="RKL25" s="163"/>
      <c r="RKM25" s="163"/>
      <c r="RKN25" s="163"/>
      <c r="RKO25" s="163"/>
      <c r="RKP25" s="163"/>
      <c r="RKQ25" s="163"/>
      <c r="RKR25" s="163"/>
      <c r="RKS25" s="163"/>
      <c r="RKT25" s="163"/>
      <c r="RKU25" s="163"/>
      <c r="RKV25" s="163"/>
      <c r="RKW25" s="163"/>
      <c r="RKX25" s="163"/>
      <c r="RKY25" s="163"/>
      <c r="RKZ25" s="163"/>
      <c r="RLA25" s="163"/>
      <c r="RLB25" s="163"/>
      <c r="RLC25" s="163"/>
      <c r="RLD25" s="163"/>
      <c r="RLE25" s="163"/>
      <c r="RLF25" s="163"/>
      <c r="RLG25" s="163"/>
      <c r="RLH25" s="163"/>
      <c r="RLI25" s="163"/>
      <c r="RLJ25" s="163"/>
      <c r="RLK25" s="163"/>
      <c r="RLL25" s="163"/>
      <c r="RLM25" s="163"/>
      <c r="RLN25" s="163"/>
      <c r="RLO25" s="163"/>
      <c r="RLP25" s="163"/>
      <c r="RLQ25" s="163"/>
      <c r="RLR25" s="163"/>
      <c r="RLS25" s="163"/>
      <c r="RLT25" s="163"/>
      <c r="RLU25" s="163"/>
      <c r="RLV25" s="163"/>
      <c r="RLW25" s="163"/>
      <c r="RLX25" s="163"/>
      <c r="RLY25" s="163"/>
      <c r="RLZ25" s="163"/>
      <c r="RMA25" s="163"/>
      <c r="RMB25" s="163"/>
      <c r="RMC25" s="163"/>
      <c r="RMD25" s="163"/>
      <c r="RME25" s="163"/>
      <c r="RMF25" s="163"/>
      <c r="RMG25" s="163"/>
      <c r="RMH25" s="163"/>
      <c r="RMI25" s="163"/>
      <c r="RMJ25" s="163"/>
      <c r="RMK25" s="163"/>
      <c r="RML25" s="163"/>
      <c r="RMM25" s="163"/>
      <c r="RMN25" s="163"/>
      <c r="RMO25" s="163"/>
      <c r="RMP25" s="163"/>
      <c r="RMQ25" s="163"/>
      <c r="RMR25" s="163"/>
      <c r="RMS25" s="163"/>
      <c r="RMT25" s="163"/>
      <c r="RMU25" s="163"/>
      <c r="RMV25" s="163"/>
      <c r="RMW25" s="163"/>
      <c r="RMX25" s="163"/>
      <c r="RMY25" s="163"/>
      <c r="RMZ25" s="163"/>
      <c r="RNA25" s="163"/>
      <c r="RNB25" s="163"/>
      <c r="RNC25" s="163"/>
      <c r="RND25" s="163"/>
      <c r="RNE25" s="163"/>
      <c r="RNF25" s="163"/>
      <c r="RNG25" s="163"/>
      <c r="RNH25" s="163"/>
      <c r="RNI25" s="163"/>
      <c r="RNJ25" s="163"/>
      <c r="RNK25" s="163"/>
      <c r="RNL25" s="163"/>
      <c r="RNM25" s="163"/>
      <c r="RNN25" s="163"/>
      <c r="RNO25" s="163"/>
      <c r="RNP25" s="163"/>
      <c r="RNQ25" s="163"/>
      <c r="RNR25" s="163"/>
      <c r="RNS25" s="163"/>
      <c r="RNT25" s="163"/>
      <c r="RNU25" s="163"/>
      <c r="RNV25" s="163"/>
      <c r="RNW25" s="163"/>
      <c r="RNX25" s="163"/>
      <c r="RNY25" s="163"/>
      <c r="RNZ25" s="163"/>
      <c r="ROA25" s="163"/>
      <c r="ROB25" s="163"/>
      <c r="ROC25" s="163"/>
      <c r="ROD25" s="163"/>
      <c r="ROE25" s="163"/>
      <c r="ROF25" s="163"/>
      <c r="ROG25" s="163"/>
      <c r="ROH25" s="163"/>
      <c r="ROI25" s="163"/>
      <c r="ROJ25" s="163"/>
      <c r="ROK25" s="163"/>
      <c r="ROL25" s="163"/>
      <c r="ROM25" s="163"/>
      <c r="RON25" s="163"/>
      <c r="ROO25" s="163"/>
      <c r="ROP25" s="163"/>
      <c r="ROQ25" s="163"/>
      <c r="ROR25" s="163"/>
      <c r="ROS25" s="163"/>
      <c r="ROT25" s="163"/>
      <c r="ROU25" s="163"/>
      <c r="ROV25" s="163"/>
      <c r="ROW25" s="163"/>
      <c r="ROX25" s="163"/>
      <c r="ROY25" s="163"/>
      <c r="ROZ25" s="163"/>
      <c r="RPA25" s="163"/>
      <c r="RPB25" s="163"/>
      <c r="RPC25" s="163"/>
      <c r="RPD25" s="163"/>
      <c r="RPE25" s="163"/>
      <c r="RPF25" s="163"/>
      <c r="RPG25" s="163"/>
      <c r="RPH25" s="163"/>
      <c r="RPI25" s="163"/>
      <c r="RPJ25" s="163"/>
      <c r="RPK25" s="163"/>
      <c r="RPL25" s="163"/>
      <c r="RPM25" s="163"/>
      <c r="RPN25" s="163"/>
      <c r="RPO25" s="163"/>
      <c r="RPP25" s="163"/>
      <c r="RPQ25" s="163"/>
      <c r="RPR25" s="163"/>
      <c r="RPS25" s="163"/>
      <c r="RPT25" s="163"/>
      <c r="RPU25" s="163"/>
      <c r="RPV25" s="163"/>
      <c r="RPW25" s="163"/>
      <c r="RPX25" s="163"/>
      <c r="RPY25" s="163"/>
      <c r="RPZ25" s="163"/>
      <c r="RQA25" s="163"/>
      <c r="RQB25" s="163"/>
      <c r="RQC25" s="163"/>
      <c r="RQD25" s="163"/>
      <c r="RQE25" s="163"/>
      <c r="RQF25" s="163"/>
      <c r="RQG25" s="163"/>
      <c r="RQH25" s="163"/>
      <c r="RQI25" s="163"/>
      <c r="RQJ25" s="163"/>
      <c r="RQK25" s="163"/>
      <c r="RQL25" s="163"/>
      <c r="RQM25" s="163"/>
      <c r="RQN25" s="163"/>
      <c r="RQO25" s="163"/>
      <c r="RQP25" s="163"/>
      <c r="RQQ25" s="163"/>
      <c r="RQR25" s="163"/>
      <c r="RQS25" s="163"/>
      <c r="RQT25" s="163"/>
      <c r="RQU25" s="163"/>
      <c r="RQV25" s="163"/>
      <c r="RQW25" s="163"/>
      <c r="RQX25" s="163"/>
      <c r="RQY25" s="163"/>
      <c r="RQZ25" s="163"/>
      <c r="RRA25" s="163"/>
      <c r="RRB25" s="163"/>
      <c r="RRC25" s="163"/>
      <c r="RRD25" s="163"/>
      <c r="RRE25" s="163"/>
      <c r="RRF25" s="163"/>
      <c r="RRG25" s="163"/>
      <c r="RRH25" s="163"/>
      <c r="RRI25" s="163"/>
      <c r="RRJ25" s="163"/>
      <c r="RRK25" s="163"/>
      <c r="RRL25" s="163"/>
      <c r="RRM25" s="163"/>
      <c r="RRN25" s="163"/>
      <c r="RRO25" s="163"/>
      <c r="RRP25" s="163"/>
      <c r="RRQ25" s="163"/>
      <c r="RRR25" s="163"/>
      <c r="RRS25" s="163"/>
      <c r="RRT25" s="163"/>
      <c r="RRU25" s="163"/>
      <c r="RRV25" s="163"/>
      <c r="RRW25" s="163"/>
      <c r="RRX25" s="163"/>
      <c r="RRY25" s="163"/>
      <c r="RRZ25" s="163"/>
      <c r="RSA25" s="163"/>
      <c r="RSB25" s="163"/>
      <c r="RSC25" s="163"/>
      <c r="RSD25" s="163"/>
      <c r="RSE25" s="163"/>
      <c r="RSF25" s="163"/>
      <c r="RSG25" s="163"/>
      <c r="RSH25" s="163"/>
      <c r="RSI25" s="163"/>
      <c r="RSJ25" s="163"/>
      <c r="RSK25" s="163"/>
      <c r="RSL25" s="163"/>
      <c r="RSM25" s="163"/>
      <c r="RSN25" s="163"/>
      <c r="RSO25" s="163"/>
      <c r="RSP25" s="163"/>
      <c r="RSQ25" s="163"/>
      <c r="RSR25" s="163"/>
      <c r="RSS25" s="163"/>
      <c r="RST25" s="163"/>
      <c r="RSU25" s="163"/>
      <c r="RSV25" s="163"/>
      <c r="RSW25" s="163"/>
      <c r="RSX25" s="163"/>
      <c r="RSY25" s="163"/>
      <c r="RSZ25" s="163"/>
      <c r="RTA25" s="163"/>
      <c r="RTB25" s="163"/>
      <c r="RTC25" s="163"/>
      <c r="RTD25" s="163"/>
      <c r="RTE25" s="163"/>
      <c r="RTF25" s="163"/>
      <c r="RTG25" s="163"/>
      <c r="RTH25" s="163"/>
      <c r="RTI25" s="163"/>
      <c r="RTJ25" s="163"/>
      <c r="RTK25" s="163"/>
      <c r="RTL25" s="163"/>
      <c r="RTM25" s="163"/>
      <c r="RTN25" s="163"/>
      <c r="RTO25" s="163"/>
      <c r="RTP25" s="163"/>
      <c r="RTQ25" s="163"/>
      <c r="RTR25" s="163"/>
      <c r="RTS25" s="163"/>
      <c r="RTT25" s="163"/>
      <c r="RTU25" s="163"/>
      <c r="RTV25" s="163"/>
      <c r="RTW25" s="163"/>
      <c r="RTX25" s="163"/>
      <c r="RTY25" s="163"/>
      <c r="RTZ25" s="163"/>
      <c r="RUA25" s="163"/>
      <c r="RUB25" s="163"/>
      <c r="RUC25" s="163"/>
      <c r="RUD25" s="163"/>
      <c r="RUE25" s="163"/>
      <c r="RUF25" s="163"/>
      <c r="RUG25" s="163"/>
      <c r="RUH25" s="163"/>
      <c r="RUI25" s="163"/>
      <c r="RUJ25" s="163"/>
      <c r="RUK25" s="163"/>
      <c r="RUL25" s="163"/>
      <c r="RUM25" s="163"/>
      <c r="RUN25" s="163"/>
      <c r="RUO25" s="163"/>
      <c r="RUP25" s="163"/>
      <c r="RUQ25" s="163"/>
      <c r="RUR25" s="163"/>
      <c r="RUS25" s="163"/>
      <c r="RUT25" s="163"/>
      <c r="RUU25" s="163"/>
      <c r="RUV25" s="163"/>
      <c r="RUW25" s="163"/>
      <c r="RUX25" s="163"/>
      <c r="RUY25" s="163"/>
      <c r="RUZ25" s="163"/>
      <c r="RVA25" s="163"/>
      <c r="RVB25" s="163"/>
      <c r="RVC25" s="163"/>
      <c r="RVD25" s="163"/>
      <c r="RVE25" s="163"/>
      <c r="RVF25" s="163"/>
      <c r="RVG25" s="163"/>
      <c r="RVH25" s="163"/>
      <c r="RVI25" s="163"/>
      <c r="RVJ25" s="163"/>
      <c r="RVK25" s="163"/>
      <c r="RVL25" s="163"/>
      <c r="RVM25" s="163"/>
      <c r="RVN25" s="163"/>
      <c r="RVO25" s="163"/>
      <c r="RVP25" s="163"/>
      <c r="RVQ25" s="163"/>
      <c r="RVR25" s="163"/>
      <c r="RVS25" s="163"/>
      <c r="RVT25" s="163"/>
      <c r="RVU25" s="163"/>
      <c r="RVV25" s="163"/>
      <c r="RVW25" s="163"/>
      <c r="RVX25" s="163"/>
      <c r="RVY25" s="163"/>
      <c r="RVZ25" s="163"/>
      <c r="RWA25" s="163"/>
      <c r="RWB25" s="163"/>
      <c r="RWC25" s="163"/>
      <c r="RWD25" s="163"/>
      <c r="RWE25" s="163"/>
      <c r="RWF25" s="163"/>
      <c r="RWG25" s="163"/>
      <c r="RWH25" s="163"/>
      <c r="RWI25" s="163"/>
      <c r="RWJ25" s="163"/>
      <c r="RWK25" s="163"/>
      <c r="RWL25" s="163"/>
      <c r="RWM25" s="163"/>
      <c r="RWN25" s="163"/>
      <c r="RWO25" s="163"/>
      <c r="RWP25" s="163"/>
      <c r="RWQ25" s="163"/>
      <c r="RWR25" s="163"/>
      <c r="RWS25" s="163"/>
      <c r="RWT25" s="163"/>
      <c r="RWU25" s="163"/>
      <c r="RWV25" s="163"/>
      <c r="RWW25" s="163"/>
      <c r="RWX25" s="163"/>
      <c r="RWY25" s="163"/>
      <c r="RWZ25" s="163"/>
      <c r="RXA25" s="163"/>
      <c r="RXB25" s="163"/>
      <c r="RXC25" s="163"/>
      <c r="RXD25" s="163"/>
      <c r="RXE25" s="163"/>
      <c r="RXF25" s="163"/>
      <c r="RXG25" s="163"/>
      <c r="RXH25" s="163"/>
      <c r="RXI25" s="163"/>
      <c r="RXJ25" s="163"/>
      <c r="RXK25" s="163"/>
      <c r="RXL25" s="163"/>
      <c r="RXM25" s="163"/>
      <c r="RXN25" s="163"/>
      <c r="RXO25" s="163"/>
      <c r="RXP25" s="163"/>
      <c r="RXQ25" s="163"/>
      <c r="RXR25" s="163"/>
      <c r="RXS25" s="163"/>
      <c r="RXT25" s="163"/>
      <c r="RXU25" s="163"/>
      <c r="RXV25" s="163"/>
      <c r="RXW25" s="163"/>
      <c r="RXX25" s="163"/>
      <c r="RXY25" s="163"/>
      <c r="RXZ25" s="163"/>
      <c r="RYA25" s="163"/>
      <c r="RYB25" s="163"/>
      <c r="RYC25" s="163"/>
      <c r="RYD25" s="163"/>
      <c r="RYE25" s="163"/>
      <c r="RYF25" s="163"/>
      <c r="RYG25" s="163"/>
      <c r="RYH25" s="163"/>
      <c r="RYI25" s="163"/>
      <c r="RYJ25" s="163"/>
      <c r="RYK25" s="163"/>
      <c r="RYL25" s="163"/>
      <c r="RYM25" s="163"/>
      <c r="RYN25" s="163"/>
      <c r="RYO25" s="163"/>
      <c r="RYP25" s="163"/>
      <c r="RYQ25" s="163"/>
      <c r="RYR25" s="163"/>
      <c r="RYS25" s="163"/>
      <c r="RYT25" s="163"/>
      <c r="RYU25" s="163"/>
      <c r="RYV25" s="163"/>
      <c r="RYW25" s="163"/>
      <c r="RYX25" s="163"/>
      <c r="RYY25" s="163"/>
      <c r="RYZ25" s="163"/>
      <c r="RZA25" s="163"/>
      <c r="RZB25" s="163"/>
      <c r="RZC25" s="163"/>
      <c r="RZD25" s="163"/>
      <c r="RZE25" s="163"/>
      <c r="RZF25" s="163"/>
      <c r="RZG25" s="163"/>
      <c r="RZH25" s="163"/>
      <c r="RZI25" s="163"/>
      <c r="RZJ25" s="163"/>
      <c r="RZK25" s="163"/>
      <c r="RZL25" s="163"/>
      <c r="RZM25" s="163"/>
      <c r="RZN25" s="163"/>
      <c r="RZO25" s="163"/>
      <c r="RZP25" s="163"/>
      <c r="RZQ25" s="163"/>
      <c r="RZR25" s="163"/>
      <c r="RZS25" s="163"/>
      <c r="RZT25" s="163"/>
      <c r="RZU25" s="163"/>
      <c r="RZV25" s="163"/>
      <c r="RZW25" s="163"/>
      <c r="RZX25" s="163"/>
      <c r="RZY25" s="163"/>
      <c r="RZZ25" s="163"/>
      <c r="SAA25" s="163"/>
      <c r="SAB25" s="163"/>
      <c r="SAC25" s="163"/>
      <c r="SAD25" s="163"/>
      <c r="SAE25" s="163"/>
      <c r="SAF25" s="163"/>
      <c r="SAG25" s="163"/>
      <c r="SAH25" s="163"/>
      <c r="SAI25" s="163"/>
      <c r="SAJ25" s="163"/>
      <c r="SAK25" s="163"/>
      <c r="SAL25" s="163"/>
      <c r="SAM25" s="163"/>
      <c r="SAN25" s="163"/>
      <c r="SAO25" s="163"/>
      <c r="SAP25" s="163"/>
      <c r="SAQ25" s="163"/>
      <c r="SAR25" s="163"/>
      <c r="SAS25" s="163"/>
      <c r="SAT25" s="163"/>
      <c r="SAU25" s="163"/>
      <c r="SAV25" s="163"/>
      <c r="SAW25" s="163"/>
      <c r="SAX25" s="163"/>
      <c r="SAY25" s="163"/>
      <c r="SAZ25" s="163"/>
      <c r="SBA25" s="163"/>
      <c r="SBB25" s="163"/>
      <c r="SBC25" s="163"/>
      <c r="SBD25" s="163"/>
      <c r="SBE25" s="163"/>
      <c r="SBF25" s="163"/>
      <c r="SBG25" s="163"/>
      <c r="SBH25" s="163"/>
      <c r="SBI25" s="163"/>
      <c r="SBJ25" s="163"/>
      <c r="SBK25" s="163"/>
      <c r="SBL25" s="163"/>
      <c r="SBM25" s="163"/>
      <c r="SBN25" s="163"/>
      <c r="SBO25" s="163"/>
      <c r="SBP25" s="163"/>
      <c r="SBQ25" s="163"/>
      <c r="SBR25" s="163"/>
      <c r="SBS25" s="163"/>
      <c r="SBT25" s="163"/>
      <c r="SBU25" s="163"/>
      <c r="SBV25" s="163"/>
      <c r="SBW25" s="163"/>
      <c r="SBX25" s="163"/>
      <c r="SBY25" s="163"/>
      <c r="SBZ25" s="163"/>
      <c r="SCA25" s="163"/>
      <c r="SCB25" s="163"/>
      <c r="SCC25" s="163"/>
      <c r="SCD25" s="163"/>
      <c r="SCE25" s="163"/>
      <c r="SCF25" s="163"/>
      <c r="SCG25" s="163"/>
      <c r="SCH25" s="163"/>
      <c r="SCI25" s="163"/>
      <c r="SCJ25" s="163"/>
      <c r="SCK25" s="163"/>
      <c r="SCL25" s="163"/>
      <c r="SCM25" s="163"/>
      <c r="SCN25" s="163"/>
      <c r="SCO25" s="163"/>
      <c r="SCP25" s="163"/>
      <c r="SCQ25" s="163"/>
      <c r="SCR25" s="163"/>
      <c r="SCS25" s="163"/>
      <c r="SCT25" s="163"/>
      <c r="SCU25" s="163"/>
      <c r="SCV25" s="163"/>
      <c r="SCW25" s="163"/>
      <c r="SCX25" s="163"/>
      <c r="SCY25" s="163"/>
      <c r="SCZ25" s="163"/>
      <c r="SDA25" s="163"/>
      <c r="SDB25" s="163"/>
      <c r="SDC25" s="163"/>
      <c r="SDD25" s="163"/>
      <c r="SDE25" s="163"/>
      <c r="SDF25" s="163"/>
      <c r="SDG25" s="163"/>
      <c r="SDH25" s="163"/>
      <c r="SDI25" s="163"/>
      <c r="SDJ25" s="163"/>
      <c r="SDK25" s="163"/>
      <c r="SDL25" s="163"/>
      <c r="SDM25" s="163"/>
      <c r="SDN25" s="163"/>
      <c r="SDO25" s="163"/>
      <c r="SDP25" s="163"/>
      <c r="SDQ25" s="163"/>
      <c r="SDR25" s="163"/>
      <c r="SDS25" s="163"/>
      <c r="SDT25" s="163"/>
      <c r="SDU25" s="163"/>
      <c r="SDV25" s="163"/>
      <c r="SDW25" s="163"/>
      <c r="SDX25" s="163"/>
      <c r="SDY25" s="163"/>
      <c r="SDZ25" s="163"/>
      <c r="SEA25" s="163"/>
      <c r="SEB25" s="163"/>
      <c r="SEC25" s="163"/>
      <c r="SED25" s="163"/>
      <c r="SEE25" s="163"/>
      <c r="SEF25" s="163"/>
      <c r="SEG25" s="163"/>
      <c r="SEH25" s="163"/>
      <c r="SEI25" s="163"/>
      <c r="SEJ25" s="163"/>
      <c r="SEK25" s="163"/>
      <c r="SEL25" s="163"/>
      <c r="SEM25" s="163"/>
      <c r="SEN25" s="163"/>
      <c r="SEO25" s="163"/>
      <c r="SEP25" s="163"/>
      <c r="SEQ25" s="163"/>
      <c r="SER25" s="163"/>
      <c r="SES25" s="163"/>
      <c r="SET25" s="163"/>
      <c r="SEU25" s="163"/>
      <c r="SEV25" s="163"/>
      <c r="SEW25" s="163"/>
      <c r="SEX25" s="163"/>
      <c r="SEY25" s="163"/>
      <c r="SEZ25" s="163"/>
      <c r="SFA25" s="163"/>
      <c r="SFB25" s="163"/>
      <c r="SFC25" s="163"/>
      <c r="SFD25" s="163"/>
      <c r="SFE25" s="163"/>
      <c r="SFF25" s="163"/>
      <c r="SFG25" s="163"/>
      <c r="SFH25" s="163"/>
      <c r="SFI25" s="163"/>
      <c r="SFJ25" s="163"/>
      <c r="SFK25" s="163"/>
      <c r="SFL25" s="163"/>
      <c r="SFM25" s="163"/>
      <c r="SFN25" s="163"/>
      <c r="SFO25" s="163"/>
      <c r="SFP25" s="163"/>
      <c r="SFQ25" s="163"/>
      <c r="SFR25" s="163"/>
      <c r="SFS25" s="163"/>
      <c r="SFT25" s="163"/>
      <c r="SFU25" s="163"/>
      <c r="SFV25" s="163"/>
      <c r="SFW25" s="163"/>
      <c r="SFX25" s="163"/>
      <c r="SFY25" s="163"/>
      <c r="SFZ25" s="163"/>
      <c r="SGA25" s="163"/>
      <c r="SGB25" s="163"/>
      <c r="SGC25" s="163"/>
      <c r="SGD25" s="163"/>
      <c r="SGE25" s="163"/>
      <c r="SGF25" s="163"/>
      <c r="SGG25" s="163"/>
      <c r="SGH25" s="163"/>
      <c r="SGI25" s="163"/>
      <c r="SGJ25" s="163"/>
      <c r="SGK25" s="163"/>
      <c r="SGL25" s="163"/>
      <c r="SGM25" s="163"/>
      <c r="SGN25" s="163"/>
      <c r="SGO25" s="163"/>
      <c r="SGP25" s="163"/>
      <c r="SGQ25" s="163"/>
      <c r="SGR25" s="163"/>
      <c r="SGS25" s="163"/>
      <c r="SGT25" s="163"/>
      <c r="SGU25" s="163"/>
      <c r="SGV25" s="163"/>
      <c r="SGW25" s="163"/>
      <c r="SGX25" s="163"/>
      <c r="SGY25" s="163"/>
      <c r="SGZ25" s="163"/>
      <c r="SHA25" s="163"/>
      <c r="SHB25" s="163"/>
      <c r="SHC25" s="163"/>
      <c r="SHD25" s="163"/>
      <c r="SHE25" s="163"/>
      <c r="SHF25" s="163"/>
      <c r="SHG25" s="163"/>
      <c r="SHH25" s="163"/>
      <c r="SHI25" s="163"/>
      <c r="SHJ25" s="163"/>
      <c r="SHK25" s="163"/>
      <c r="SHL25" s="163"/>
      <c r="SHM25" s="163"/>
      <c r="SHN25" s="163"/>
      <c r="SHO25" s="163"/>
      <c r="SHP25" s="163"/>
      <c r="SHQ25" s="163"/>
      <c r="SHR25" s="163"/>
      <c r="SHS25" s="163"/>
      <c r="SHT25" s="163"/>
      <c r="SHU25" s="163"/>
      <c r="SHV25" s="163"/>
      <c r="SHW25" s="163"/>
      <c r="SHX25" s="163"/>
      <c r="SHY25" s="163"/>
      <c r="SHZ25" s="163"/>
      <c r="SIA25" s="163"/>
      <c r="SIB25" s="163"/>
      <c r="SIC25" s="163"/>
      <c r="SID25" s="163"/>
      <c r="SIE25" s="163"/>
      <c r="SIF25" s="163"/>
      <c r="SIG25" s="163"/>
      <c r="SIH25" s="163"/>
      <c r="SII25" s="163"/>
      <c r="SIJ25" s="163"/>
      <c r="SIK25" s="163"/>
      <c r="SIL25" s="163"/>
      <c r="SIM25" s="163"/>
      <c r="SIN25" s="163"/>
      <c r="SIO25" s="163"/>
      <c r="SIP25" s="163"/>
      <c r="SIQ25" s="163"/>
      <c r="SIR25" s="163"/>
      <c r="SIS25" s="163"/>
      <c r="SIT25" s="163"/>
      <c r="SIU25" s="163"/>
      <c r="SIV25" s="163"/>
      <c r="SIW25" s="163"/>
      <c r="SIX25" s="163"/>
      <c r="SIY25" s="163"/>
      <c r="SIZ25" s="163"/>
      <c r="SJA25" s="163"/>
      <c r="SJB25" s="163"/>
      <c r="SJC25" s="163"/>
      <c r="SJD25" s="163"/>
      <c r="SJE25" s="163"/>
      <c r="SJF25" s="163"/>
      <c r="SJG25" s="163"/>
      <c r="SJH25" s="163"/>
      <c r="SJI25" s="163"/>
      <c r="SJJ25" s="163"/>
      <c r="SJK25" s="163"/>
      <c r="SJL25" s="163"/>
      <c r="SJM25" s="163"/>
      <c r="SJN25" s="163"/>
      <c r="SJO25" s="163"/>
      <c r="SJP25" s="163"/>
      <c r="SJQ25" s="163"/>
      <c r="SJR25" s="163"/>
      <c r="SJS25" s="163"/>
      <c r="SJT25" s="163"/>
      <c r="SJU25" s="163"/>
      <c r="SJV25" s="163"/>
      <c r="SJW25" s="163"/>
      <c r="SJX25" s="163"/>
      <c r="SJY25" s="163"/>
      <c r="SJZ25" s="163"/>
      <c r="SKA25" s="163"/>
      <c r="SKB25" s="163"/>
      <c r="SKC25" s="163"/>
      <c r="SKD25" s="163"/>
      <c r="SKE25" s="163"/>
      <c r="SKF25" s="163"/>
      <c r="SKG25" s="163"/>
      <c r="SKH25" s="163"/>
      <c r="SKI25" s="163"/>
      <c r="SKJ25" s="163"/>
      <c r="SKK25" s="163"/>
      <c r="SKL25" s="163"/>
      <c r="SKM25" s="163"/>
      <c r="SKN25" s="163"/>
      <c r="SKO25" s="163"/>
      <c r="SKP25" s="163"/>
      <c r="SKQ25" s="163"/>
      <c r="SKR25" s="163"/>
      <c r="SKS25" s="163"/>
      <c r="SKT25" s="163"/>
      <c r="SKU25" s="163"/>
      <c r="SKV25" s="163"/>
      <c r="SKW25" s="163"/>
      <c r="SKX25" s="163"/>
      <c r="SKY25" s="163"/>
      <c r="SKZ25" s="163"/>
      <c r="SLA25" s="163"/>
      <c r="SLB25" s="163"/>
      <c r="SLC25" s="163"/>
      <c r="SLD25" s="163"/>
      <c r="SLE25" s="163"/>
      <c r="SLF25" s="163"/>
      <c r="SLG25" s="163"/>
      <c r="SLH25" s="163"/>
      <c r="SLI25" s="163"/>
      <c r="SLJ25" s="163"/>
      <c r="SLK25" s="163"/>
      <c r="SLL25" s="163"/>
      <c r="SLM25" s="163"/>
      <c r="SLN25" s="163"/>
      <c r="SLO25" s="163"/>
      <c r="SLP25" s="163"/>
      <c r="SLQ25" s="163"/>
      <c r="SLR25" s="163"/>
      <c r="SLS25" s="163"/>
      <c r="SLT25" s="163"/>
      <c r="SLU25" s="163"/>
      <c r="SLV25" s="163"/>
      <c r="SLW25" s="163"/>
      <c r="SLX25" s="163"/>
      <c r="SLY25" s="163"/>
      <c r="SLZ25" s="163"/>
      <c r="SMA25" s="163"/>
      <c r="SMB25" s="163"/>
      <c r="SMC25" s="163"/>
      <c r="SMD25" s="163"/>
      <c r="SME25" s="163"/>
      <c r="SMF25" s="163"/>
      <c r="SMG25" s="163"/>
      <c r="SMH25" s="163"/>
      <c r="SMI25" s="163"/>
      <c r="SMJ25" s="163"/>
      <c r="SMK25" s="163"/>
      <c r="SML25" s="163"/>
      <c r="SMM25" s="163"/>
      <c r="SMN25" s="163"/>
      <c r="SMO25" s="163"/>
      <c r="SMP25" s="163"/>
      <c r="SMQ25" s="163"/>
      <c r="SMR25" s="163"/>
      <c r="SMS25" s="163"/>
      <c r="SMT25" s="163"/>
      <c r="SMU25" s="163"/>
      <c r="SMV25" s="163"/>
      <c r="SMW25" s="163"/>
      <c r="SMX25" s="163"/>
      <c r="SMY25" s="163"/>
      <c r="SMZ25" s="163"/>
      <c r="SNA25" s="163"/>
      <c r="SNB25" s="163"/>
      <c r="SNC25" s="163"/>
      <c r="SND25" s="163"/>
      <c r="SNE25" s="163"/>
      <c r="SNF25" s="163"/>
      <c r="SNG25" s="163"/>
      <c r="SNH25" s="163"/>
      <c r="SNI25" s="163"/>
      <c r="SNJ25" s="163"/>
      <c r="SNK25" s="163"/>
      <c r="SNL25" s="163"/>
      <c r="SNM25" s="163"/>
      <c r="SNN25" s="163"/>
      <c r="SNO25" s="163"/>
      <c r="SNP25" s="163"/>
      <c r="SNQ25" s="163"/>
      <c r="SNR25" s="163"/>
      <c r="SNS25" s="163"/>
      <c r="SNT25" s="163"/>
      <c r="SNU25" s="163"/>
      <c r="SNV25" s="163"/>
      <c r="SNW25" s="163"/>
      <c r="SNX25" s="163"/>
      <c r="SNY25" s="163"/>
      <c r="SNZ25" s="163"/>
      <c r="SOA25" s="163"/>
      <c r="SOB25" s="163"/>
      <c r="SOC25" s="163"/>
      <c r="SOD25" s="163"/>
      <c r="SOE25" s="163"/>
      <c r="SOF25" s="163"/>
      <c r="SOG25" s="163"/>
      <c r="SOH25" s="163"/>
      <c r="SOI25" s="163"/>
      <c r="SOJ25" s="163"/>
      <c r="SOK25" s="163"/>
      <c r="SOL25" s="163"/>
      <c r="SOM25" s="163"/>
      <c r="SON25" s="163"/>
      <c r="SOO25" s="163"/>
      <c r="SOP25" s="163"/>
      <c r="SOQ25" s="163"/>
      <c r="SOR25" s="163"/>
      <c r="SOS25" s="163"/>
      <c r="SOT25" s="163"/>
      <c r="SOU25" s="163"/>
      <c r="SOV25" s="163"/>
      <c r="SOW25" s="163"/>
      <c r="SOX25" s="163"/>
      <c r="SOY25" s="163"/>
      <c r="SOZ25" s="163"/>
      <c r="SPA25" s="163"/>
      <c r="SPB25" s="163"/>
      <c r="SPC25" s="163"/>
      <c r="SPD25" s="163"/>
      <c r="SPE25" s="163"/>
      <c r="SPF25" s="163"/>
      <c r="SPG25" s="163"/>
      <c r="SPH25" s="163"/>
      <c r="SPI25" s="163"/>
      <c r="SPJ25" s="163"/>
      <c r="SPK25" s="163"/>
      <c r="SPL25" s="163"/>
      <c r="SPM25" s="163"/>
      <c r="SPN25" s="163"/>
      <c r="SPO25" s="163"/>
      <c r="SPP25" s="163"/>
      <c r="SPQ25" s="163"/>
      <c r="SPR25" s="163"/>
      <c r="SPS25" s="163"/>
      <c r="SPT25" s="163"/>
      <c r="SPU25" s="163"/>
      <c r="SPV25" s="163"/>
      <c r="SPW25" s="163"/>
      <c r="SPX25" s="163"/>
      <c r="SPY25" s="163"/>
      <c r="SPZ25" s="163"/>
      <c r="SQA25" s="163"/>
      <c r="SQB25" s="163"/>
      <c r="SQC25" s="163"/>
      <c r="SQD25" s="163"/>
      <c r="SQE25" s="163"/>
      <c r="SQF25" s="163"/>
      <c r="SQG25" s="163"/>
      <c r="SQH25" s="163"/>
      <c r="SQI25" s="163"/>
      <c r="SQJ25" s="163"/>
      <c r="SQK25" s="163"/>
      <c r="SQL25" s="163"/>
      <c r="SQM25" s="163"/>
      <c r="SQN25" s="163"/>
      <c r="SQO25" s="163"/>
      <c r="SQP25" s="163"/>
      <c r="SQQ25" s="163"/>
      <c r="SQR25" s="163"/>
      <c r="SQS25" s="163"/>
      <c r="SQT25" s="163"/>
      <c r="SQU25" s="163"/>
      <c r="SQV25" s="163"/>
      <c r="SQW25" s="163"/>
      <c r="SQX25" s="163"/>
      <c r="SQY25" s="163"/>
      <c r="SQZ25" s="163"/>
      <c r="SRA25" s="163"/>
      <c r="SRB25" s="163"/>
      <c r="SRC25" s="163"/>
      <c r="SRD25" s="163"/>
      <c r="SRE25" s="163"/>
      <c r="SRF25" s="163"/>
      <c r="SRG25" s="163"/>
      <c r="SRH25" s="163"/>
      <c r="SRI25" s="163"/>
      <c r="SRJ25" s="163"/>
      <c r="SRK25" s="163"/>
      <c r="SRL25" s="163"/>
      <c r="SRM25" s="163"/>
      <c r="SRN25" s="163"/>
      <c r="SRO25" s="163"/>
      <c r="SRP25" s="163"/>
      <c r="SRQ25" s="163"/>
      <c r="SRR25" s="163"/>
      <c r="SRS25" s="163"/>
      <c r="SRT25" s="163"/>
      <c r="SRU25" s="163"/>
      <c r="SRV25" s="163"/>
      <c r="SRW25" s="163"/>
      <c r="SRX25" s="163"/>
      <c r="SRY25" s="163"/>
      <c r="SRZ25" s="163"/>
      <c r="SSA25" s="163"/>
      <c r="SSB25" s="163"/>
      <c r="SSC25" s="163"/>
      <c r="SSD25" s="163"/>
      <c r="SSE25" s="163"/>
      <c r="SSF25" s="163"/>
      <c r="SSG25" s="163"/>
      <c r="SSH25" s="163"/>
      <c r="SSI25" s="163"/>
      <c r="SSJ25" s="163"/>
      <c r="SSK25" s="163"/>
      <c r="SSL25" s="163"/>
      <c r="SSM25" s="163"/>
      <c r="SSN25" s="163"/>
      <c r="SSO25" s="163"/>
      <c r="SSP25" s="163"/>
      <c r="SSQ25" s="163"/>
      <c r="SSR25" s="163"/>
      <c r="SSS25" s="163"/>
      <c r="SST25" s="163"/>
      <c r="SSU25" s="163"/>
      <c r="SSV25" s="163"/>
      <c r="SSW25" s="163"/>
      <c r="SSX25" s="163"/>
      <c r="SSY25" s="163"/>
      <c r="SSZ25" s="163"/>
      <c r="STA25" s="163"/>
      <c r="STB25" s="163"/>
      <c r="STC25" s="163"/>
      <c r="STD25" s="163"/>
      <c r="STE25" s="163"/>
      <c r="STF25" s="163"/>
      <c r="STG25" s="163"/>
      <c r="STH25" s="163"/>
      <c r="STI25" s="163"/>
      <c r="STJ25" s="163"/>
      <c r="STK25" s="163"/>
      <c r="STL25" s="163"/>
      <c r="STM25" s="163"/>
      <c r="STN25" s="163"/>
      <c r="STO25" s="163"/>
      <c r="STP25" s="163"/>
      <c r="STQ25" s="163"/>
      <c r="STR25" s="163"/>
      <c r="STS25" s="163"/>
      <c r="STT25" s="163"/>
      <c r="STU25" s="163"/>
      <c r="STV25" s="163"/>
      <c r="STW25" s="163"/>
      <c r="STX25" s="163"/>
      <c r="STY25" s="163"/>
      <c r="STZ25" s="163"/>
      <c r="SUA25" s="163"/>
      <c r="SUB25" s="163"/>
      <c r="SUC25" s="163"/>
      <c r="SUD25" s="163"/>
      <c r="SUE25" s="163"/>
      <c r="SUF25" s="163"/>
      <c r="SUG25" s="163"/>
      <c r="SUH25" s="163"/>
      <c r="SUI25" s="163"/>
      <c r="SUJ25" s="163"/>
      <c r="SUK25" s="163"/>
      <c r="SUL25" s="163"/>
      <c r="SUM25" s="163"/>
      <c r="SUN25" s="163"/>
      <c r="SUO25" s="163"/>
      <c r="SUP25" s="163"/>
      <c r="SUQ25" s="163"/>
      <c r="SUR25" s="163"/>
      <c r="SUS25" s="163"/>
      <c r="SUT25" s="163"/>
      <c r="SUU25" s="163"/>
      <c r="SUV25" s="163"/>
      <c r="SUW25" s="163"/>
      <c r="SUX25" s="163"/>
      <c r="SUY25" s="163"/>
      <c r="SUZ25" s="163"/>
      <c r="SVA25" s="163"/>
      <c r="SVB25" s="163"/>
      <c r="SVC25" s="163"/>
      <c r="SVD25" s="163"/>
      <c r="SVE25" s="163"/>
      <c r="SVF25" s="163"/>
      <c r="SVG25" s="163"/>
      <c r="SVH25" s="163"/>
      <c r="SVI25" s="163"/>
      <c r="SVJ25" s="163"/>
      <c r="SVK25" s="163"/>
      <c r="SVL25" s="163"/>
      <c r="SVM25" s="163"/>
      <c r="SVN25" s="163"/>
      <c r="SVO25" s="163"/>
      <c r="SVP25" s="163"/>
      <c r="SVQ25" s="163"/>
      <c r="SVR25" s="163"/>
      <c r="SVS25" s="163"/>
      <c r="SVT25" s="163"/>
      <c r="SVU25" s="163"/>
      <c r="SVV25" s="163"/>
      <c r="SVW25" s="163"/>
      <c r="SVX25" s="163"/>
      <c r="SVY25" s="163"/>
      <c r="SVZ25" s="163"/>
      <c r="SWA25" s="163"/>
      <c r="SWB25" s="163"/>
      <c r="SWC25" s="163"/>
      <c r="SWD25" s="163"/>
      <c r="SWE25" s="163"/>
      <c r="SWF25" s="163"/>
      <c r="SWG25" s="163"/>
      <c r="SWH25" s="163"/>
      <c r="SWI25" s="163"/>
      <c r="SWJ25" s="163"/>
      <c r="SWK25" s="163"/>
      <c r="SWL25" s="163"/>
      <c r="SWM25" s="163"/>
      <c r="SWN25" s="163"/>
      <c r="SWO25" s="163"/>
      <c r="SWP25" s="163"/>
      <c r="SWQ25" s="163"/>
      <c r="SWR25" s="163"/>
      <c r="SWS25" s="163"/>
      <c r="SWT25" s="163"/>
      <c r="SWU25" s="163"/>
      <c r="SWV25" s="163"/>
      <c r="SWW25" s="163"/>
      <c r="SWX25" s="163"/>
      <c r="SWY25" s="163"/>
      <c r="SWZ25" s="163"/>
      <c r="SXA25" s="163"/>
      <c r="SXB25" s="163"/>
      <c r="SXC25" s="163"/>
      <c r="SXD25" s="163"/>
      <c r="SXE25" s="163"/>
      <c r="SXF25" s="163"/>
      <c r="SXG25" s="163"/>
      <c r="SXH25" s="163"/>
      <c r="SXI25" s="163"/>
      <c r="SXJ25" s="163"/>
      <c r="SXK25" s="163"/>
      <c r="SXL25" s="163"/>
      <c r="SXM25" s="163"/>
      <c r="SXN25" s="163"/>
      <c r="SXO25" s="163"/>
      <c r="SXP25" s="163"/>
      <c r="SXQ25" s="163"/>
      <c r="SXR25" s="163"/>
      <c r="SXS25" s="163"/>
      <c r="SXT25" s="163"/>
      <c r="SXU25" s="163"/>
      <c r="SXV25" s="163"/>
      <c r="SXW25" s="163"/>
      <c r="SXX25" s="163"/>
      <c r="SXY25" s="163"/>
      <c r="SXZ25" s="163"/>
      <c r="SYA25" s="163"/>
      <c r="SYB25" s="163"/>
      <c r="SYC25" s="163"/>
      <c r="SYD25" s="163"/>
      <c r="SYE25" s="163"/>
      <c r="SYF25" s="163"/>
      <c r="SYG25" s="163"/>
      <c r="SYH25" s="163"/>
      <c r="SYI25" s="163"/>
      <c r="SYJ25" s="163"/>
      <c r="SYK25" s="163"/>
      <c r="SYL25" s="163"/>
      <c r="SYM25" s="163"/>
      <c r="SYN25" s="163"/>
      <c r="SYO25" s="163"/>
      <c r="SYP25" s="163"/>
      <c r="SYQ25" s="163"/>
      <c r="SYR25" s="163"/>
      <c r="SYS25" s="163"/>
      <c r="SYT25" s="163"/>
      <c r="SYU25" s="163"/>
      <c r="SYV25" s="163"/>
      <c r="SYW25" s="163"/>
      <c r="SYX25" s="163"/>
      <c r="SYY25" s="163"/>
      <c r="SYZ25" s="163"/>
      <c r="SZA25" s="163"/>
      <c r="SZB25" s="163"/>
      <c r="SZC25" s="163"/>
      <c r="SZD25" s="163"/>
      <c r="SZE25" s="163"/>
      <c r="SZF25" s="163"/>
      <c r="SZG25" s="163"/>
      <c r="SZH25" s="163"/>
      <c r="SZI25" s="163"/>
      <c r="SZJ25" s="163"/>
      <c r="SZK25" s="163"/>
      <c r="SZL25" s="163"/>
      <c r="SZM25" s="163"/>
      <c r="SZN25" s="163"/>
      <c r="SZO25" s="163"/>
      <c r="SZP25" s="163"/>
      <c r="SZQ25" s="163"/>
      <c r="SZR25" s="163"/>
      <c r="SZS25" s="163"/>
      <c r="SZT25" s="163"/>
      <c r="SZU25" s="163"/>
      <c r="SZV25" s="163"/>
      <c r="SZW25" s="163"/>
      <c r="SZX25" s="163"/>
      <c r="SZY25" s="163"/>
      <c r="SZZ25" s="163"/>
      <c r="TAA25" s="163"/>
      <c r="TAB25" s="163"/>
      <c r="TAC25" s="163"/>
      <c r="TAD25" s="163"/>
      <c r="TAE25" s="163"/>
      <c r="TAF25" s="163"/>
      <c r="TAG25" s="163"/>
      <c r="TAH25" s="163"/>
      <c r="TAI25" s="163"/>
      <c r="TAJ25" s="163"/>
      <c r="TAK25" s="163"/>
      <c r="TAL25" s="163"/>
      <c r="TAM25" s="163"/>
      <c r="TAN25" s="163"/>
      <c r="TAO25" s="163"/>
      <c r="TAP25" s="163"/>
      <c r="TAQ25" s="163"/>
      <c r="TAR25" s="163"/>
      <c r="TAS25" s="163"/>
      <c r="TAT25" s="163"/>
      <c r="TAU25" s="163"/>
      <c r="TAV25" s="163"/>
      <c r="TAW25" s="163"/>
      <c r="TAX25" s="163"/>
      <c r="TAY25" s="163"/>
      <c r="TAZ25" s="163"/>
      <c r="TBA25" s="163"/>
      <c r="TBB25" s="163"/>
      <c r="TBC25" s="163"/>
      <c r="TBD25" s="163"/>
      <c r="TBE25" s="163"/>
      <c r="TBF25" s="163"/>
      <c r="TBG25" s="163"/>
      <c r="TBH25" s="163"/>
      <c r="TBI25" s="163"/>
      <c r="TBJ25" s="163"/>
      <c r="TBK25" s="163"/>
      <c r="TBL25" s="163"/>
      <c r="TBM25" s="163"/>
      <c r="TBN25" s="163"/>
      <c r="TBO25" s="163"/>
      <c r="TBP25" s="163"/>
      <c r="TBQ25" s="163"/>
      <c r="TBR25" s="163"/>
      <c r="TBS25" s="163"/>
      <c r="TBT25" s="163"/>
      <c r="TBU25" s="163"/>
      <c r="TBV25" s="163"/>
      <c r="TBW25" s="163"/>
      <c r="TBX25" s="163"/>
      <c r="TBY25" s="163"/>
      <c r="TBZ25" s="163"/>
      <c r="TCA25" s="163"/>
      <c r="TCB25" s="163"/>
      <c r="TCC25" s="163"/>
      <c r="TCD25" s="163"/>
      <c r="TCE25" s="163"/>
      <c r="TCF25" s="163"/>
      <c r="TCG25" s="163"/>
      <c r="TCH25" s="163"/>
      <c r="TCI25" s="163"/>
      <c r="TCJ25" s="163"/>
      <c r="TCK25" s="163"/>
      <c r="TCL25" s="163"/>
      <c r="TCM25" s="163"/>
      <c r="TCN25" s="163"/>
      <c r="TCO25" s="163"/>
      <c r="TCP25" s="163"/>
      <c r="TCQ25" s="163"/>
      <c r="TCR25" s="163"/>
      <c r="TCS25" s="163"/>
      <c r="TCT25" s="163"/>
      <c r="TCU25" s="163"/>
      <c r="TCV25" s="163"/>
      <c r="TCW25" s="163"/>
      <c r="TCX25" s="163"/>
      <c r="TCY25" s="163"/>
      <c r="TCZ25" s="163"/>
      <c r="TDA25" s="163"/>
      <c r="TDB25" s="163"/>
      <c r="TDC25" s="163"/>
      <c r="TDD25" s="163"/>
      <c r="TDE25" s="163"/>
      <c r="TDF25" s="163"/>
      <c r="TDG25" s="163"/>
      <c r="TDH25" s="163"/>
      <c r="TDI25" s="163"/>
      <c r="TDJ25" s="163"/>
      <c r="TDK25" s="163"/>
      <c r="TDL25" s="163"/>
      <c r="TDM25" s="163"/>
      <c r="TDN25" s="163"/>
      <c r="TDO25" s="163"/>
      <c r="TDP25" s="163"/>
      <c r="TDQ25" s="163"/>
      <c r="TDR25" s="163"/>
      <c r="TDS25" s="163"/>
      <c r="TDT25" s="163"/>
      <c r="TDU25" s="163"/>
      <c r="TDV25" s="163"/>
      <c r="TDW25" s="163"/>
      <c r="TDX25" s="163"/>
      <c r="TDY25" s="163"/>
      <c r="TDZ25" s="163"/>
      <c r="TEA25" s="163"/>
      <c r="TEB25" s="163"/>
      <c r="TEC25" s="163"/>
      <c r="TED25" s="163"/>
      <c r="TEE25" s="163"/>
      <c r="TEF25" s="163"/>
      <c r="TEG25" s="163"/>
      <c r="TEH25" s="163"/>
      <c r="TEI25" s="163"/>
      <c r="TEJ25" s="163"/>
      <c r="TEK25" s="163"/>
      <c r="TEL25" s="163"/>
      <c r="TEM25" s="163"/>
      <c r="TEN25" s="163"/>
      <c r="TEO25" s="163"/>
      <c r="TEP25" s="163"/>
      <c r="TEQ25" s="163"/>
      <c r="TER25" s="163"/>
      <c r="TES25" s="163"/>
      <c r="TET25" s="163"/>
      <c r="TEU25" s="163"/>
      <c r="TEV25" s="163"/>
      <c r="TEW25" s="163"/>
      <c r="TEX25" s="163"/>
      <c r="TEY25" s="163"/>
      <c r="TEZ25" s="163"/>
      <c r="TFA25" s="163"/>
      <c r="TFB25" s="163"/>
      <c r="TFC25" s="163"/>
      <c r="TFD25" s="163"/>
      <c r="TFE25" s="163"/>
      <c r="TFF25" s="163"/>
      <c r="TFG25" s="163"/>
      <c r="TFH25" s="163"/>
      <c r="TFI25" s="163"/>
      <c r="TFJ25" s="163"/>
      <c r="TFK25" s="163"/>
      <c r="TFL25" s="163"/>
      <c r="TFM25" s="163"/>
      <c r="TFN25" s="163"/>
      <c r="TFO25" s="163"/>
      <c r="TFP25" s="163"/>
      <c r="TFQ25" s="163"/>
      <c r="TFR25" s="163"/>
      <c r="TFS25" s="163"/>
      <c r="TFT25" s="163"/>
      <c r="TFU25" s="163"/>
      <c r="TFV25" s="163"/>
      <c r="TFW25" s="163"/>
      <c r="TFX25" s="163"/>
      <c r="TFY25" s="163"/>
      <c r="TFZ25" s="163"/>
      <c r="TGA25" s="163"/>
      <c r="TGB25" s="163"/>
      <c r="TGC25" s="163"/>
      <c r="TGD25" s="163"/>
      <c r="TGE25" s="163"/>
      <c r="TGF25" s="163"/>
      <c r="TGG25" s="163"/>
      <c r="TGH25" s="163"/>
      <c r="TGI25" s="163"/>
      <c r="TGJ25" s="163"/>
      <c r="TGK25" s="163"/>
      <c r="TGL25" s="163"/>
      <c r="TGM25" s="163"/>
      <c r="TGN25" s="163"/>
      <c r="TGO25" s="163"/>
      <c r="TGP25" s="163"/>
      <c r="TGQ25" s="163"/>
      <c r="TGR25" s="163"/>
      <c r="TGS25" s="163"/>
      <c r="TGT25" s="163"/>
      <c r="TGU25" s="163"/>
      <c r="TGV25" s="163"/>
      <c r="TGW25" s="163"/>
      <c r="TGX25" s="163"/>
      <c r="TGY25" s="163"/>
      <c r="TGZ25" s="163"/>
      <c r="THA25" s="163"/>
      <c r="THB25" s="163"/>
      <c r="THC25" s="163"/>
      <c r="THD25" s="163"/>
      <c r="THE25" s="163"/>
      <c r="THF25" s="163"/>
      <c r="THG25" s="163"/>
      <c r="THH25" s="163"/>
      <c r="THI25" s="163"/>
      <c r="THJ25" s="163"/>
      <c r="THK25" s="163"/>
      <c r="THL25" s="163"/>
      <c r="THM25" s="163"/>
      <c r="THN25" s="163"/>
      <c r="THO25" s="163"/>
      <c r="THP25" s="163"/>
      <c r="THQ25" s="163"/>
      <c r="THR25" s="163"/>
      <c r="THS25" s="163"/>
      <c r="THT25" s="163"/>
      <c r="THU25" s="163"/>
      <c r="THV25" s="163"/>
      <c r="THW25" s="163"/>
      <c r="THX25" s="163"/>
      <c r="THY25" s="163"/>
      <c r="THZ25" s="163"/>
      <c r="TIA25" s="163"/>
      <c r="TIB25" s="163"/>
      <c r="TIC25" s="163"/>
      <c r="TID25" s="163"/>
      <c r="TIE25" s="163"/>
      <c r="TIF25" s="163"/>
      <c r="TIG25" s="163"/>
      <c r="TIH25" s="163"/>
      <c r="TII25" s="163"/>
      <c r="TIJ25" s="163"/>
      <c r="TIK25" s="163"/>
      <c r="TIL25" s="163"/>
      <c r="TIM25" s="163"/>
      <c r="TIN25" s="163"/>
      <c r="TIO25" s="163"/>
      <c r="TIP25" s="163"/>
      <c r="TIQ25" s="163"/>
      <c r="TIR25" s="163"/>
      <c r="TIS25" s="163"/>
      <c r="TIT25" s="163"/>
      <c r="TIU25" s="163"/>
      <c r="TIV25" s="163"/>
      <c r="TIW25" s="163"/>
      <c r="TIX25" s="163"/>
      <c r="TIY25" s="163"/>
      <c r="TIZ25" s="163"/>
      <c r="TJA25" s="163"/>
      <c r="TJB25" s="163"/>
      <c r="TJC25" s="163"/>
      <c r="TJD25" s="163"/>
      <c r="TJE25" s="163"/>
      <c r="TJF25" s="163"/>
      <c r="TJG25" s="163"/>
      <c r="TJH25" s="163"/>
      <c r="TJI25" s="163"/>
      <c r="TJJ25" s="163"/>
      <c r="TJK25" s="163"/>
      <c r="TJL25" s="163"/>
      <c r="TJM25" s="163"/>
      <c r="TJN25" s="163"/>
      <c r="TJO25" s="163"/>
      <c r="TJP25" s="163"/>
      <c r="TJQ25" s="163"/>
      <c r="TJR25" s="163"/>
      <c r="TJS25" s="163"/>
      <c r="TJT25" s="163"/>
      <c r="TJU25" s="163"/>
      <c r="TJV25" s="163"/>
      <c r="TJW25" s="163"/>
      <c r="TJX25" s="163"/>
      <c r="TJY25" s="163"/>
      <c r="TJZ25" s="163"/>
      <c r="TKA25" s="163"/>
      <c r="TKB25" s="163"/>
      <c r="TKC25" s="163"/>
      <c r="TKD25" s="163"/>
      <c r="TKE25" s="163"/>
      <c r="TKF25" s="163"/>
      <c r="TKG25" s="163"/>
      <c r="TKH25" s="163"/>
      <c r="TKI25" s="163"/>
      <c r="TKJ25" s="163"/>
      <c r="TKK25" s="163"/>
      <c r="TKL25" s="163"/>
      <c r="TKM25" s="163"/>
      <c r="TKN25" s="163"/>
      <c r="TKO25" s="163"/>
      <c r="TKP25" s="163"/>
      <c r="TKQ25" s="163"/>
      <c r="TKR25" s="163"/>
      <c r="TKS25" s="163"/>
      <c r="TKT25" s="163"/>
      <c r="TKU25" s="163"/>
      <c r="TKV25" s="163"/>
      <c r="TKW25" s="163"/>
      <c r="TKX25" s="163"/>
      <c r="TKY25" s="163"/>
      <c r="TKZ25" s="163"/>
      <c r="TLA25" s="163"/>
      <c r="TLB25" s="163"/>
      <c r="TLC25" s="163"/>
      <c r="TLD25" s="163"/>
      <c r="TLE25" s="163"/>
      <c r="TLF25" s="163"/>
      <c r="TLG25" s="163"/>
      <c r="TLH25" s="163"/>
      <c r="TLI25" s="163"/>
      <c r="TLJ25" s="163"/>
      <c r="TLK25" s="163"/>
      <c r="TLL25" s="163"/>
      <c r="TLM25" s="163"/>
      <c r="TLN25" s="163"/>
      <c r="TLO25" s="163"/>
      <c r="TLP25" s="163"/>
      <c r="TLQ25" s="163"/>
      <c r="TLR25" s="163"/>
      <c r="TLS25" s="163"/>
      <c r="TLT25" s="163"/>
      <c r="TLU25" s="163"/>
      <c r="TLV25" s="163"/>
      <c r="TLW25" s="163"/>
      <c r="TLX25" s="163"/>
      <c r="TLY25" s="163"/>
      <c r="TLZ25" s="163"/>
      <c r="TMA25" s="163"/>
      <c r="TMB25" s="163"/>
      <c r="TMC25" s="163"/>
      <c r="TMD25" s="163"/>
      <c r="TME25" s="163"/>
      <c r="TMF25" s="163"/>
      <c r="TMG25" s="163"/>
      <c r="TMH25" s="163"/>
      <c r="TMI25" s="163"/>
      <c r="TMJ25" s="163"/>
      <c r="TMK25" s="163"/>
      <c r="TML25" s="163"/>
      <c r="TMM25" s="163"/>
      <c r="TMN25" s="163"/>
      <c r="TMO25" s="163"/>
      <c r="TMP25" s="163"/>
      <c r="TMQ25" s="163"/>
      <c r="TMR25" s="163"/>
      <c r="TMS25" s="163"/>
      <c r="TMT25" s="163"/>
      <c r="TMU25" s="163"/>
      <c r="TMV25" s="163"/>
      <c r="TMW25" s="163"/>
      <c r="TMX25" s="163"/>
      <c r="TMY25" s="163"/>
      <c r="TMZ25" s="163"/>
      <c r="TNA25" s="163"/>
      <c r="TNB25" s="163"/>
      <c r="TNC25" s="163"/>
      <c r="TND25" s="163"/>
      <c r="TNE25" s="163"/>
      <c r="TNF25" s="163"/>
      <c r="TNG25" s="163"/>
      <c r="TNH25" s="163"/>
      <c r="TNI25" s="163"/>
      <c r="TNJ25" s="163"/>
      <c r="TNK25" s="163"/>
      <c r="TNL25" s="163"/>
      <c r="TNM25" s="163"/>
      <c r="TNN25" s="163"/>
      <c r="TNO25" s="163"/>
      <c r="TNP25" s="163"/>
      <c r="TNQ25" s="163"/>
      <c r="TNR25" s="163"/>
      <c r="TNS25" s="163"/>
      <c r="TNT25" s="163"/>
      <c r="TNU25" s="163"/>
      <c r="TNV25" s="163"/>
      <c r="TNW25" s="163"/>
      <c r="TNX25" s="163"/>
      <c r="TNY25" s="163"/>
      <c r="TNZ25" s="163"/>
      <c r="TOA25" s="163"/>
      <c r="TOB25" s="163"/>
      <c r="TOC25" s="163"/>
      <c r="TOD25" s="163"/>
      <c r="TOE25" s="163"/>
      <c r="TOF25" s="163"/>
      <c r="TOG25" s="163"/>
      <c r="TOH25" s="163"/>
      <c r="TOI25" s="163"/>
      <c r="TOJ25" s="163"/>
      <c r="TOK25" s="163"/>
      <c r="TOL25" s="163"/>
      <c r="TOM25" s="163"/>
      <c r="TON25" s="163"/>
      <c r="TOO25" s="163"/>
      <c r="TOP25" s="163"/>
      <c r="TOQ25" s="163"/>
      <c r="TOR25" s="163"/>
      <c r="TOS25" s="163"/>
      <c r="TOT25" s="163"/>
      <c r="TOU25" s="163"/>
      <c r="TOV25" s="163"/>
      <c r="TOW25" s="163"/>
      <c r="TOX25" s="163"/>
      <c r="TOY25" s="163"/>
      <c r="TOZ25" s="163"/>
      <c r="TPA25" s="163"/>
      <c r="TPB25" s="163"/>
      <c r="TPC25" s="163"/>
      <c r="TPD25" s="163"/>
      <c r="TPE25" s="163"/>
      <c r="TPF25" s="163"/>
      <c r="TPG25" s="163"/>
      <c r="TPH25" s="163"/>
      <c r="TPI25" s="163"/>
      <c r="TPJ25" s="163"/>
      <c r="TPK25" s="163"/>
      <c r="TPL25" s="163"/>
      <c r="TPM25" s="163"/>
      <c r="TPN25" s="163"/>
      <c r="TPO25" s="163"/>
      <c r="TPP25" s="163"/>
      <c r="TPQ25" s="163"/>
      <c r="TPR25" s="163"/>
      <c r="TPS25" s="163"/>
      <c r="TPT25" s="163"/>
      <c r="TPU25" s="163"/>
      <c r="TPV25" s="163"/>
      <c r="TPW25" s="163"/>
      <c r="TPX25" s="163"/>
      <c r="TPY25" s="163"/>
      <c r="TPZ25" s="163"/>
      <c r="TQA25" s="163"/>
      <c r="TQB25" s="163"/>
      <c r="TQC25" s="163"/>
      <c r="TQD25" s="163"/>
      <c r="TQE25" s="163"/>
      <c r="TQF25" s="163"/>
      <c r="TQG25" s="163"/>
      <c r="TQH25" s="163"/>
      <c r="TQI25" s="163"/>
      <c r="TQJ25" s="163"/>
      <c r="TQK25" s="163"/>
      <c r="TQL25" s="163"/>
      <c r="TQM25" s="163"/>
      <c r="TQN25" s="163"/>
      <c r="TQO25" s="163"/>
      <c r="TQP25" s="163"/>
      <c r="TQQ25" s="163"/>
      <c r="TQR25" s="163"/>
      <c r="TQS25" s="163"/>
      <c r="TQT25" s="163"/>
      <c r="TQU25" s="163"/>
      <c r="TQV25" s="163"/>
      <c r="TQW25" s="163"/>
      <c r="TQX25" s="163"/>
      <c r="TQY25" s="163"/>
      <c r="TQZ25" s="163"/>
      <c r="TRA25" s="163"/>
      <c r="TRB25" s="163"/>
      <c r="TRC25" s="163"/>
      <c r="TRD25" s="163"/>
      <c r="TRE25" s="163"/>
      <c r="TRF25" s="163"/>
      <c r="TRG25" s="163"/>
      <c r="TRH25" s="163"/>
      <c r="TRI25" s="163"/>
      <c r="TRJ25" s="163"/>
      <c r="TRK25" s="163"/>
      <c r="TRL25" s="163"/>
      <c r="TRM25" s="163"/>
      <c r="TRN25" s="163"/>
      <c r="TRO25" s="163"/>
      <c r="TRP25" s="163"/>
      <c r="TRQ25" s="163"/>
      <c r="TRR25" s="163"/>
      <c r="TRS25" s="163"/>
      <c r="TRT25" s="163"/>
      <c r="TRU25" s="163"/>
      <c r="TRV25" s="163"/>
      <c r="TRW25" s="163"/>
      <c r="TRX25" s="163"/>
      <c r="TRY25" s="163"/>
      <c r="TRZ25" s="163"/>
      <c r="TSA25" s="163"/>
      <c r="TSB25" s="163"/>
      <c r="TSC25" s="163"/>
      <c r="TSD25" s="163"/>
      <c r="TSE25" s="163"/>
      <c r="TSF25" s="163"/>
      <c r="TSG25" s="163"/>
      <c r="TSH25" s="163"/>
      <c r="TSI25" s="163"/>
      <c r="TSJ25" s="163"/>
      <c r="TSK25" s="163"/>
      <c r="TSL25" s="163"/>
      <c r="TSM25" s="163"/>
      <c r="TSN25" s="163"/>
      <c r="TSO25" s="163"/>
      <c r="TSP25" s="163"/>
      <c r="TSQ25" s="163"/>
      <c r="TSR25" s="163"/>
      <c r="TSS25" s="163"/>
      <c r="TST25" s="163"/>
      <c r="TSU25" s="163"/>
      <c r="TSV25" s="163"/>
      <c r="TSW25" s="163"/>
      <c r="TSX25" s="163"/>
      <c r="TSY25" s="163"/>
      <c r="TSZ25" s="163"/>
      <c r="TTA25" s="163"/>
      <c r="TTB25" s="163"/>
      <c r="TTC25" s="163"/>
      <c r="TTD25" s="163"/>
      <c r="TTE25" s="163"/>
      <c r="TTF25" s="163"/>
      <c r="TTG25" s="163"/>
      <c r="TTH25" s="163"/>
      <c r="TTI25" s="163"/>
      <c r="TTJ25" s="163"/>
      <c r="TTK25" s="163"/>
      <c r="TTL25" s="163"/>
      <c r="TTM25" s="163"/>
      <c r="TTN25" s="163"/>
      <c r="TTO25" s="163"/>
      <c r="TTP25" s="163"/>
      <c r="TTQ25" s="163"/>
      <c r="TTR25" s="163"/>
      <c r="TTS25" s="163"/>
      <c r="TTT25" s="163"/>
      <c r="TTU25" s="163"/>
      <c r="TTV25" s="163"/>
      <c r="TTW25" s="163"/>
      <c r="TTX25" s="163"/>
      <c r="TTY25" s="163"/>
      <c r="TTZ25" s="163"/>
      <c r="TUA25" s="163"/>
      <c r="TUB25" s="163"/>
      <c r="TUC25" s="163"/>
      <c r="TUD25" s="163"/>
      <c r="TUE25" s="163"/>
      <c r="TUF25" s="163"/>
      <c r="TUG25" s="163"/>
      <c r="TUH25" s="163"/>
      <c r="TUI25" s="163"/>
      <c r="TUJ25" s="163"/>
      <c r="TUK25" s="163"/>
      <c r="TUL25" s="163"/>
      <c r="TUM25" s="163"/>
      <c r="TUN25" s="163"/>
      <c r="TUO25" s="163"/>
      <c r="TUP25" s="163"/>
      <c r="TUQ25" s="163"/>
      <c r="TUR25" s="163"/>
      <c r="TUS25" s="163"/>
      <c r="TUT25" s="163"/>
      <c r="TUU25" s="163"/>
      <c r="TUV25" s="163"/>
      <c r="TUW25" s="163"/>
      <c r="TUX25" s="163"/>
      <c r="TUY25" s="163"/>
      <c r="TUZ25" s="163"/>
      <c r="TVA25" s="163"/>
      <c r="TVB25" s="163"/>
      <c r="TVC25" s="163"/>
      <c r="TVD25" s="163"/>
      <c r="TVE25" s="163"/>
      <c r="TVF25" s="163"/>
      <c r="TVG25" s="163"/>
      <c r="TVH25" s="163"/>
      <c r="TVI25" s="163"/>
      <c r="TVJ25" s="163"/>
      <c r="TVK25" s="163"/>
      <c r="TVL25" s="163"/>
      <c r="TVM25" s="163"/>
      <c r="TVN25" s="163"/>
      <c r="TVO25" s="163"/>
      <c r="TVP25" s="163"/>
      <c r="TVQ25" s="163"/>
      <c r="TVR25" s="163"/>
      <c r="TVS25" s="163"/>
      <c r="TVT25" s="163"/>
      <c r="TVU25" s="163"/>
      <c r="TVV25" s="163"/>
      <c r="TVW25" s="163"/>
      <c r="TVX25" s="163"/>
      <c r="TVY25" s="163"/>
      <c r="TVZ25" s="163"/>
      <c r="TWA25" s="163"/>
      <c r="TWB25" s="163"/>
      <c r="TWC25" s="163"/>
      <c r="TWD25" s="163"/>
      <c r="TWE25" s="163"/>
      <c r="TWF25" s="163"/>
      <c r="TWG25" s="163"/>
      <c r="TWH25" s="163"/>
      <c r="TWI25" s="163"/>
      <c r="TWJ25" s="163"/>
      <c r="TWK25" s="163"/>
      <c r="TWL25" s="163"/>
      <c r="TWM25" s="163"/>
      <c r="TWN25" s="163"/>
      <c r="TWO25" s="163"/>
      <c r="TWP25" s="163"/>
      <c r="TWQ25" s="163"/>
      <c r="TWR25" s="163"/>
      <c r="TWS25" s="163"/>
      <c r="TWT25" s="163"/>
      <c r="TWU25" s="163"/>
      <c r="TWV25" s="163"/>
      <c r="TWW25" s="163"/>
      <c r="TWX25" s="163"/>
      <c r="TWY25" s="163"/>
      <c r="TWZ25" s="163"/>
      <c r="TXA25" s="163"/>
      <c r="TXB25" s="163"/>
      <c r="TXC25" s="163"/>
      <c r="TXD25" s="163"/>
      <c r="TXE25" s="163"/>
      <c r="TXF25" s="163"/>
      <c r="TXG25" s="163"/>
      <c r="TXH25" s="163"/>
      <c r="TXI25" s="163"/>
      <c r="TXJ25" s="163"/>
      <c r="TXK25" s="163"/>
      <c r="TXL25" s="163"/>
      <c r="TXM25" s="163"/>
      <c r="TXN25" s="163"/>
      <c r="TXO25" s="163"/>
      <c r="TXP25" s="163"/>
      <c r="TXQ25" s="163"/>
      <c r="TXR25" s="163"/>
      <c r="TXS25" s="163"/>
      <c r="TXT25" s="163"/>
      <c r="TXU25" s="163"/>
      <c r="TXV25" s="163"/>
      <c r="TXW25" s="163"/>
      <c r="TXX25" s="163"/>
      <c r="TXY25" s="163"/>
      <c r="TXZ25" s="163"/>
      <c r="TYA25" s="163"/>
      <c r="TYB25" s="163"/>
      <c r="TYC25" s="163"/>
      <c r="TYD25" s="163"/>
      <c r="TYE25" s="163"/>
      <c r="TYF25" s="163"/>
      <c r="TYG25" s="163"/>
      <c r="TYH25" s="163"/>
      <c r="TYI25" s="163"/>
      <c r="TYJ25" s="163"/>
      <c r="TYK25" s="163"/>
      <c r="TYL25" s="163"/>
      <c r="TYM25" s="163"/>
      <c r="TYN25" s="163"/>
      <c r="TYO25" s="163"/>
      <c r="TYP25" s="163"/>
      <c r="TYQ25" s="163"/>
      <c r="TYR25" s="163"/>
      <c r="TYS25" s="163"/>
      <c r="TYT25" s="163"/>
      <c r="TYU25" s="163"/>
      <c r="TYV25" s="163"/>
      <c r="TYW25" s="163"/>
      <c r="TYX25" s="163"/>
      <c r="TYY25" s="163"/>
      <c r="TYZ25" s="163"/>
      <c r="TZA25" s="163"/>
      <c r="TZB25" s="163"/>
      <c r="TZC25" s="163"/>
      <c r="TZD25" s="163"/>
      <c r="TZE25" s="163"/>
      <c r="TZF25" s="163"/>
      <c r="TZG25" s="163"/>
      <c r="TZH25" s="163"/>
      <c r="TZI25" s="163"/>
      <c r="TZJ25" s="163"/>
      <c r="TZK25" s="163"/>
      <c r="TZL25" s="163"/>
      <c r="TZM25" s="163"/>
      <c r="TZN25" s="163"/>
      <c r="TZO25" s="163"/>
      <c r="TZP25" s="163"/>
      <c r="TZQ25" s="163"/>
      <c r="TZR25" s="163"/>
      <c r="TZS25" s="163"/>
      <c r="TZT25" s="163"/>
      <c r="TZU25" s="163"/>
      <c r="TZV25" s="163"/>
      <c r="TZW25" s="163"/>
      <c r="TZX25" s="163"/>
      <c r="TZY25" s="163"/>
      <c r="TZZ25" s="163"/>
      <c r="UAA25" s="163"/>
      <c r="UAB25" s="163"/>
      <c r="UAC25" s="163"/>
      <c r="UAD25" s="163"/>
      <c r="UAE25" s="163"/>
      <c r="UAF25" s="163"/>
      <c r="UAG25" s="163"/>
      <c r="UAH25" s="163"/>
      <c r="UAI25" s="163"/>
      <c r="UAJ25" s="163"/>
      <c r="UAK25" s="163"/>
      <c r="UAL25" s="163"/>
      <c r="UAM25" s="163"/>
      <c r="UAN25" s="163"/>
      <c r="UAO25" s="163"/>
      <c r="UAP25" s="163"/>
      <c r="UAQ25" s="163"/>
      <c r="UAR25" s="163"/>
      <c r="UAS25" s="163"/>
      <c r="UAT25" s="163"/>
      <c r="UAU25" s="163"/>
      <c r="UAV25" s="163"/>
      <c r="UAW25" s="163"/>
      <c r="UAX25" s="163"/>
      <c r="UAY25" s="163"/>
      <c r="UAZ25" s="163"/>
      <c r="UBA25" s="163"/>
      <c r="UBB25" s="163"/>
      <c r="UBC25" s="163"/>
      <c r="UBD25" s="163"/>
      <c r="UBE25" s="163"/>
      <c r="UBF25" s="163"/>
      <c r="UBG25" s="163"/>
      <c r="UBH25" s="163"/>
      <c r="UBI25" s="163"/>
      <c r="UBJ25" s="163"/>
      <c r="UBK25" s="163"/>
      <c r="UBL25" s="163"/>
      <c r="UBM25" s="163"/>
      <c r="UBN25" s="163"/>
      <c r="UBO25" s="163"/>
      <c r="UBP25" s="163"/>
      <c r="UBQ25" s="163"/>
      <c r="UBR25" s="163"/>
      <c r="UBS25" s="163"/>
      <c r="UBT25" s="163"/>
      <c r="UBU25" s="163"/>
      <c r="UBV25" s="163"/>
      <c r="UBW25" s="163"/>
      <c r="UBX25" s="163"/>
      <c r="UBY25" s="163"/>
      <c r="UBZ25" s="163"/>
      <c r="UCA25" s="163"/>
      <c r="UCB25" s="163"/>
      <c r="UCC25" s="163"/>
      <c r="UCD25" s="163"/>
      <c r="UCE25" s="163"/>
      <c r="UCF25" s="163"/>
      <c r="UCG25" s="163"/>
      <c r="UCH25" s="163"/>
      <c r="UCI25" s="163"/>
      <c r="UCJ25" s="163"/>
      <c r="UCK25" s="163"/>
      <c r="UCL25" s="163"/>
      <c r="UCM25" s="163"/>
      <c r="UCN25" s="163"/>
      <c r="UCO25" s="163"/>
      <c r="UCP25" s="163"/>
      <c r="UCQ25" s="163"/>
      <c r="UCR25" s="163"/>
      <c r="UCS25" s="163"/>
      <c r="UCT25" s="163"/>
      <c r="UCU25" s="163"/>
      <c r="UCV25" s="163"/>
      <c r="UCW25" s="163"/>
      <c r="UCX25" s="163"/>
      <c r="UCY25" s="163"/>
      <c r="UCZ25" s="163"/>
      <c r="UDA25" s="163"/>
      <c r="UDB25" s="163"/>
      <c r="UDC25" s="163"/>
      <c r="UDD25" s="163"/>
      <c r="UDE25" s="163"/>
      <c r="UDF25" s="163"/>
      <c r="UDG25" s="163"/>
      <c r="UDH25" s="163"/>
      <c r="UDI25" s="163"/>
      <c r="UDJ25" s="163"/>
      <c r="UDK25" s="163"/>
      <c r="UDL25" s="163"/>
      <c r="UDM25" s="163"/>
      <c r="UDN25" s="163"/>
      <c r="UDO25" s="163"/>
      <c r="UDP25" s="163"/>
      <c r="UDQ25" s="163"/>
      <c r="UDR25" s="163"/>
      <c r="UDS25" s="163"/>
      <c r="UDT25" s="163"/>
      <c r="UDU25" s="163"/>
      <c r="UDV25" s="163"/>
      <c r="UDW25" s="163"/>
      <c r="UDX25" s="163"/>
      <c r="UDY25" s="163"/>
      <c r="UDZ25" s="163"/>
      <c r="UEA25" s="163"/>
      <c r="UEB25" s="163"/>
      <c r="UEC25" s="163"/>
      <c r="UED25" s="163"/>
      <c r="UEE25" s="163"/>
      <c r="UEF25" s="163"/>
      <c r="UEG25" s="163"/>
      <c r="UEH25" s="163"/>
      <c r="UEI25" s="163"/>
      <c r="UEJ25" s="163"/>
      <c r="UEK25" s="163"/>
      <c r="UEL25" s="163"/>
      <c r="UEM25" s="163"/>
      <c r="UEN25" s="163"/>
      <c r="UEO25" s="163"/>
      <c r="UEP25" s="163"/>
      <c r="UEQ25" s="163"/>
      <c r="UER25" s="163"/>
      <c r="UES25" s="163"/>
      <c r="UET25" s="163"/>
      <c r="UEU25" s="163"/>
      <c r="UEV25" s="163"/>
      <c r="UEW25" s="163"/>
      <c r="UEX25" s="163"/>
      <c r="UEY25" s="163"/>
      <c r="UEZ25" s="163"/>
      <c r="UFA25" s="163"/>
      <c r="UFB25" s="163"/>
      <c r="UFC25" s="163"/>
      <c r="UFD25" s="163"/>
      <c r="UFE25" s="163"/>
      <c r="UFF25" s="163"/>
      <c r="UFG25" s="163"/>
      <c r="UFH25" s="163"/>
      <c r="UFI25" s="163"/>
      <c r="UFJ25" s="163"/>
      <c r="UFK25" s="163"/>
      <c r="UFL25" s="163"/>
      <c r="UFM25" s="163"/>
      <c r="UFN25" s="163"/>
      <c r="UFO25" s="163"/>
      <c r="UFP25" s="163"/>
      <c r="UFQ25" s="163"/>
      <c r="UFR25" s="163"/>
      <c r="UFS25" s="163"/>
      <c r="UFT25" s="163"/>
      <c r="UFU25" s="163"/>
      <c r="UFV25" s="163"/>
      <c r="UFW25" s="163"/>
      <c r="UFX25" s="163"/>
      <c r="UFY25" s="163"/>
      <c r="UFZ25" s="163"/>
      <c r="UGA25" s="163"/>
      <c r="UGB25" s="163"/>
      <c r="UGC25" s="163"/>
      <c r="UGD25" s="163"/>
      <c r="UGE25" s="163"/>
      <c r="UGF25" s="163"/>
      <c r="UGG25" s="163"/>
      <c r="UGH25" s="163"/>
      <c r="UGI25" s="163"/>
      <c r="UGJ25" s="163"/>
      <c r="UGK25" s="163"/>
      <c r="UGL25" s="163"/>
      <c r="UGM25" s="163"/>
      <c r="UGN25" s="163"/>
      <c r="UGO25" s="163"/>
      <c r="UGP25" s="163"/>
      <c r="UGQ25" s="163"/>
      <c r="UGR25" s="163"/>
      <c r="UGS25" s="163"/>
      <c r="UGT25" s="163"/>
      <c r="UGU25" s="163"/>
      <c r="UGV25" s="163"/>
      <c r="UGW25" s="163"/>
      <c r="UGX25" s="163"/>
      <c r="UGY25" s="163"/>
      <c r="UGZ25" s="163"/>
      <c r="UHA25" s="163"/>
      <c r="UHB25" s="163"/>
      <c r="UHC25" s="163"/>
      <c r="UHD25" s="163"/>
      <c r="UHE25" s="163"/>
      <c r="UHF25" s="163"/>
      <c r="UHG25" s="163"/>
      <c r="UHH25" s="163"/>
      <c r="UHI25" s="163"/>
      <c r="UHJ25" s="163"/>
      <c r="UHK25" s="163"/>
      <c r="UHL25" s="163"/>
      <c r="UHM25" s="163"/>
      <c r="UHN25" s="163"/>
      <c r="UHO25" s="163"/>
      <c r="UHP25" s="163"/>
      <c r="UHQ25" s="163"/>
      <c r="UHR25" s="163"/>
      <c r="UHS25" s="163"/>
      <c r="UHT25" s="163"/>
      <c r="UHU25" s="163"/>
      <c r="UHV25" s="163"/>
      <c r="UHW25" s="163"/>
      <c r="UHX25" s="163"/>
      <c r="UHY25" s="163"/>
      <c r="UHZ25" s="163"/>
      <c r="UIA25" s="163"/>
      <c r="UIB25" s="163"/>
      <c r="UIC25" s="163"/>
      <c r="UID25" s="163"/>
      <c r="UIE25" s="163"/>
      <c r="UIF25" s="163"/>
      <c r="UIG25" s="163"/>
      <c r="UIH25" s="163"/>
      <c r="UII25" s="163"/>
      <c r="UIJ25" s="163"/>
      <c r="UIK25" s="163"/>
      <c r="UIL25" s="163"/>
      <c r="UIM25" s="163"/>
      <c r="UIN25" s="163"/>
      <c r="UIO25" s="163"/>
      <c r="UIP25" s="163"/>
      <c r="UIQ25" s="163"/>
      <c r="UIR25" s="163"/>
      <c r="UIS25" s="163"/>
      <c r="UIT25" s="163"/>
      <c r="UIU25" s="163"/>
      <c r="UIV25" s="163"/>
      <c r="UIW25" s="163"/>
      <c r="UIX25" s="163"/>
      <c r="UIY25" s="163"/>
      <c r="UIZ25" s="163"/>
      <c r="UJA25" s="163"/>
      <c r="UJB25" s="163"/>
      <c r="UJC25" s="163"/>
      <c r="UJD25" s="163"/>
      <c r="UJE25" s="163"/>
      <c r="UJF25" s="163"/>
      <c r="UJG25" s="163"/>
      <c r="UJH25" s="163"/>
      <c r="UJI25" s="163"/>
      <c r="UJJ25" s="163"/>
      <c r="UJK25" s="163"/>
      <c r="UJL25" s="163"/>
      <c r="UJM25" s="163"/>
      <c r="UJN25" s="163"/>
      <c r="UJO25" s="163"/>
      <c r="UJP25" s="163"/>
      <c r="UJQ25" s="163"/>
      <c r="UJR25" s="163"/>
      <c r="UJS25" s="163"/>
      <c r="UJT25" s="163"/>
      <c r="UJU25" s="163"/>
      <c r="UJV25" s="163"/>
      <c r="UJW25" s="163"/>
      <c r="UJX25" s="163"/>
      <c r="UJY25" s="163"/>
      <c r="UJZ25" s="163"/>
      <c r="UKA25" s="163"/>
      <c r="UKB25" s="163"/>
      <c r="UKC25" s="163"/>
      <c r="UKD25" s="163"/>
      <c r="UKE25" s="163"/>
      <c r="UKF25" s="163"/>
      <c r="UKG25" s="163"/>
      <c r="UKH25" s="163"/>
      <c r="UKI25" s="163"/>
      <c r="UKJ25" s="163"/>
      <c r="UKK25" s="163"/>
      <c r="UKL25" s="163"/>
      <c r="UKM25" s="163"/>
      <c r="UKN25" s="163"/>
      <c r="UKO25" s="163"/>
      <c r="UKP25" s="163"/>
      <c r="UKQ25" s="163"/>
      <c r="UKR25" s="163"/>
      <c r="UKS25" s="163"/>
      <c r="UKT25" s="163"/>
      <c r="UKU25" s="163"/>
      <c r="UKV25" s="163"/>
      <c r="UKW25" s="163"/>
      <c r="UKX25" s="163"/>
      <c r="UKY25" s="163"/>
      <c r="UKZ25" s="163"/>
      <c r="ULA25" s="163"/>
      <c r="ULB25" s="163"/>
      <c r="ULC25" s="163"/>
      <c r="ULD25" s="163"/>
      <c r="ULE25" s="163"/>
      <c r="ULF25" s="163"/>
      <c r="ULG25" s="163"/>
      <c r="ULH25" s="163"/>
      <c r="ULI25" s="163"/>
      <c r="ULJ25" s="163"/>
      <c r="ULK25" s="163"/>
      <c r="ULL25" s="163"/>
      <c r="ULM25" s="163"/>
      <c r="ULN25" s="163"/>
      <c r="ULO25" s="163"/>
      <c r="ULP25" s="163"/>
      <c r="ULQ25" s="163"/>
      <c r="ULR25" s="163"/>
      <c r="ULS25" s="163"/>
      <c r="ULT25" s="163"/>
      <c r="ULU25" s="163"/>
      <c r="ULV25" s="163"/>
      <c r="ULW25" s="163"/>
      <c r="ULX25" s="163"/>
      <c r="ULY25" s="163"/>
      <c r="ULZ25" s="163"/>
      <c r="UMA25" s="163"/>
      <c r="UMB25" s="163"/>
      <c r="UMC25" s="163"/>
      <c r="UMD25" s="163"/>
      <c r="UME25" s="163"/>
      <c r="UMF25" s="163"/>
      <c r="UMG25" s="163"/>
      <c r="UMH25" s="163"/>
      <c r="UMI25" s="163"/>
      <c r="UMJ25" s="163"/>
      <c r="UMK25" s="163"/>
      <c r="UML25" s="163"/>
      <c r="UMM25" s="163"/>
      <c r="UMN25" s="163"/>
      <c r="UMO25" s="163"/>
      <c r="UMP25" s="163"/>
      <c r="UMQ25" s="163"/>
      <c r="UMR25" s="163"/>
      <c r="UMS25" s="163"/>
      <c r="UMT25" s="163"/>
      <c r="UMU25" s="163"/>
      <c r="UMV25" s="163"/>
      <c r="UMW25" s="163"/>
      <c r="UMX25" s="163"/>
      <c r="UMY25" s="163"/>
      <c r="UMZ25" s="163"/>
      <c r="UNA25" s="163"/>
      <c r="UNB25" s="163"/>
      <c r="UNC25" s="163"/>
      <c r="UND25" s="163"/>
      <c r="UNE25" s="163"/>
      <c r="UNF25" s="163"/>
      <c r="UNG25" s="163"/>
      <c r="UNH25" s="163"/>
      <c r="UNI25" s="163"/>
      <c r="UNJ25" s="163"/>
      <c r="UNK25" s="163"/>
      <c r="UNL25" s="163"/>
      <c r="UNM25" s="163"/>
      <c r="UNN25" s="163"/>
      <c r="UNO25" s="163"/>
      <c r="UNP25" s="163"/>
      <c r="UNQ25" s="163"/>
      <c r="UNR25" s="163"/>
      <c r="UNS25" s="163"/>
      <c r="UNT25" s="163"/>
      <c r="UNU25" s="163"/>
      <c r="UNV25" s="163"/>
      <c r="UNW25" s="163"/>
      <c r="UNX25" s="163"/>
      <c r="UNY25" s="163"/>
      <c r="UNZ25" s="163"/>
      <c r="UOA25" s="163"/>
      <c r="UOB25" s="163"/>
      <c r="UOC25" s="163"/>
      <c r="UOD25" s="163"/>
      <c r="UOE25" s="163"/>
      <c r="UOF25" s="163"/>
      <c r="UOG25" s="163"/>
      <c r="UOH25" s="163"/>
      <c r="UOI25" s="163"/>
      <c r="UOJ25" s="163"/>
      <c r="UOK25" s="163"/>
      <c r="UOL25" s="163"/>
      <c r="UOM25" s="163"/>
      <c r="UON25" s="163"/>
      <c r="UOO25" s="163"/>
      <c r="UOP25" s="163"/>
      <c r="UOQ25" s="163"/>
      <c r="UOR25" s="163"/>
      <c r="UOS25" s="163"/>
      <c r="UOT25" s="163"/>
      <c r="UOU25" s="163"/>
      <c r="UOV25" s="163"/>
      <c r="UOW25" s="163"/>
      <c r="UOX25" s="163"/>
      <c r="UOY25" s="163"/>
      <c r="UOZ25" s="163"/>
      <c r="UPA25" s="163"/>
      <c r="UPB25" s="163"/>
      <c r="UPC25" s="163"/>
      <c r="UPD25" s="163"/>
      <c r="UPE25" s="163"/>
      <c r="UPF25" s="163"/>
      <c r="UPG25" s="163"/>
      <c r="UPH25" s="163"/>
      <c r="UPI25" s="163"/>
      <c r="UPJ25" s="163"/>
      <c r="UPK25" s="163"/>
      <c r="UPL25" s="163"/>
      <c r="UPM25" s="163"/>
      <c r="UPN25" s="163"/>
      <c r="UPO25" s="163"/>
      <c r="UPP25" s="163"/>
      <c r="UPQ25" s="163"/>
      <c r="UPR25" s="163"/>
      <c r="UPS25" s="163"/>
      <c r="UPT25" s="163"/>
      <c r="UPU25" s="163"/>
      <c r="UPV25" s="163"/>
      <c r="UPW25" s="163"/>
      <c r="UPX25" s="163"/>
      <c r="UPY25" s="163"/>
      <c r="UPZ25" s="163"/>
      <c r="UQA25" s="163"/>
      <c r="UQB25" s="163"/>
      <c r="UQC25" s="163"/>
      <c r="UQD25" s="163"/>
      <c r="UQE25" s="163"/>
      <c r="UQF25" s="163"/>
      <c r="UQG25" s="163"/>
      <c r="UQH25" s="163"/>
      <c r="UQI25" s="163"/>
      <c r="UQJ25" s="163"/>
      <c r="UQK25" s="163"/>
      <c r="UQL25" s="163"/>
      <c r="UQM25" s="163"/>
      <c r="UQN25" s="163"/>
      <c r="UQO25" s="163"/>
      <c r="UQP25" s="163"/>
      <c r="UQQ25" s="163"/>
      <c r="UQR25" s="163"/>
      <c r="UQS25" s="163"/>
      <c r="UQT25" s="163"/>
      <c r="UQU25" s="163"/>
      <c r="UQV25" s="163"/>
      <c r="UQW25" s="163"/>
      <c r="UQX25" s="163"/>
      <c r="UQY25" s="163"/>
      <c r="UQZ25" s="163"/>
      <c r="URA25" s="163"/>
      <c r="URB25" s="163"/>
      <c r="URC25" s="163"/>
      <c r="URD25" s="163"/>
      <c r="URE25" s="163"/>
      <c r="URF25" s="163"/>
      <c r="URG25" s="163"/>
      <c r="URH25" s="163"/>
      <c r="URI25" s="163"/>
      <c r="URJ25" s="163"/>
      <c r="URK25" s="163"/>
      <c r="URL25" s="163"/>
      <c r="URM25" s="163"/>
      <c r="URN25" s="163"/>
      <c r="URO25" s="163"/>
      <c r="URP25" s="163"/>
      <c r="URQ25" s="163"/>
      <c r="URR25" s="163"/>
      <c r="URS25" s="163"/>
      <c r="URT25" s="163"/>
      <c r="URU25" s="163"/>
      <c r="URV25" s="163"/>
      <c r="URW25" s="163"/>
      <c r="URX25" s="163"/>
      <c r="URY25" s="163"/>
      <c r="URZ25" s="163"/>
      <c r="USA25" s="163"/>
      <c r="USB25" s="163"/>
      <c r="USC25" s="163"/>
      <c r="USD25" s="163"/>
      <c r="USE25" s="163"/>
      <c r="USF25" s="163"/>
      <c r="USG25" s="163"/>
      <c r="USH25" s="163"/>
      <c r="USI25" s="163"/>
      <c r="USJ25" s="163"/>
      <c r="USK25" s="163"/>
      <c r="USL25" s="163"/>
      <c r="USM25" s="163"/>
      <c r="USN25" s="163"/>
      <c r="USO25" s="163"/>
      <c r="USP25" s="163"/>
      <c r="USQ25" s="163"/>
      <c r="USR25" s="163"/>
      <c r="USS25" s="163"/>
      <c r="UST25" s="163"/>
      <c r="USU25" s="163"/>
      <c r="USV25" s="163"/>
      <c r="USW25" s="163"/>
      <c r="USX25" s="163"/>
      <c r="USY25" s="163"/>
      <c r="USZ25" s="163"/>
      <c r="UTA25" s="163"/>
      <c r="UTB25" s="163"/>
      <c r="UTC25" s="163"/>
      <c r="UTD25" s="163"/>
      <c r="UTE25" s="163"/>
      <c r="UTF25" s="163"/>
      <c r="UTG25" s="163"/>
      <c r="UTH25" s="163"/>
      <c r="UTI25" s="163"/>
      <c r="UTJ25" s="163"/>
      <c r="UTK25" s="163"/>
      <c r="UTL25" s="163"/>
      <c r="UTM25" s="163"/>
      <c r="UTN25" s="163"/>
      <c r="UTO25" s="163"/>
      <c r="UTP25" s="163"/>
      <c r="UTQ25" s="163"/>
      <c r="UTR25" s="163"/>
      <c r="UTS25" s="163"/>
      <c r="UTT25" s="163"/>
      <c r="UTU25" s="163"/>
      <c r="UTV25" s="163"/>
      <c r="UTW25" s="163"/>
      <c r="UTX25" s="163"/>
      <c r="UTY25" s="163"/>
      <c r="UTZ25" s="163"/>
      <c r="UUA25" s="163"/>
      <c r="UUB25" s="163"/>
      <c r="UUC25" s="163"/>
      <c r="UUD25" s="163"/>
      <c r="UUE25" s="163"/>
      <c r="UUF25" s="163"/>
      <c r="UUG25" s="163"/>
      <c r="UUH25" s="163"/>
      <c r="UUI25" s="163"/>
      <c r="UUJ25" s="163"/>
      <c r="UUK25" s="163"/>
      <c r="UUL25" s="163"/>
      <c r="UUM25" s="163"/>
      <c r="UUN25" s="163"/>
      <c r="UUO25" s="163"/>
      <c r="UUP25" s="163"/>
      <c r="UUQ25" s="163"/>
      <c r="UUR25" s="163"/>
      <c r="UUS25" s="163"/>
      <c r="UUT25" s="163"/>
      <c r="UUU25" s="163"/>
      <c r="UUV25" s="163"/>
      <c r="UUW25" s="163"/>
      <c r="UUX25" s="163"/>
      <c r="UUY25" s="163"/>
      <c r="UUZ25" s="163"/>
      <c r="UVA25" s="163"/>
      <c r="UVB25" s="163"/>
      <c r="UVC25" s="163"/>
      <c r="UVD25" s="163"/>
      <c r="UVE25" s="163"/>
      <c r="UVF25" s="163"/>
      <c r="UVG25" s="163"/>
      <c r="UVH25" s="163"/>
      <c r="UVI25" s="163"/>
      <c r="UVJ25" s="163"/>
      <c r="UVK25" s="163"/>
      <c r="UVL25" s="163"/>
      <c r="UVM25" s="163"/>
      <c r="UVN25" s="163"/>
      <c r="UVO25" s="163"/>
      <c r="UVP25" s="163"/>
      <c r="UVQ25" s="163"/>
      <c r="UVR25" s="163"/>
      <c r="UVS25" s="163"/>
      <c r="UVT25" s="163"/>
      <c r="UVU25" s="163"/>
      <c r="UVV25" s="163"/>
      <c r="UVW25" s="163"/>
      <c r="UVX25" s="163"/>
      <c r="UVY25" s="163"/>
      <c r="UVZ25" s="163"/>
      <c r="UWA25" s="163"/>
      <c r="UWB25" s="163"/>
      <c r="UWC25" s="163"/>
      <c r="UWD25" s="163"/>
      <c r="UWE25" s="163"/>
      <c r="UWF25" s="163"/>
      <c r="UWG25" s="163"/>
      <c r="UWH25" s="163"/>
      <c r="UWI25" s="163"/>
      <c r="UWJ25" s="163"/>
      <c r="UWK25" s="163"/>
      <c r="UWL25" s="163"/>
      <c r="UWM25" s="163"/>
      <c r="UWN25" s="163"/>
      <c r="UWO25" s="163"/>
      <c r="UWP25" s="163"/>
      <c r="UWQ25" s="163"/>
      <c r="UWR25" s="163"/>
      <c r="UWS25" s="163"/>
      <c r="UWT25" s="163"/>
      <c r="UWU25" s="163"/>
      <c r="UWV25" s="163"/>
      <c r="UWW25" s="163"/>
      <c r="UWX25" s="163"/>
      <c r="UWY25" s="163"/>
      <c r="UWZ25" s="163"/>
      <c r="UXA25" s="163"/>
      <c r="UXB25" s="163"/>
      <c r="UXC25" s="163"/>
      <c r="UXD25" s="163"/>
      <c r="UXE25" s="163"/>
      <c r="UXF25" s="163"/>
      <c r="UXG25" s="163"/>
      <c r="UXH25" s="163"/>
      <c r="UXI25" s="163"/>
      <c r="UXJ25" s="163"/>
      <c r="UXK25" s="163"/>
      <c r="UXL25" s="163"/>
      <c r="UXM25" s="163"/>
      <c r="UXN25" s="163"/>
      <c r="UXO25" s="163"/>
      <c r="UXP25" s="163"/>
      <c r="UXQ25" s="163"/>
      <c r="UXR25" s="163"/>
      <c r="UXS25" s="163"/>
      <c r="UXT25" s="163"/>
      <c r="UXU25" s="163"/>
      <c r="UXV25" s="163"/>
      <c r="UXW25" s="163"/>
      <c r="UXX25" s="163"/>
      <c r="UXY25" s="163"/>
      <c r="UXZ25" s="163"/>
      <c r="UYA25" s="163"/>
      <c r="UYB25" s="163"/>
      <c r="UYC25" s="163"/>
      <c r="UYD25" s="163"/>
      <c r="UYE25" s="163"/>
      <c r="UYF25" s="163"/>
      <c r="UYG25" s="163"/>
      <c r="UYH25" s="163"/>
      <c r="UYI25" s="163"/>
      <c r="UYJ25" s="163"/>
      <c r="UYK25" s="163"/>
      <c r="UYL25" s="163"/>
      <c r="UYM25" s="163"/>
      <c r="UYN25" s="163"/>
      <c r="UYO25" s="163"/>
      <c r="UYP25" s="163"/>
      <c r="UYQ25" s="163"/>
      <c r="UYR25" s="163"/>
      <c r="UYS25" s="163"/>
      <c r="UYT25" s="163"/>
      <c r="UYU25" s="163"/>
      <c r="UYV25" s="163"/>
      <c r="UYW25" s="163"/>
      <c r="UYX25" s="163"/>
      <c r="UYY25" s="163"/>
      <c r="UYZ25" s="163"/>
      <c r="UZA25" s="163"/>
      <c r="UZB25" s="163"/>
      <c r="UZC25" s="163"/>
      <c r="UZD25" s="163"/>
      <c r="UZE25" s="163"/>
      <c r="UZF25" s="163"/>
      <c r="UZG25" s="163"/>
      <c r="UZH25" s="163"/>
      <c r="UZI25" s="163"/>
      <c r="UZJ25" s="163"/>
      <c r="UZK25" s="163"/>
      <c r="UZL25" s="163"/>
      <c r="UZM25" s="163"/>
      <c r="UZN25" s="163"/>
      <c r="UZO25" s="163"/>
      <c r="UZP25" s="163"/>
      <c r="UZQ25" s="163"/>
      <c r="UZR25" s="163"/>
      <c r="UZS25" s="163"/>
      <c r="UZT25" s="163"/>
      <c r="UZU25" s="163"/>
      <c r="UZV25" s="163"/>
      <c r="UZW25" s="163"/>
      <c r="UZX25" s="163"/>
      <c r="UZY25" s="163"/>
      <c r="UZZ25" s="163"/>
      <c r="VAA25" s="163"/>
      <c r="VAB25" s="163"/>
      <c r="VAC25" s="163"/>
      <c r="VAD25" s="163"/>
      <c r="VAE25" s="163"/>
      <c r="VAF25" s="163"/>
      <c r="VAG25" s="163"/>
      <c r="VAH25" s="163"/>
      <c r="VAI25" s="163"/>
      <c r="VAJ25" s="163"/>
      <c r="VAK25" s="163"/>
      <c r="VAL25" s="163"/>
      <c r="VAM25" s="163"/>
      <c r="VAN25" s="163"/>
      <c r="VAO25" s="163"/>
      <c r="VAP25" s="163"/>
      <c r="VAQ25" s="163"/>
      <c r="VAR25" s="163"/>
      <c r="VAS25" s="163"/>
      <c r="VAT25" s="163"/>
      <c r="VAU25" s="163"/>
      <c r="VAV25" s="163"/>
      <c r="VAW25" s="163"/>
      <c r="VAX25" s="163"/>
      <c r="VAY25" s="163"/>
      <c r="VAZ25" s="163"/>
      <c r="VBA25" s="163"/>
      <c r="VBB25" s="163"/>
      <c r="VBC25" s="163"/>
      <c r="VBD25" s="163"/>
      <c r="VBE25" s="163"/>
      <c r="VBF25" s="163"/>
      <c r="VBG25" s="163"/>
      <c r="VBH25" s="163"/>
      <c r="VBI25" s="163"/>
      <c r="VBJ25" s="163"/>
      <c r="VBK25" s="163"/>
      <c r="VBL25" s="163"/>
      <c r="VBM25" s="163"/>
      <c r="VBN25" s="163"/>
      <c r="VBO25" s="163"/>
      <c r="VBP25" s="163"/>
      <c r="VBQ25" s="163"/>
      <c r="VBR25" s="163"/>
      <c r="VBS25" s="163"/>
      <c r="VBT25" s="163"/>
      <c r="VBU25" s="163"/>
      <c r="VBV25" s="163"/>
      <c r="VBW25" s="163"/>
      <c r="VBX25" s="163"/>
      <c r="VBY25" s="163"/>
      <c r="VBZ25" s="163"/>
      <c r="VCA25" s="163"/>
      <c r="VCB25" s="163"/>
      <c r="VCC25" s="163"/>
      <c r="VCD25" s="163"/>
      <c r="VCE25" s="163"/>
      <c r="VCF25" s="163"/>
      <c r="VCG25" s="163"/>
      <c r="VCH25" s="163"/>
      <c r="VCI25" s="163"/>
      <c r="VCJ25" s="163"/>
      <c r="VCK25" s="163"/>
      <c r="VCL25" s="163"/>
      <c r="VCM25" s="163"/>
      <c r="VCN25" s="163"/>
      <c r="VCO25" s="163"/>
      <c r="VCP25" s="163"/>
      <c r="VCQ25" s="163"/>
      <c r="VCR25" s="163"/>
      <c r="VCS25" s="163"/>
      <c r="VCT25" s="163"/>
      <c r="VCU25" s="163"/>
      <c r="VCV25" s="163"/>
      <c r="VCW25" s="163"/>
      <c r="VCX25" s="163"/>
      <c r="VCY25" s="163"/>
      <c r="VCZ25" s="163"/>
      <c r="VDA25" s="163"/>
      <c r="VDB25" s="163"/>
      <c r="VDC25" s="163"/>
      <c r="VDD25" s="163"/>
      <c r="VDE25" s="163"/>
      <c r="VDF25" s="163"/>
      <c r="VDG25" s="163"/>
      <c r="VDH25" s="163"/>
      <c r="VDI25" s="163"/>
      <c r="VDJ25" s="163"/>
      <c r="VDK25" s="163"/>
      <c r="VDL25" s="163"/>
      <c r="VDM25" s="163"/>
      <c r="VDN25" s="163"/>
      <c r="VDO25" s="163"/>
      <c r="VDP25" s="163"/>
      <c r="VDQ25" s="163"/>
      <c r="VDR25" s="163"/>
      <c r="VDS25" s="163"/>
      <c r="VDT25" s="163"/>
      <c r="VDU25" s="163"/>
      <c r="VDV25" s="163"/>
      <c r="VDW25" s="163"/>
      <c r="VDX25" s="163"/>
      <c r="VDY25" s="163"/>
      <c r="VDZ25" s="163"/>
      <c r="VEA25" s="163"/>
      <c r="VEB25" s="163"/>
      <c r="VEC25" s="163"/>
      <c r="VED25" s="163"/>
      <c r="VEE25" s="163"/>
      <c r="VEF25" s="163"/>
      <c r="VEG25" s="163"/>
      <c r="VEH25" s="163"/>
      <c r="VEI25" s="163"/>
      <c r="VEJ25" s="163"/>
      <c r="VEK25" s="163"/>
      <c r="VEL25" s="163"/>
      <c r="VEM25" s="163"/>
      <c r="VEN25" s="163"/>
      <c r="VEO25" s="163"/>
      <c r="VEP25" s="163"/>
      <c r="VEQ25" s="163"/>
      <c r="VER25" s="163"/>
      <c r="VES25" s="163"/>
      <c r="VET25" s="163"/>
      <c r="VEU25" s="163"/>
      <c r="VEV25" s="163"/>
      <c r="VEW25" s="163"/>
      <c r="VEX25" s="163"/>
      <c r="VEY25" s="163"/>
      <c r="VEZ25" s="163"/>
      <c r="VFA25" s="163"/>
      <c r="VFB25" s="163"/>
      <c r="VFC25" s="163"/>
      <c r="VFD25" s="163"/>
      <c r="VFE25" s="163"/>
      <c r="VFF25" s="163"/>
      <c r="VFG25" s="163"/>
      <c r="VFH25" s="163"/>
      <c r="VFI25" s="163"/>
      <c r="VFJ25" s="163"/>
      <c r="VFK25" s="163"/>
      <c r="VFL25" s="163"/>
      <c r="VFM25" s="163"/>
      <c r="VFN25" s="163"/>
      <c r="VFO25" s="163"/>
      <c r="VFP25" s="163"/>
      <c r="VFQ25" s="163"/>
      <c r="VFR25" s="163"/>
      <c r="VFS25" s="163"/>
      <c r="VFT25" s="163"/>
      <c r="VFU25" s="163"/>
      <c r="VFV25" s="163"/>
      <c r="VFW25" s="163"/>
      <c r="VFX25" s="163"/>
      <c r="VFY25" s="163"/>
      <c r="VFZ25" s="163"/>
      <c r="VGA25" s="163"/>
      <c r="VGB25" s="163"/>
      <c r="VGC25" s="163"/>
      <c r="VGD25" s="163"/>
      <c r="VGE25" s="163"/>
      <c r="VGF25" s="163"/>
      <c r="VGG25" s="163"/>
      <c r="VGH25" s="163"/>
      <c r="VGI25" s="163"/>
      <c r="VGJ25" s="163"/>
      <c r="VGK25" s="163"/>
      <c r="VGL25" s="163"/>
      <c r="VGM25" s="163"/>
      <c r="VGN25" s="163"/>
      <c r="VGO25" s="163"/>
      <c r="VGP25" s="163"/>
      <c r="VGQ25" s="163"/>
      <c r="VGR25" s="163"/>
      <c r="VGS25" s="163"/>
      <c r="VGT25" s="163"/>
      <c r="VGU25" s="163"/>
      <c r="VGV25" s="163"/>
      <c r="VGW25" s="163"/>
      <c r="VGX25" s="163"/>
      <c r="VGY25" s="163"/>
      <c r="VGZ25" s="163"/>
      <c r="VHA25" s="163"/>
      <c r="VHB25" s="163"/>
      <c r="VHC25" s="163"/>
      <c r="VHD25" s="163"/>
      <c r="VHE25" s="163"/>
      <c r="VHF25" s="163"/>
      <c r="VHG25" s="163"/>
      <c r="VHH25" s="163"/>
      <c r="VHI25" s="163"/>
      <c r="VHJ25" s="163"/>
      <c r="VHK25" s="163"/>
      <c r="VHL25" s="163"/>
      <c r="VHM25" s="163"/>
      <c r="VHN25" s="163"/>
      <c r="VHO25" s="163"/>
      <c r="VHP25" s="163"/>
      <c r="VHQ25" s="163"/>
      <c r="VHR25" s="163"/>
      <c r="VHS25" s="163"/>
      <c r="VHT25" s="163"/>
      <c r="VHU25" s="163"/>
      <c r="VHV25" s="163"/>
      <c r="VHW25" s="163"/>
      <c r="VHX25" s="163"/>
      <c r="VHY25" s="163"/>
      <c r="VHZ25" s="163"/>
      <c r="VIA25" s="163"/>
      <c r="VIB25" s="163"/>
      <c r="VIC25" s="163"/>
      <c r="VID25" s="163"/>
      <c r="VIE25" s="163"/>
      <c r="VIF25" s="163"/>
      <c r="VIG25" s="163"/>
      <c r="VIH25" s="163"/>
      <c r="VII25" s="163"/>
      <c r="VIJ25" s="163"/>
      <c r="VIK25" s="163"/>
      <c r="VIL25" s="163"/>
      <c r="VIM25" s="163"/>
      <c r="VIN25" s="163"/>
      <c r="VIO25" s="163"/>
      <c r="VIP25" s="163"/>
      <c r="VIQ25" s="163"/>
      <c r="VIR25" s="163"/>
      <c r="VIS25" s="163"/>
      <c r="VIT25" s="163"/>
      <c r="VIU25" s="163"/>
      <c r="VIV25" s="163"/>
      <c r="VIW25" s="163"/>
      <c r="VIX25" s="163"/>
      <c r="VIY25" s="163"/>
      <c r="VIZ25" s="163"/>
      <c r="VJA25" s="163"/>
      <c r="VJB25" s="163"/>
      <c r="VJC25" s="163"/>
      <c r="VJD25" s="163"/>
      <c r="VJE25" s="163"/>
      <c r="VJF25" s="163"/>
      <c r="VJG25" s="163"/>
      <c r="VJH25" s="163"/>
      <c r="VJI25" s="163"/>
      <c r="VJJ25" s="163"/>
      <c r="VJK25" s="163"/>
      <c r="VJL25" s="163"/>
      <c r="VJM25" s="163"/>
      <c r="VJN25" s="163"/>
      <c r="VJO25" s="163"/>
      <c r="VJP25" s="163"/>
      <c r="VJQ25" s="163"/>
      <c r="VJR25" s="163"/>
      <c r="VJS25" s="163"/>
      <c r="VJT25" s="163"/>
      <c r="VJU25" s="163"/>
      <c r="VJV25" s="163"/>
      <c r="VJW25" s="163"/>
      <c r="VJX25" s="163"/>
      <c r="VJY25" s="163"/>
      <c r="VJZ25" s="163"/>
      <c r="VKA25" s="163"/>
      <c r="VKB25" s="163"/>
      <c r="VKC25" s="163"/>
      <c r="VKD25" s="163"/>
      <c r="VKE25" s="163"/>
      <c r="VKF25" s="163"/>
      <c r="VKG25" s="163"/>
      <c r="VKH25" s="163"/>
      <c r="VKI25" s="163"/>
      <c r="VKJ25" s="163"/>
      <c r="VKK25" s="163"/>
      <c r="VKL25" s="163"/>
      <c r="VKM25" s="163"/>
      <c r="VKN25" s="163"/>
      <c r="VKO25" s="163"/>
      <c r="VKP25" s="163"/>
      <c r="VKQ25" s="163"/>
      <c r="VKR25" s="163"/>
      <c r="VKS25" s="163"/>
      <c r="VKT25" s="163"/>
      <c r="VKU25" s="163"/>
      <c r="VKV25" s="163"/>
      <c r="VKW25" s="163"/>
      <c r="VKX25" s="163"/>
      <c r="VKY25" s="163"/>
      <c r="VKZ25" s="163"/>
      <c r="VLA25" s="163"/>
      <c r="VLB25" s="163"/>
      <c r="VLC25" s="163"/>
      <c r="VLD25" s="163"/>
      <c r="VLE25" s="163"/>
      <c r="VLF25" s="163"/>
      <c r="VLG25" s="163"/>
      <c r="VLH25" s="163"/>
      <c r="VLI25" s="163"/>
      <c r="VLJ25" s="163"/>
      <c r="VLK25" s="163"/>
      <c r="VLL25" s="163"/>
      <c r="VLM25" s="163"/>
      <c r="VLN25" s="163"/>
      <c r="VLO25" s="163"/>
      <c r="VLP25" s="163"/>
      <c r="VLQ25" s="163"/>
      <c r="VLR25" s="163"/>
      <c r="VLS25" s="163"/>
      <c r="VLT25" s="163"/>
      <c r="VLU25" s="163"/>
      <c r="VLV25" s="163"/>
      <c r="VLW25" s="163"/>
      <c r="VLX25" s="163"/>
      <c r="VLY25" s="163"/>
      <c r="VLZ25" s="163"/>
      <c r="VMA25" s="163"/>
      <c r="VMB25" s="163"/>
      <c r="VMC25" s="163"/>
      <c r="VMD25" s="163"/>
      <c r="VME25" s="163"/>
      <c r="VMF25" s="163"/>
      <c r="VMG25" s="163"/>
      <c r="VMH25" s="163"/>
      <c r="VMI25" s="163"/>
      <c r="VMJ25" s="163"/>
      <c r="VMK25" s="163"/>
      <c r="VML25" s="163"/>
      <c r="VMM25" s="163"/>
      <c r="VMN25" s="163"/>
      <c r="VMO25" s="163"/>
      <c r="VMP25" s="163"/>
      <c r="VMQ25" s="163"/>
      <c r="VMR25" s="163"/>
      <c r="VMS25" s="163"/>
      <c r="VMT25" s="163"/>
      <c r="VMU25" s="163"/>
      <c r="VMV25" s="163"/>
      <c r="VMW25" s="163"/>
      <c r="VMX25" s="163"/>
      <c r="VMY25" s="163"/>
      <c r="VMZ25" s="163"/>
      <c r="VNA25" s="163"/>
      <c r="VNB25" s="163"/>
      <c r="VNC25" s="163"/>
      <c r="VND25" s="163"/>
      <c r="VNE25" s="163"/>
      <c r="VNF25" s="163"/>
      <c r="VNG25" s="163"/>
      <c r="VNH25" s="163"/>
      <c r="VNI25" s="163"/>
      <c r="VNJ25" s="163"/>
      <c r="VNK25" s="163"/>
      <c r="VNL25" s="163"/>
      <c r="VNM25" s="163"/>
      <c r="VNN25" s="163"/>
      <c r="VNO25" s="163"/>
      <c r="VNP25" s="163"/>
      <c r="VNQ25" s="163"/>
      <c r="VNR25" s="163"/>
      <c r="VNS25" s="163"/>
      <c r="VNT25" s="163"/>
      <c r="VNU25" s="163"/>
      <c r="VNV25" s="163"/>
      <c r="VNW25" s="163"/>
      <c r="VNX25" s="163"/>
      <c r="VNY25" s="163"/>
      <c r="VNZ25" s="163"/>
      <c r="VOA25" s="163"/>
      <c r="VOB25" s="163"/>
      <c r="VOC25" s="163"/>
      <c r="VOD25" s="163"/>
      <c r="VOE25" s="163"/>
      <c r="VOF25" s="163"/>
      <c r="VOG25" s="163"/>
      <c r="VOH25" s="163"/>
      <c r="VOI25" s="163"/>
      <c r="VOJ25" s="163"/>
      <c r="VOK25" s="163"/>
      <c r="VOL25" s="163"/>
      <c r="VOM25" s="163"/>
      <c r="VON25" s="163"/>
      <c r="VOO25" s="163"/>
      <c r="VOP25" s="163"/>
      <c r="VOQ25" s="163"/>
      <c r="VOR25" s="163"/>
      <c r="VOS25" s="163"/>
      <c r="VOT25" s="163"/>
      <c r="VOU25" s="163"/>
      <c r="VOV25" s="163"/>
      <c r="VOW25" s="163"/>
      <c r="VOX25" s="163"/>
      <c r="VOY25" s="163"/>
      <c r="VOZ25" s="163"/>
      <c r="VPA25" s="163"/>
      <c r="VPB25" s="163"/>
      <c r="VPC25" s="163"/>
      <c r="VPD25" s="163"/>
      <c r="VPE25" s="163"/>
      <c r="VPF25" s="163"/>
      <c r="VPG25" s="163"/>
      <c r="VPH25" s="163"/>
      <c r="VPI25" s="163"/>
      <c r="VPJ25" s="163"/>
      <c r="VPK25" s="163"/>
      <c r="VPL25" s="163"/>
      <c r="VPM25" s="163"/>
      <c r="VPN25" s="163"/>
      <c r="VPO25" s="163"/>
      <c r="VPP25" s="163"/>
      <c r="VPQ25" s="163"/>
      <c r="VPR25" s="163"/>
      <c r="VPS25" s="163"/>
      <c r="VPT25" s="163"/>
      <c r="VPU25" s="163"/>
      <c r="VPV25" s="163"/>
      <c r="VPW25" s="163"/>
      <c r="VPX25" s="163"/>
      <c r="VPY25" s="163"/>
      <c r="VPZ25" s="163"/>
      <c r="VQA25" s="163"/>
      <c r="VQB25" s="163"/>
      <c r="VQC25" s="163"/>
      <c r="VQD25" s="163"/>
      <c r="VQE25" s="163"/>
      <c r="VQF25" s="163"/>
      <c r="VQG25" s="163"/>
      <c r="VQH25" s="163"/>
      <c r="VQI25" s="163"/>
      <c r="VQJ25" s="163"/>
      <c r="VQK25" s="163"/>
      <c r="VQL25" s="163"/>
      <c r="VQM25" s="163"/>
      <c r="VQN25" s="163"/>
      <c r="VQO25" s="163"/>
      <c r="VQP25" s="163"/>
      <c r="VQQ25" s="163"/>
      <c r="VQR25" s="163"/>
      <c r="VQS25" s="163"/>
      <c r="VQT25" s="163"/>
      <c r="VQU25" s="163"/>
      <c r="VQV25" s="163"/>
      <c r="VQW25" s="163"/>
      <c r="VQX25" s="163"/>
      <c r="VQY25" s="163"/>
      <c r="VQZ25" s="163"/>
      <c r="VRA25" s="163"/>
      <c r="VRB25" s="163"/>
      <c r="VRC25" s="163"/>
      <c r="VRD25" s="163"/>
      <c r="VRE25" s="163"/>
      <c r="VRF25" s="163"/>
      <c r="VRG25" s="163"/>
      <c r="VRH25" s="163"/>
      <c r="VRI25" s="163"/>
      <c r="VRJ25" s="163"/>
      <c r="VRK25" s="163"/>
      <c r="VRL25" s="163"/>
      <c r="VRM25" s="163"/>
      <c r="VRN25" s="163"/>
      <c r="VRO25" s="163"/>
      <c r="VRP25" s="163"/>
      <c r="VRQ25" s="163"/>
      <c r="VRR25" s="163"/>
      <c r="VRS25" s="163"/>
      <c r="VRT25" s="163"/>
      <c r="VRU25" s="163"/>
      <c r="VRV25" s="163"/>
      <c r="VRW25" s="163"/>
      <c r="VRX25" s="163"/>
      <c r="VRY25" s="163"/>
      <c r="VRZ25" s="163"/>
      <c r="VSA25" s="163"/>
      <c r="VSB25" s="163"/>
      <c r="VSC25" s="163"/>
      <c r="VSD25" s="163"/>
      <c r="VSE25" s="163"/>
      <c r="VSF25" s="163"/>
      <c r="VSG25" s="163"/>
      <c r="VSH25" s="163"/>
      <c r="VSI25" s="163"/>
      <c r="VSJ25" s="163"/>
      <c r="VSK25" s="163"/>
      <c r="VSL25" s="163"/>
      <c r="VSM25" s="163"/>
      <c r="VSN25" s="163"/>
      <c r="VSO25" s="163"/>
      <c r="VSP25" s="163"/>
      <c r="VSQ25" s="163"/>
      <c r="VSR25" s="163"/>
      <c r="VSS25" s="163"/>
      <c r="VST25" s="163"/>
      <c r="VSU25" s="163"/>
      <c r="VSV25" s="163"/>
      <c r="VSW25" s="163"/>
      <c r="VSX25" s="163"/>
      <c r="VSY25" s="163"/>
      <c r="VSZ25" s="163"/>
      <c r="VTA25" s="163"/>
      <c r="VTB25" s="163"/>
      <c r="VTC25" s="163"/>
      <c r="VTD25" s="163"/>
      <c r="VTE25" s="163"/>
      <c r="VTF25" s="163"/>
      <c r="VTG25" s="163"/>
      <c r="VTH25" s="163"/>
      <c r="VTI25" s="163"/>
      <c r="VTJ25" s="163"/>
      <c r="VTK25" s="163"/>
      <c r="VTL25" s="163"/>
      <c r="VTM25" s="163"/>
      <c r="VTN25" s="163"/>
      <c r="VTO25" s="163"/>
      <c r="VTP25" s="163"/>
      <c r="VTQ25" s="163"/>
      <c r="VTR25" s="163"/>
      <c r="VTS25" s="163"/>
      <c r="VTT25" s="163"/>
      <c r="VTU25" s="163"/>
      <c r="VTV25" s="163"/>
      <c r="VTW25" s="163"/>
      <c r="VTX25" s="163"/>
      <c r="VTY25" s="163"/>
      <c r="VTZ25" s="163"/>
      <c r="VUA25" s="163"/>
      <c r="VUB25" s="163"/>
      <c r="VUC25" s="163"/>
      <c r="VUD25" s="163"/>
      <c r="VUE25" s="163"/>
      <c r="VUF25" s="163"/>
      <c r="VUG25" s="163"/>
      <c r="VUH25" s="163"/>
      <c r="VUI25" s="163"/>
      <c r="VUJ25" s="163"/>
      <c r="VUK25" s="163"/>
      <c r="VUL25" s="163"/>
      <c r="VUM25" s="163"/>
      <c r="VUN25" s="163"/>
      <c r="VUO25" s="163"/>
      <c r="VUP25" s="163"/>
      <c r="VUQ25" s="163"/>
      <c r="VUR25" s="163"/>
      <c r="VUS25" s="163"/>
      <c r="VUT25" s="163"/>
      <c r="VUU25" s="163"/>
      <c r="VUV25" s="163"/>
      <c r="VUW25" s="163"/>
      <c r="VUX25" s="163"/>
      <c r="VUY25" s="163"/>
      <c r="VUZ25" s="163"/>
      <c r="VVA25" s="163"/>
      <c r="VVB25" s="163"/>
      <c r="VVC25" s="163"/>
      <c r="VVD25" s="163"/>
      <c r="VVE25" s="163"/>
      <c r="VVF25" s="163"/>
      <c r="VVG25" s="163"/>
      <c r="VVH25" s="163"/>
      <c r="VVI25" s="163"/>
      <c r="VVJ25" s="163"/>
      <c r="VVK25" s="163"/>
      <c r="VVL25" s="163"/>
      <c r="VVM25" s="163"/>
      <c r="VVN25" s="163"/>
      <c r="VVO25" s="163"/>
      <c r="VVP25" s="163"/>
      <c r="VVQ25" s="163"/>
      <c r="VVR25" s="163"/>
      <c r="VVS25" s="163"/>
      <c r="VVT25" s="163"/>
      <c r="VVU25" s="163"/>
      <c r="VVV25" s="163"/>
      <c r="VVW25" s="163"/>
      <c r="VVX25" s="163"/>
      <c r="VVY25" s="163"/>
      <c r="VVZ25" s="163"/>
      <c r="VWA25" s="163"/>
      <c r="VWB25" s="163"/>
      <c r="VWC25" s="163"/>
      <c r="VWD25" s="163"/>
      <c r="VWE25" s="163"/>
      <c r="VWF25" s="163"/>
      <c r="VWG25" s="163"/>
      <c r="VWH25" s="163"/>
      <c r="VWI25" s="163"/>
      <c r="VWJ25" s="163"/>
      <c r="VWK25" s="163"/>
      <c r="VWL25" s="163"/>
      <c r="VWM25" s="163"/>
      <c r="VWN25" s="163"/>
      <c r="VWO25" s="163"/>
      <c r="VWP25" s="163"/>
      <c r="VWQ25" s="163"/>
      <c r="VWR25" s="163"/>
      <c r="VWS25" s="163"/>
      <c r="VWT25" s="163"/>
      <c r="VWU25" s="163"/>
      <c r="VWV25" s="163"/>
      <c r="VWW25" s="163"/>
      <c r="VWX25" s="163"/>
      <c r="VWY25" s="163"/>
      <c r="VWZ25" s="163"/>
      <c r="VXA25" s="163"/>
      <c r="VXB25" s="163"/>
      <c r="VXC25" s="163"/>
      <c r="VXD25" s="163"/>
      <c r="VXE25" s="163"/>
      <c r="VXF25" s="163"/>
      <c r="VXG25" s="163"/>
      <c r="VXH25" s="163"/>
      <c r="VXI25" s="163"/>
      <c r="VXJ25" s="163"/>
      <c r="VXK25" s="163"/>
      <c r="VXL25" s="163"/>
      <c r="VXM25" s="163"/>
      <c r="VXN25" s="163"/>
      <c r="VXO25" s="163"/>
      <c r="VXP25" s="163"/>
      <c r="VXQ25" s="163"/>
      <c r="VXR25" s="163"/>
      <c r="VXS25" s="163"/>
      <c r="VXT25" s="163"/>
      <c r="VXU25" s="163"/>
      <c r="VXV25" s="163"/>
      <c r="VXW25" s="163"/>
      <c r="VXX25" s="163"/>
      <c r="VXY25" s="163"/>
      <c r="VXZ25" s="163"/>
      <c r="VYA25" s="163"/>
      <c r="VYB25" s="163"/>
      <c r="VYC25" s="163"/>
      <c r="VYD25" s="163"/>
      <c r="VYE25" s="163"/>
      <c r="VYF25" s="163"/>
      <c r="VYG25" s="163"/>
      <c r="VYH25" s="163"/>
      <c r="VYI25" s="163"/>
      <c r="VYJ25" s="163"/>
      <c r="VYK25" s="163"/>
      <c r="VYL25" s="163"/>
      <c r="VYM25" s="163"/>
      <c r="VYN25" s="163"/>
      <c r="VYO25" s="163"/>
      <c r="VYP25" s="163"/>
      <c r="VYQ25" s="163"/>
      <c r="VYR25" s="163"/>
      <c r="VYS25" s="163"/>
      <c r="VYT25" s="163"/>
      <c r="VYU25" s="163"/>
      <c r="VYV25" s="163"/>
      <c r="VYW25" s="163"/>
      <c r="VYX25" s="163"/>
      <c r="VYY25" s="163"/>
      <c r="VYZ25" s="163"/>
      <c r="VZA25" s="163"/>
      <c r="VZB25" s="163"/>
      <c r="VZC25" s="163"/>
      <c r="VZD25" s="163"/>
      <c r="VZE25" s="163"/>
      <c r="VZF25" s="163"/>
      <c r="VZG25" s="163"/>
      <c r="VZH25" s="163"/>
      <c r="VZI25" s="163"/>
      <c r="VZJ25" s="163"/>
      <c r="VZK25" s="163"/>
      <c r="VZL25" s="163"/>
      <c r="VZM25" s="163"/>
      <c r="VZN25" s="163"/>
      <c r="VZO25" s="163"/>
      <c r="VZP25" s="163"/>
      <c r="VZQ25" s="163"/>
      <c r="VZR25" s="163"/>
      <c r="VZS25" s="163"/>
      <c r="VZT25" s="163"/>
      <c r="VZU25" s="163"/>
      <c r="VZV25" s="163"/>
      <c r="VZW25" s="163"/>
      <c r="VZX25" s="163"/>
      <c r="VZY25" s="163"/>
      <c r="VZZ25" s="163"/>
      <c r="WAA25" s="163"/>
      <c r="WAB25" s="163"/>
      <c r="WAC25" s="163"/>
      <c r="WAD25" s="163"/>
      <c r="WAE25" s="163"/>
      <c r="WAF25" s="163"/>
      <c r="WAG25" s="163"/>
      <c r="WAH25" s="163"/>
      <c r="WAI25" s="163"/>
      <c r="WAJ25" s="163"/>
      <c r="WAK25" s="163"/>
      <c r="WAL25" s="163"/>
      <c r="WAM25" s="163"/>
      <c r="WAN25" s="163"/>
      <c r="WAO25" s="163"/>
      <c r="WAP25" s="163"/>
      <c r="WAQ25" s="163"/>
      <c r="WAR25" s="163"/>
      <c r="WAS25" s="163"/>
      <c r="WAT25" s="163"/>
      <c r="WAU25" s="163"/>
      <c r="WAV25" s="163"/>
      <c r="WAW25" s="163"/>
      <c r="WAX25" s="163"/>
      <c r="WAY25" s="163"/>
      <c r="WAZ25" s="163"/>
      <c r="WBA25" s="163"/>
      <c r="WBB25" s="163"/>
      <c r="WBC25" s="163"/>
      <c r="WBD25" s="163"/>
      <c r="WBE25" s="163"/>
      <c r="WBF25" s="163"/>
      <c r="WBG25" s="163"/>
      <c r="WBH25" s="163"/>
      <c r="WBI25" s="163"/>
      <c r="WBJ25" s="163"/>
      <c r="WBK25" s="163"/>
      <c r="WBL25" s="163"/>
      <c r="WBM25" s="163"/>
      <c r="WBN25" s="163"/>
      <c r="WBO25" s="163"/>
      <c r="WBP25" s="163"/>
      <c r="WBQ25" s="163"/>
      <c r="WBR25" s="163"/>
      <c r="WBS25" s="163"/>
      <c r="WBT25" s="163"/>
      <c r="WBU25" s="163"/>
      <c r="WBV25" s="163"/>
      <c r="WBW25" s="163"/>
      <c r="WBX25" s="163"/>
      <c r="WBY25" s="163"/>
      <c r="WBZ25" s="163"/>
      <c r="WCA25" s="163"/>
      <c r="WCB25" s="163"/>
      <c r="WCC25" s="163"/>
      <c r="WCD25" s="163"/>
      <c r="WCE25" s="163"/>
      <c r="WCF25" s="163"/>
      <c r="WCG25" s="163"/>
      <c r="WCH25" s="163"/>
      <c r="WCI25" s="163"/>
      <c r="WCJ25" s="163"/>
      <c r="WCK25" s="163"/>
      <c r="WCL25" s="163"/>
      <c r="WCM25" s="163"/>
      <c r="WCN25" s="163"/>
      <c r="WCO25" s="163"/>
      <c r="WCP25" s="163"/>
      <c r="WCQ25" s="163"/>
      <c r="WCR25" s="163"/>
      <c r="WCS25" s="163"/>
      <c r="WCT25" s="163"/>
      <c r="WCU25" s="163"/>
      <c r="WCV25" s="163"/>
      <c r="WCW25" s="163"/>
      <c r="WCX25" s="163"/>
      <c r="WCY25" s="163"/>
      <c r="WCZ25" s="163"/>
      <c r="WDA25" s="163"/>
      <c r="WDB25" s="163"/>
      <c r="WDC25" s="163"/>
      <c r="WDD25" s="163"/>
      <c r="WDE25" s="163"/>
      <c r="WDF25" s="163"/>
      <c r="WDG25" s="163"/>
      <c r="WDH25" s="163"/>
      <c r="WDI25" s="163"/>
      <c r="WDJ25" s="163"/>
      <c r="WDK25" s="163"/>
      <c r="WDL25" s="163"/>
      <c r="WDM25" s="163"/>
      <c r="WDN25" s="163"/>
      <c r="WDO25" s="163"/>
      <c r="WDP25" s="163"/>
      <c r="WDQ25" s="163"/>
      <c r="WDR25" s="163"/>
      <c r="WDS25" s="163"/>
      <c r="WDT25" s="163"/>
      <c r="WDU25" s="163"/>
      <c r="WDV25" s="163"/>
      <c r="WDW25" s="163"/>
      <c r="WDX25" s="163"/>
      <c r="WDY25" s="163"/>
      <c r="WDZ25" s="163"/>
      <c r="WEA25" s="163"/>
      <c r="WEB25" s="163"/>
      <c r="WEC25" s="163"/>
      <c r="WED25" s="163"/>
      <c r="WEE25" s="163"/>
      <c r="WEF25" s="163"/>
      <c r="WEG25" s="163"/>
      <c r="WEH25" s="163"/>
      <c r="WEI25" s="163"/>
      <c r="WEJ25" s="163"/>
      <c r="WEK25" s="163"/>
      <c r="WEL25" s="163"/>
      <c r="WEM25" s="163"/>
      <c r="WEN25" s="163"/>
      <c r="WEO25" s="163"/>
      <c r="WEP25" s="163"/>
      <c r="WEQ25" s="163"/>
      <c r="WER25" s="163"/>
      <c r="WES25" s="163"/>
      <c r="WET25" s="163"/>
      <c r="WEU25" s="163"/>
      <c r="WEV25" s="163"/>
      <c r="WEW25" s="163"/>
      <c r="WEX25" s="163"/>
      <c r="WEY25" s="163"/>
      <c r="WEZ25" s="163"/>
      <c r="WFA25" s="163"/>
      <c r="WFB25" s="163"/>
      <c r="WFC25" s="163"/>
      <c r="WFD25" s="163"/>
      <c r="WFE25" s="163"/>
      <c r="WFF25" s="163"/>
      <c r="WFG25" s="163"/>
      <c r="WFH25" s="163"/>
      <c r="WFI25" s="163"/>
      <c r="WFJ25" s="163"/>
      <c r="WFK25" s="163"/>
      <c r="WFL25" s="163"/>
      <c r="WFM25" s="163"/>
      <c r="WFN25" s="163"/>
      <c r="WFO25" s="163"/>
      <c r="WFP25" s="163"/>
      <c r="WFQ25" s="163"/>
      <c r="WFR25" s="163"/>
      <c r="WFS25" s="163"/>
      <c r="WFT25" s="163"/>
      <c r="WFU25" s="163"/>
      <c r="WFV25" s="163"/>
      <c r="WFW25" s="163"/>
      <c r="WFX25" s="163"/>
      <c r="WFY25" s="163"/>
      <c r="WFZ25" s="163"/>
      <c r="WGA25" s="163"/>
      <c r="WGB25" s="163"/>
      <c r="WGC25" s="163"/>
      <c r="WGD25" s="163"/>
      <c r="WGE25" s="163"/>
      <c r="WGF25" s="163"/>
      <c r="WGG25" s="163"/>
      <c r="WGH25" s="163"/>
      <c r="WGI25" s="163"/>
      <c r="WGJ25" s="163"/>
      <c r="WGK25" s="163"/>
      <c r="WGL25" s="163"/>
      <c r="WGM25" s="163"/>
      <c r="WGN25" s="163"/>
      <c r="WGO25" s="163"/>
      <c r="WGP25" s="163"/>
      <c r="WGQ25" s="163"/>
      <c r="WGR25" s="163"/>
      <c r="WGS25" s="163"/>
      <c r="WGT25" s="163"/>
      <c r="WGU25" s="163"/>
      <c r="WGV25" s="163"/>
      <c r="WGW25" s="163"/>
      <c r="WGX25" s="163"/>
      <c r="WGY25" s="163"/>
      <c r="WGZ25" s="163"/>
      <c r="WHA25" s="163"/>
      <c r="WHB25" s="163"/>
      <c r="WHC25" s="163"/>
      <c r="WHD25" s="163"/>
      <c r="WHE25" s="163"/>
      <c r="WHF25" s="163"/>
      <c r="WHG25" s="163"/>
      <c r="WHH25" s="163"/>
      <c r="WHI25" s="163"/>
      <c r="WHJ25" s="163"/>
      <c r="WHK25" s="163"/>
      <c r="WHL25" s="163"/>
      <c r="WHM25" s="163"/>
      <c r="WHN25" s="163"/>
      <c r="WHO25" s="163"/>
      <c r="WHP25" s="163"/>
      <c r="WHQ25" s="163"/>
      <c r="WHR25" s="163"/>
      <c r="WHS25" s="163"/>
      <c r="WHT25" s="163"/>
      <c r="WHU25" s="163"/>
      <c r="WHV25" s="163"/>
      <c r="WHW25" s="163"/>
      <c r="WHX25" s="163"/>
      <c r="WHY25" s="163"/>
      <c r="WHZ25" s="163"/>
      <c r="WIA25" s="163"/>
      <c r="WIB25" s="163"/>
      <c r="WIC25" s="163"/>
      <c r="WID25" s="163"/>
      <c r="WIE25" s="163"/>
      <c r="WIF25" s="163"/>
      <c r="WIG25" s="163"/>
      <c r="WIH25" s="163"/>
      <c r="WII25" s="163"/>
      <c r="WIJ25" s="163"/>
      <c r="WIK25" s="163"/>
      <c r="WIL25" s="163"/>
      <c r="WIM25" s="163"/>
      <c r="WIN25" s="163"/>
      <c r="WIO25" s="163"/>
      <c r="WIP25" s="163"/>
      <c r="WIQ25" s="163"/>
      <c r="WIR25" s="163"/>
      <c r="WIS25" s="163"/>
      <c r="WIT25" s="163"/>
      <c r="WIU25" s="163"/>
      <c r="WIV25" s="163"/>
      <c r="WIW25" s="163"/>
      <c r="WIX25" s="163"/>
      <c r="WIY25" s="163"/>
      <c r="WIZ25" s="163"/>
      <c r="WJA25" s="163"/>
      <c r="WJB25" s="163"/>
      <c r="WJC25" s="163"/>
      <c r="WJD25" s="163"/>
      <c r="WJE25" s="163"/>
      <c r="WJF25" s="163"/>
      <c r="WJG25" s="163"/>
      <c r="WJH25" s="163"/>
      <c r="WJI25" s="163"/>
      <c r="WJJ25" s="163"/>
      <c r="WJK25" s="163"/>
      <c r="WJL25" s="163"/>
      <c r="WJM25" s="163"/>
      <c r="WJN25" s="163"/>
      <c r="WJO25" s="163"/>
      <c r="WJP25" s="163"/>
      <c r="WJQ25" s="163"/>
      <c r="WJR25" s="163"/>
      <c r="WJS25" s="163"/>
      <c r="WJT25" s="163"/>
      <c r="WJU25" s="163"/>
      <c r="WJV25" s="163"/>
      <c r="WJW25" s="163"/>
      <c r="WJX25" s="163"/>
      <c r="WJY25" s="163"/>
      <c r="WJZ25" s="163"/>
      <c r="WKA25" s="163"/>
      <c r="WKB25" s="163"/>
      <c r="WKC25" s="163"/>
      <c r="WKD25" s="163"/>
      <c r="WKE25" s="163"/>
      <c r="WKF25" s="163"/>
      <c r="WKG25" s="163"/>
      <c r="WKH25" s="163"/>
      <c r="WKI25" s="163"/>
      <c r="WKJ25" s="163"/>
      <c r="WKK25" s="163"/>
      <c r="WKL25" s="163"/>
      <c r="WKM25" s="163"/>
      <c r="WKN25" s="163"/>
      <c r="WKO25" s="163"/>
      <c r="WKP25" s="163"/>
      <c r="WKQ25" s="163"/>
      <c r="WKR25" s="163"/>
      <c r="WKS25" s="163"/>
      <c r="WKT25" s="163"/>
      <c r="WKU25" s="163"/>
      <c r="WKV25" s="163"/>
      <c r="WKW25" s="163"/>
      <c r="WKX25" s="163"/>
      <c r="WKY25" s="163"/>
      <c r="WKZ25" s="163"/>
      <c r="WLA25" s="163"/>
      <c r="WLB25" s="163"/>
      <c r="WLC25" s="163"/>
      <c r="WLD25" s="163"/>
      <c r="WLE25" s="163"/>
      <c r="WLF25" s="163"/>
      <c r="WLG25" s="163"/>
      <c r="WLH25" s="163"/>
      <c r="WLI25" s="163"/>
      <c r="WLJ25" s="163"/>
      <c r="WLK25" s="163"/>
      <c r="WLL25" s="163"/>
      <c r="WLM25" s="163"/>
      <c r="WLN25" s="163"/>
      <c r="WLO25" s="163"/>
      <c r="WLP25" s="163"/>
      <c r="WLQ25" s="163"/>
      <c r="WLR25" s="163"/>
      <c r="WLS25" s="163"/>
      <c r="WLT25" s="163"/>
      <c r="WLU25" s="163"/>
      <c r="WLV25" s="163"/>
      <c r="WLW25" s="163"/>
      <c r="WLX25" s="163"/>
      <c r="WLY25" s="163"/>
      <c r="WLZ25" s="163"/>
      <c r="WMA25" s="163"/>
      <c r="WMB25" s="163"/>
      <c r="WMC25" s="163"/>
      <c r="WMD25" s="163"/>
      <c r="WME25" s="163"/>
      <c r="WMF25" s="163"/>
      <c r="WMG25" s="163"/>
      <c r="WMH25" s="163"/>
      <c r="WMI25" s="163"/>
      <c r="WMJ25" s="163"/>
      <c r="WMK25" s="163"/>
      <c r="WML25" s="163"/>
      <c r="WMM25" s="163"/>
      <c r="WMN25" s="163"/>
      <c r="WMO25" s="163"/>
      <c r="WMP25" s="163"/>
      <c r="WMQ25" s="163"/>
      <c r="WMR25" s="163"/>
      <c r="WMS25" s="163"/>
      <c r="WMT25" s="163"/>
      <c r="WMU25" s="163"/>
      <c r="WMV25" s="163"/>
      <c r="WMW25" s="163"/>
      <c r="WMX25" s="163"/>
      <c r="WMY25" s="163"/>
      <c r="WMZ25" s="163"/>
      <c r="WNA25" s="163"/>
      <c r="WNB25" s="163"/>
      <c r="WNC25" s="163"/>
      <c r="WND25" s="163"/>
      <c r="WNE25" s="163"/>
      <c r="WNF25" s="163"/>
      <c r="WNG25" s="163"/>
      <c r="WNH25" s="163"/>
      <c r="WNI25" s="163"/>
      <c r="WNJ25" s="163"/>
      <c r="WNK25" s="163"/>
      <c r="WNL25" s="163"/>
      <c r="WNM25" s="163"/>
      <c r="WNN25" s="163"/>
      <c r="WNO25" s="163"/>
      <c r="WNP25" s="163"/>
      <c r="WNQ25" s="163"/>
      <c r="WNR25" s="163"/>
      <c r="WNS25" s="163"/>
      <c r="WNT25" s="163"/>
      <c r="WNU25" s="163"/>
      <c r="WNV25" s="163"/>
      <c r="WNW25" s="163"/>
      <c r="WNX25" s="163"/>
      <c r="WNY25" s="163"/>
      <c r="WNZ25" s="163"/>
      <c r="WOA25" s="163"/>
      <c r="WOB25" s="163"/>
      <c r="WOC25" s="163"/>
      <c r="WOD25" s="163"/>
      <c r="WOE25" s="163"/>
      <c r="WOF25" s="163"/>
      <c r="WOG25" s="163"/>
      <c r="WOH25" s="163"/>
      <c r="WOI25" s="163"/>
      <c r="WOJ25" s="163"/>
      <c r="WOK25" s="163"/>
      <c r="WOL25" s="163"/>
      <c r="WOM25" s="163"/>
      <c r="WON25" s="163"/>
      <c r="WOO25" s="163"/>
      <c r="WOP25" s="163"/>
      <c r="WOQ25" s="163"/>
      <c r="WOR25" s="163"/>
      <c r="WOS25" s="163"/>
      <c r="WOT25" s="163"/>
      <c r="WOU25" s="163"/>
      <c r="WOV25" s="163"/>
      <c r="WOW25" s="163"/>
      <c r="WOX25" s="163"/>
      <c r="WOY25" s="163"/>
      <c r="WOZ25" s="163"/>
      <c r="WPA25" s="163"/>
      <c r="WPB25" s="163"/>
      <c r="WPC25" s="163"/>
      <c r="WPD25" s="163"/>
      <c r="WPE25" s="163"/>
      <c r="WPF25" s="163"/>
      <c r="WPG25" s="163"/>
      <c r="WPH25" s="163"/>
      <c r="WPI25" s="163"/>
      <c r="WPJ25" s="163"/>
      <c r="WPK25" s="163"/>
      <c r="WPL25" s="163"/>
      <c r="WPM25" s="163"/>
      <c r="WPN25" s="163"/>
      <c r="WPO25" s="163"/>
      <c r="WPP25" s="163"/>
      <c r="WPQ25" s="163"/>
      <c r="WPR25" s="163"/>
      <c r="WPS25" s="163"/>
      <c r="WPT25" s="163"/>
      <c r="WPU25" s="163"/>
      <c r="WPV25" s="163"/>
      <c r="WPW25" s="163"/>
      <c r="WPX25" s="163"/>
      <c r="WPY25" s="163"/>
      <c r="WPZ25" s="163"/>
      <c r="WQA25" s="163"/>
      <c r="WQB25" s="163"/>
      <c r="WQC25" s="163"/>
      <c r="WQD25" s="163"/>
      <c r="WQE25" s="163"/>
      <c r="WQF25" s="163"/>
      <c r="WQG25" s="163"/>
      <c r="WQH25" s="163"/>
      <c r="WQI25" s="163"/>
      <c r="WQJ25" s="163"/>
      <c r="WQK25" s="163"/>
      <c r="WQL25" s="163"/>
      <c r="WQM25" s="163"/>
      <c r="WQN25" s="163"/>
      <c r="WQO25" s="163"/>
      <c r="WQP25" s="163"/>
      <c r="WQQ25" s="163"/>
      <c r="WQR25" s="163"/>
      <c r="WQS25" s="163"/>
      <c r="WQT25" s="163"/>
      <c r="WQU25" s="163"/>
      <c r="WQV25" s="163"/>
      <c r="WQW25" s="163"/>
      <c r="WQX25" s="163"/>
      <c r="WQY25" s="163"/>
      <c r="WQZ25" s="163"/>
      <c r="WRA25" s="163"/>
      <c r="WRB25" s="163"/>
      <c r="WRC25" s="163"/>
      <c r="WRD25" s="163"/>
      <c r="WRE25" s="163"/>
      <c r="WRF25" s="163"/>
      <c r="WRG25" s="163"/>
      <c r="WRH25" s="163"/>
      <c r="WRI25" s="163"/>
      <c r="WRJ25" s="163"/>
      <c r="WRK25" s="163"/>
      <c r="WRL25" s="163"/>
      <c r="WRM25" s="163"/>
      <c r="WRN25" s="163"/>
      <c r="WRO25" s="163"/>
      <c r="WRP25" s="163"/>
      <c r="WRQ25" s="163"/>
      <c r="WRR25" s="163"/>
      <c r="WRS25" s="163"/>
      <c r="WRT25" s="163"/>
      <c r="WRU25" s="163"/>
      <c r="WRV25" s="163"/>
      <c r="WRW25" s="163"/>
      <c r="WRX25" s="163"/>
      <c r="WRY25" s="163"/>
      <c r="WRZ25" s="163"/>
      <c r="WSA25" s="163"/>
      <c r="WSB25" s="163"/>
      <c r="WSC25" s="163"/>
      <c r="WSD25" s="163"/>
      <c r="WSE25" s="163"/>
      <c r="WSF25" s="163"/>
      <c r="WSG25" s="163"/>
      <c r="WSH25" s="163"/>
      <c r="WSI25" s="163"/>
      <c r="WSJ25" s="163"/>
      <c r="WSK25" s="163"/>
      <c r="WSL25" s="163"/>
      <c r="WSM25" s="163"/>
      <c r="WSN25" s="163"/>
      <c r="WSO25" s="163"/>
      <c r="WSP25" s="163"/>
      <c r="WSQ25" s="163"/>
      <c r="WSR25" s="163"/>
      <c r="WSS25" s="163"/>
      <c r="WST25" s="163"/>
      <c r="WSU25" s="163"/>
      <c r="WSV25" s="163"/>
      <c r="WSW25" s="163"/>
      <c r="WSX25" s="163"/>
      <c r="WSY25" s="163"/>
      <c r="WSZ25" s="163"/>
      <c r="WTA25" s="163"/>
      <c r="WTB25" s="163"/>
      <c r="WTC25" s="163"/>
      <c r="WTD25" s="163"/>
      <c r="WTE25" s="163"/>
      <c r="WTF25" s="163"/>
      <c r="WTG25" s="163"/>
      <c r="WTH25" s="163"/>
      <c r="WTI25" s="163"/>
      <c r="WTJ25" s="163"/>
      <c r="WTK25" s="163"/>
      <c r="WTL25" s="163"/>
      <c r="WTM25" s="163"/>
      <c r="WTN25" s="163"/>
      <c r="WTO25" s="163"/>
      <c r="WTP25" s="163"/>
      <c r="WTQ25" s="163"/>
      <c r="WTR25" s="163"/>
      <c r="WTS25" s="163"/>
      <c r="WTT25" s="163"/>
      <c r="WTU25" s="163"/>
      <c r="WTV25" s="163"/>
      <c r="WTW25" s="163"/>
      <c r="WTX25" s="163"/>
      <c r="WTY25" s="163"/>
      <c r="WTZ25" s="163"/>
      <c r="WUA25" s="163"/>
      <c r="WUB25" s="163"/>
      <c r="WUC25" s="163"/>
      <c r="WUD25" s="163"/>
      <c r="WUE25" s="163"/>
      <c r="WUF25" s="163"/>
      <c r="WUG25" s="163"/>
      <c r="WUH25" s="163"/>
      <c r="WUI25" s="163"/>
      <c r="WUJ25" s="163"/>
      <c r="WUK25" s="163"/>
      <c r="WUL25" s="163"/>
      <c r="WUM25" s="163"/>
      <c r="WUN25" s="163"/>
      <c r="WUO25" s="163"/>
      <c r="WUP25" s="163"/>
      <c r="WUQ25" s="163"/>
      <c r="WUR25" s="163"/>
      <c r="WUS25" s="163"/>
      <c r="WUT25" s="163"/>
      <c r="WUU25" s="163"/>
      <c r="WUV25" s="163"/>
      <c r="WUW25" s="163"/>
      <c r="WUX25" s="163"/>
      <c r="WUY25" s="163"/>
      <c r="WUZ25" s="163"/>
      <c r="WVA25" s="163"/>
      <c r="WVB25" s="163"/>
      <c r="WVC25" s="163"/>
      <c r="WVD25" s="163"/>
      <c r="WVE25" s="163"/>
      <c r="WVF25" s="163"/>
      <c r="WVG25" s="163"/>
      <c r="WVH25" s="163"/>
      <c r="WVI25" s="163"/>
      <c r="WVJ25" s="163"/>
      <c r="WVK25" s="163"/>
      <c r="WVL25" s="163"/>
      <c r="WVM25" s="163"/>
      <c r="WVN25" s="163"/>
      <c r="WVO25" s="163"/>
      <c r="WVP25" s="163"/>
      <c r="WVQ25" s="163"/>
      <c r="WVR25" s="163"/>
      <c r="WVS25" s="163"/>
      <c r="WVT25" s="163"/>
      <c r="WVU25" s="163"/>
      <c r="WVV25" s="163"/>
      <c r="WVW25" s="163"/>
      <c r="WVX25" s="163"/>
      <c r="WVY25" s="163"/>
      <c r="WVZ25" s="163"/>
      <c r="WWA25" s="163"/>
      <c r="WWB25" s="163"/>
      <c r="WWC25" s="163"/>
      <c r="WWD25" s="163"/>
      <c r="WWE25" s="163"/>
      <c r="WWF25" s="163"/>
      <c r="WWG25" s="163"/>
      <c r="WWH25" s="163"/>
      <c r="WWI25" s="163"/>
      <c r="WWJ25" s="163"/>
      <c r="WWK25" s="163"/>
      <c r="WWL25" s="163"/>
      <c r="WWM25" s="163"/>
      <c r="WWN25" s="163"/>
      <c r="WWO25" s="163"/>
      <c r="WWP25" s="163"/>
      <c r="WWQ25" s="163"/>
      <c r="WWR25" s="163"/>
      <c r="WWS25" s="163"/>
      <c r="WWT25" s="163"/>
      <c r="WWU25" s="163"/>
      <c r="WWV25" s="163"/>
      <c r="WWW25" s="163"/>
      <c r="WWX25" s="163"/>
      <c r="WWY25" s="163"/>
      <c r="WWZ25" s="163"/>
      <c r="WXA25" s="163"/>
      <c r="WXB25" s="163"/>
      <c r="WXC25" s="163"/>
      <c r="WXD25" s="163"/>
      <c r="WXE25" s="163"/>
      <c r="WXF25" s="163"/>
      <c r="WXG25" s="163"/>
      <c r="WXH25" s="163"/>
      <c r="WXI25" s="163"/>
      <c r="WXJ25" s="163"/>
      <c r="WXK25" s="163"/>
      <c r="WXL25" s="163"/>
      <c r="WXM25" s="163"/>
      <c r="WXN25" s="163"/>
      <c r="WXO25" s="163"/>
      <c r="WXP25" s="163"/>
      <c r="WXQ25" s="163"/>
      <c r="WXR25" s="163"/>
      <c r="WXS25" s="163"/>
      <c r="WXT25" s="163"/>
      <c r="WXU25" s="163"/>
      <c r="WXV25" s="163"/>
      <c r="WXW25" s="163"/>
      <c r="WXX25" s="163"/>
      <c r="WXY25" s="163"/>
      <c r="WXZ25" s="163"/>
      <c r="WYA25" s="163"/>
      <c r="WYB25" s="163"/>
      <c r="WYC25" s="163"/>
      <c r="WYD25" s="163"/>
      <c r="WYE25" s="163"/>
      <c r="WYF25" s="163"/>
      <c r="WYG25" s="163"/>
      <c r="WYH25" s="163"/>
      <c r="WYI25" s="163"/>
      <c r="WYJ25" s="163"/>
      <c r="WYK25" s="163"/>
      <c r="WYL25" s="163"/>
      <c r="WYM25" s="163"/>
      <c r="WYN25" s="163"/>
      <c r="WYO25" s="163"/>
      <c r="WYP25" s="163"/>
      <c r="WYQ25" s="163"/>
      <c r="WYR25" s="163"/>
      <c r="WYS25" s="163"/>
      <c r="WYT25" s="163"/>
      <c r="WYU25" s="163"/>
      <c r="WYV25" s="163"/>
      <c r="WYW25" s="163"/>
      <c r="WYX25" s="163"/>
      <c r="WYY25" s="163"/>
      <c r="WYZ25" s="163"/>
      <c r="WZA25" s="163"/>
      <c r="WZB25" s="163"/>
      <c r="WZC25" s="163"/>
      <c r="WZD25" s="163"/>
      <c r="WZE25" s="163"/>
      <c r="WZF25" s="163"/>
      <c r="WZG25" s="163"/>
      <c r="WZH25" s="163"/>
      <c r="WZI25" s="163"/>
      <c r="WZJ25" s="163"/>
      <c r="WZK25" s="163"/>
      <c r="WZL25" s="163"/>
      <c r="WZM25" s="163"/>
      <c r="WZN25" s="163"/>
      <c r="WZO25" s="163"/>
      <c r="WZP25" s="163"/>
      <c r="WZQ25" s="163"/>
      <c r="WZR25" s="163"/>
      <c r="WZS25" s="163"/>
      <c r="WZT25" s="163"/>
      <c r="WZU25" s="163"/>
      <c r="WZV25" s="163"/>
      <c r="WZW25" s="163"/>
      <c r="WZX25" s="163"/>
      <c r="WZY25" s="163"/>
      <c r="WZZ25" s="163"/>
      <c r="XAA25" s="163"/>
      <c r="XAB25" s="163"/>
      <c r="XAC25" s="163"/>
      <c r="XAD25" s="163"/>
      <c r="XAE25" s="163"/>
      <c r="XAF25" s="163"/>
      <c r="XAG25" s="163"/>
      <c r="XAH25" s="163"/>
      <c r="XAI25" s="163"/>
      <c r="XAJ25" s="163"/>
      <c r="XAK25" s="163"/>
      <c r="XAL25" s="163"/>
      <c r="XAM25" s="163"/>
      <c r="XAN25" s="163"/>
      <c r="XAO25" s="163"/>
      <c r="XAP25" s="163"/>
      <c r="XAQ25" s="163"/>
      <c r="XAR25" s="163"/>
      <c r="XAS25" s="163"/>
      <c r="XAT25" s="163"/>
      <c r="XAU25" s="163"/>
      <c r="XAV25" s="163"/>
      <c r="XAW25" s="163"/>
      <c r="XAX25" s="163"/>
      <c r="XAY25" s="163"/>
      <c r="XAZ25" s="163"/>
      <c r="XBA25" s="163"/>
      <c r="XBB25" s="163"/>
      <c r="XBC25" s="163"/>
      <c r="XBD25" s="163"/>
      <c r="XBE25" s="163"/>
      <c r="XBF25" s="163"/>
      <c r="XBG25" s="163"/>
      <c r="XBH25" s="163"/>
      <c r="XBI25" s="163"/>
      <c r="XBJ25" s="163"/>
      <c r="XBK25" s="163"/>
      <c r="XBL25" s="163"/>
      <c r="XBM25" s="163"/>
      <c r="XBN25" s="163"/>
      <c r="XBO25" s="163"/>
      <c r="XBP25" s="163"/>
      <c r="XBQ25" s="163"/>
      <c r="XBR25" s="163"/>
      <c r="XBS25" s="163"/>
      <c r="XBT25" s="163"/>
      <c r="XBU25" s="163"/>
      <c r="XBV25" s="163"/>
      <c r="XBW25" s="163"/>
      <c r="XBX25" s="163"/>
      <c r="XBY25" s="163"/>
      <c r="XBZ25" s="163"/>
      <c r="XCA25" s="163"/>
      <c r="XCB25" s="163"/>
      <c r="XCC25" s="163"/>
      <c r="XCD25" s="163"/>
      <c r="XCE25" s="163"/>
      <c r="XCF25" s="163"/>
      <c r="XCG25" s="163"/>
      <c r="XCH25" s="163"/>
      <c r="XCI25" s="163"/>
      <c r="XCJ25" s="163"/>
      <c r="XCK25" s="163"/>
      <c r="XCL25" s="163"/>
      <c r="XCM25" s="163"/>
    </row>
    <row r="26" spans="1:16315" ht="13.5" outlineLevel="1" thickBot="1" x14ac:dyDescent="0.25">
      <c r="B26" s="217" t="str">
        <f>N2_C2</f>
        <v>South</v>
      </c>
      <c r="C26" s="229">
        <f>IF(C20="","",C20)</f>
        <v>410.69600000000003</v>
      </c>
      <c r="D26" s="230">
        <f t="shared" ref="D26:W26" si="45">IF(D20="","",D20-C20)</f>
        <v>2.647199999999998</v>
      </c>
      <c r="E26" s="230">
        <f t="shared" si="45"/>
        <v>2.647199999999998</v>
      </c>
      <c r="F26" s="230">
        <f t="shared" si="45"/>
        <v>2.647199999999998</v>
      </c>
      <c r="G26" s="230">
        <f t="shared" si="45"/>
        <v>2.647199999999998</v>
      </c>
      <c r="H26" s="230">
        <f t="shared" si="45"/>
        <v>2.647199999999998</v>
      </c>
      <c r="I26" s="230">
        <f t="shared" si="45"/>
        <v>1.7846000000000117</v>
      </c>
      <c r="J26" s="230">
        <f t="shared" si="45"/>
        <v>1.7846000000000117</v>
      </c>
      <c r="K26" s="230">
        <f t="shared" si="45"/>
        <v>1.7846000000000117</v>
      </c>
      <c r="L26" s="230">
        <f t="shared" si="45"/>
        <v>1.7846000000000117</v>
      </c>
      <c r="M26" s="230">
        <f t="shared" si="45"/>
        <v>1.7845999999999549</v>
      </c>
      <c r="N26" s="230">
        <f t="shared" si="45"/>
        <v>2.1689999999999827</v>
      </c>
      <c r="O26" s="230">
        <f t="shared" si="45"/>
        <v>2.1689999999999827</v>
      </c>
      <c r="P26" s="230">
        <f t="shared" si="45"/>
        <v>2.1689999999999827</v>
      </c>
      <c r="Q26" s="230">
        <f t="shared" si="45"/>
        <v>2.1689999999999827</v>
      </c>
      <c r="R26" s="230">
        <f t="shared" si="45"/>
        <v>2.1690000000000964</v>
      </c>
      <c r="S26" s="230">
        <f t="shared" si="45"/>
        <v>1.6177999999999884</v>
      </c>
      <c r="T26" s="230">
        <f t="shared" si="45"/>
        <v>1.6177999999999884</v>
      </c>
      <c r="U26" s="230">
        <f t="shared" si="45"/>
        <v>1.6177999999999884</v>
      </c>
      <c r="V26" s="230">
        <f t="shared" si="45"/>
        <v>1.6177999999999884</v>
      </c>
      <c r="W26" s="230">
        <f t="shared" si="45"/>
        <v>1.6177999999999884</v>
      </c>
      <c r="X26" s="231">
        <f>IF(C26="","",SUM(C26:W26))</f>
        <v>451.78899999999999</v>
      </c>
      <c r="Y26" s="255">
        <f>IF(X26="","",NPV(RWACC_2,D26:W26))</f>
        <v>28.453239029182377</v>
      </c>
      <c r="Z26" s="232">
        <f t="shared" ca="1" si="44"/>
        <v>28.453239029182377</v>
      </c>
      <c r="AA26" s="261"/>
      <c r="AB26" s="261"/>
      <c r="AC26" s="258">
        <f>ROW()</f>
        <v>26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  <c r="QP26" s="163"/>
      <c r="QQ26" s="163"/>
      <c r="QR26" s="163"/>
      <c r="QS26" s="163"/>
      <c r="QT26" s="163"/>
      <c r="QU26" s="163"/>
      <c r="QV26" s="163"/>
      <c r="QW26" s="163"/>
      <c r="QX26" s="163"/>
      <c r="QY26" s="163"/>
      <c r="QZ26" s="163"/>
      <c r="RA26" s="163"/>
      <c r="RB26" s="163"/>
      <c r="RC26" s="163"/>
      <c r="RD26" s="163"/>
      <c r="RE26" s="163"/>
      <c r="RF26" s="163"/>
      <c r="RG26" s="163"/>
      <c r="RH26" s="163"/>
      <c r="RI26" s="163"/>
      <c r="RJ26" s="163"/>
      <c r="RK26" s="163"/>
      <c r="RL26" s="163"/>
      <c r="RM26" s="163"/>
      <c r="RN26" s="163"/>
      <c r="RO26" s="163"/>
      <c r="RP26" s="163"/>
      <c r="RQ26" s="163"/>
      <c r="RR26" s="163"/>
      <c r="RS26" s="163"/>
      <c r="RT26" s="163"/>
      <c r="RU26" s="163"/>
      <c r="RV26" s="163"/>
      <c r="RW26" s="163"/>
      <c r="RX26" s="163"/>
      <c r="RY26" s="163"/>
      <c r="RZ26" s="163"/>
      <c r="SA26" s="163"/>
      <c r="SB26" s="163"/>
      <c r="SC26" s="163"/>
      <c r="SD26" s="163"/>
      <c r="SE26" s="163"/>
      <c r="SF26" s="163"/>
      <c r="SG26" s="163"/>
      <c r="SH26" s="163"/>
      <c r="SI26" s="163"/>
      <c r="SJ26" s="163"/>
      <c r="SK26" s="163"/>
      <c r="SL26" s="163"/>
      <c r="SM26" s="163"/>
      <c r="SN26" s="163"/>
      <c r="SO26" s="163"/>
      <c r="SP26" s="163"/>
      <c r="SQ26" s="163"/>
      <c r="SR26" s="163"/>
      <c r="SS26" s="163"/>
      <c r="ST26" s="163"/>
      <c r="SU26" s="163"/>
      <c r="SV26" s="163"/>
      <c r="SW26" s="163"/>
      <c r="SX26" s="163"/>
      <c r="SY26" s="163"/>
      <c r="SZ26" s="163"/>
      <c r="TA26" s="163"/>
      <c r="TB26" s="163"/>
      <c r="TC26" s="163"/>
      <c r="TD26" s="163"/>
      <c r="TE26" s="163"/>
      <c r="TF26" s="163"/>
      <c r="TG26" s="163"/>
      <c r="TH26" s="163"/>
      <c r="TI26" s="163"/>
      <c r="TJ26" s="163"/>
      <c r="TK26" s="163"/>
      <c r="TL26" s="163"/>
      <c r="TM26" s="163"/>
      <c r="TN26" s="163"/>
      <c r="TO26" s="163"/>
      <c r="TP26" s="163"/>
      <c r="TQ26" s="163"/>
      <c r="TR26" s="163"/>
      <c r="TS26" s="163"/>
      <c r="TT26" s="163"/>
      <c r="TU26" s="163"/>
      <c r="TV26" s="163"/>
      <c r="TW26" s="163"/>
      <c r="TX26" s="163"/>
      <c r="TY26" s="163"/>
      <c r="TZ26" s="163"/>
      <c r="UA26" s="163"/>
      <c r="UB26" s="163"/>
      <c r="UC26" s="163"/>
      <c r="UD26" s="163"/>
      <c r="UE26" s="163"/>
      <c r="UF26" s="163"/>
      <c r="UG26" s="163"/>
      <c r="UH26" s="163"/>
      <c r="UI26" s="163"/>
      <c r="UJ26" s="163"/>
      <c r="UK26" s="163"/>
      <c r="UL26" s="163"/>
      <c r="UM26" s="163"/>
      <c r="UN26" s="163"/>
      <c r="UO26" s="163"/>
      <c r="UP26" s="163"/>
      <c r="UQ26" s="163"/>
      <c r="UR26" s="163"/>
      <c r="US26" s="163"/>
      <c r="UT26" s="163"/>
      <c r="UU26" s="163"/>
      <c r="UV26" s="163"/>
      <c r="UW26" s="163"/>
      <c r="UX26" s="163"/>
      <c r="UY26" s="163"/>
      <c r="UZ26" s="163"/>
      <c r="VA26" s="163"/>
      <c r="VB26" s="163"/>
      <c r="VC26" s="163"/>
      <c r="VD26" s="163"/>
      <c r="VE26" s="163"/>
      <c r="VF26" s="163"/>
      <c r="VG26" s="163"/>
      <c r="VH26" s="163"/>
      <c r="VI26" s="163"/>
      <c r="VJ26" s="163"/>
      <c r="VK26" s="163"/>
      <c r="VL26" s="163"/>
      <c r="VM26" s="163"/>
      <c r="VN26" s="163"/>
      <c r="VO26" s="163"/>
      <c r="VP26" s="163"/>
      <c r="VQ26" s="163"/>
      <c r="VR26" s="163"/>
      <c r="VS26" s="163"/>
      <c r="VT26" s="163"/>
      <c r="VU26" s="163"/>
      <c r="VV26" s="163"/>
      <c r="VW26" s="163"/>
      <c r="VX26" s="163"/>
      <c r="VY26" s="163"/>
      <c r="VZ26" s="163"/>
      <c r="WA26" s="163"/>
      <c r="WB26" s="163"/>
      <c r="WC26" s="163"/>
      <c r="WD26" s="163"/>
      <c r="WE26" s="163"/>
      <c r="WF26" s="163"/>
      <c r="WG26" s="163"/>
      <c r="WH26" s="163"/>
      <c r="WI26" s="163"/>
      <c r="WJ26" s="163"/>
      <c r="WK26" s="163"/>
      <c r="WL26" s="163"/>
      <c r="WM26" s="163"/>
      <c r="WN26" s="163"/>
      <c r="WO26" s="163"/>
      <c r="WP26" s="163"/>
      <c r="WQ26" s="163"/>
      <c r="WR26" s="163"/>
      <c r="WS26" s="163"/>
      <c r="WT26" s="163"/>
      <c r="WU26" s="163"/>
      <c r="WV26" s="163"/>
      <c r="WW26" s="163"/>
      <c r="WX26" s="163"/>
      <c r="WY26" s="163"/>
      <c r="WZ26" s="163"/>
      <c r="XA26" s="163"/>
      <c r="XB26" s="163"/>
      <c r="XC26" s="163"/>
      <c r="XD26" s="163"/>
      <c r="XE26" s="163"/>
      <c r="XF26" s="163"/>
      <c r="XG26" s="163"/>
      <c r="XH26" s="163"/>
      <c r="XI26" s="163"/>
      <c r="XJ26" s="163"/>
      <c r="XK26" s="163"/>
      <c r="XL26" s="163"/>
      <c r="XM26" s="163"/>
      <c r="XN26" s="163"/>
      <c r="XO26" s="163"/>
      <c r="XP26" s="163"/>
      <c r="XQ26" s="163"/>
      <c r="XR26" s="163"/>
      <c r="XS26" s="163"/>
      <c r="XT26" s="163"/>
      <c r="XU26" s="163"/>
      <c r="XV26" s="163"/>
      <c r="XW26" s="163"/>
      <c r="XX26" s="163"/>
      <c r="XY26" s="163"/>
      <c r="XZ26" s="163"/>
      <c r="YA26" s="163"/>
      <c r="YB26" s="163"/>
      <c r="YC26" s="163"/>
      <c r="YD26" s="163"/>
      <c r="YE26" s="163"/>
      <c r="YF26" s="163"/>
      <c r="YG26" s="163"/>
      <c r="YH26" s="163"/>
      <c r="YI26" s="163"/>
      <c r="YJ26" s="163"/>
      <c r="YK26" s="163"/>
      <c r="YL26" s="163"/>
      <c r="YM26" s="163"/>
      <c r="YN26" s="163"/>
      <c r="YO26" s="163"/>
      <c r="YP26" s="163"/>
      <c r="YQ26" s="163"/>
      <c r="YR26" s="163"/>
      <c r="YS26" s="163"/>
      <c r="YT26" s="163"/>
      <c r="YU26" s="163"/>
      <c r="YV26" s="163"/>
      <c r="YW26" s="163"/>
      <c r="YX26" s="163"/>
      <c r="YY26" s="163"/>
      <c r="YZ26" s="163"/>
      <c r="ZA26" s="163"/>
      <c r="ZB26" s="163"/>
      <c r="ZC26" s="163"/>
      <c r="ZD26" s="163"/>
      <c r="ZE26" s="163"/>
      <c r="ZF26" s="163"/>
      <c r="ZG26" s="163"/>
      <c r="ZH26" s="163"/>
      <c r="ZI26" s="163"/>
      <c r="ZJ26" s="163"/>
      <c r="ZK26" s="163"/>
      <c r="ZL26" s="163"/>
      <c r="ZM26" s="163"/>
      <c r="ZN26" s="163"/>
      <c r="ZO26" s="163"/>
      <c r="ZP26" s="163"/>
      <c r="ZQ26" s="163"/>
      <c r="ZR26" s="163"/>
      <c r="ZS26" s="163"/>
      <c r="ZT26" s="163"/>
      <c r="ZU26" s="163"/>
      <c r="ZV26" s="163"/>
      <c r="ZW26" s="163"/>
      <c r="ZX26" s="163"/>
      <c r="ZY26" s="163"/>
      <c r="ZZ26" s="163"/>
      <c r="AAA26" s="163"/>
      <c r="AAB26" s="163"/>
      <c r="AAC26" s="163"/>
      <c r="AAD26" s="163"/>
      <c r="AAE26" s="163"/>
      <c r="AAF26" s="163"/>
      <c r="AAG26" s="163"/>
      <c r="AAH26" s="163"/>
      <c r="AAI26" s="163"/>
      <c r="AAJ26" s="163"/>
      <c r="AAK26" s="163"/>
      <c r="AAL26" s="163"/>
      <c r="AAM26" s="163"/>
      <c r="AAN26" s="163"/>
      <c r="AAO26" s="163"/>
      <c r="AAP26" s="163"/>
      <c r="AAQ26" s="163"/>
      <c r="AAR26" s="163"/>
      <c r="AAS26" s="163"/>
      <c r="AAT26" s="163"/>
      <c r="AAU26" s="163"/>
      <c r="AAV26" s="163"/>
      <c r="AAW26" s="163"/>
      <c r="AAX26" s="163"/>
      <c r="AAY26" s="163"/>
      <c r="AAZ26" s="163"/>
      <c r="ABA26" s="163"/>
      <c r="ABB26" s="163"/>
      <c r="ABC26" s="163"/>
      <c r="ABD26" s="163"/>
      <c r="ABE26" s="163"/>
      <c r="ABF26" s="163"/>
      <c r="ABG26" s="163"/>
      <c r="ABH26" s="163"/>
      <c r="ABI26" s="163"/>
      <c r="ABJ26" s="163"/>
      <c r="ABK26" s="163"/>
      <c r="ABL26" s="163"/>
      <c r="ABM26" s="163"/>
      <c r="ABN26" s="163"/>
      <c r="ABO26" s="163"/>
      <c r="ABP26" s="163"/>
      <c r="ABQ26" s="163"/>
      <c r="ABR26" s="163"/>
      <c r="ABS26" s="163"/>
      <c r="ABT26" s="163"/>
      <c r="ABU26" s="163"/>
      <c r="ABV26" s="163"/>
      <c r="ABW26" s="163"/>
      <c r="ABX26" s="163"/>
      <c r="ABY26" s="163"/>
      <c r="ABZ26" s="163"/>
      <c r="ACA26" s="163"/>
      <c r="ACB26" s="163"/>
      <c r="ACC26" s="163"/>
      <c r="ACD26" s="163"/>
      <c r="ACE26" s="163"/>
      <c r="ACF26" s="163"/>
      <c r="ACG26" s="163"/>
      <c r="ACH26" s="163"/>
      <c r="ACI26" s="163"/>
      <c r="ACJ26" s="163"/>
      <c r="ACK26" s="163"/>
      <c r="ACL26" s="163"/>
      <c r="ACM26" s="163"/>
      <c r="ACN26" s="163"/>
      <c r="ACO26" s="163"/>
      <c r="ACP26" s="163"/>
      <c r="ACQ26" s="163"/>
      <c r="ACR26" s="163"/>
      <c r="ACS26" s="163"/>
      <c r="ACT26" s="163"/>
      <c r="ACU26" s="163"/>
      <c r="ACV26" s="163"/>
      <c r="ACW26" s="163"/>
      <c r="ACX26" s="163"/>
      <c r="ACY26" s="163"/>
      <c r="ACZ26" s="163"/>
      <c r="ADA26" s="163"/>
      <c r="ADB26" s="163"/>
      <c r="ADC26" s="163"/>
      <c r="ADD26" s="163"/>
      <c r="ADE26" s="163"/>
      <c r="ADF26" s="163"/>
      <c r="ADG26" s="163"/>
      <c r="ADH26" s="163"/>
      <c r="ADI26" s="163"/>
      <c r="ADJ26" s="163"/>
      <c r="ADK26" s="163"/>
      <c r="ADL26" s="163"/>
      <c r="ADM26" s="163"/>
      <c r="ADN26" s="163"/>
      <c r="ADO26" s="163"/>
      <c r="ADP26" s="163"/>
      <c r="ADQ26" s="163"/>
      <c r="ADR26" s="163"/>
      <c r="ADS26" s="163"/>
      <c r="ADT26" s="163"/>
      <c r="ADU26" s="163"/>
      <c r="ADV26" s="163"/>
      <c r="ADW26" s="163"/>
      <c r="ADX26" s="163"/>
      <c r="ADY26" s="163"/>
      <c r="ADZ26" s="163"/>
      <c r="AEA26" s="163"/>
      <c r="AEB26" s="163"/>
      <c r="AEC26" s="163"/>
      <c r="AED26" s="163"/>
      <c r="AEE26" s="163"/>
      <c r="AEF26" s="163"/>
      <c r="AEG26" s="163"/>
      <c r="AEH26" s="163"/>
      <c r="AEI26" s="163"/>
      <c r="AEJ26" s="163"/>
      <c r="AEK26" s="163"/>
      <c r="AEL26" s="163"/>
      <c r="AEM26" s="163"/>
      <c r="AEN26" s="163"/>
      <c r="AEO26" s="163"/>
      <c r="AEP26" s="163"/>
      <c r="AEQ26" s="163"/>
      <c r="AER26" s="163"/>
      <c r="AES26" s="163"/>
      <c r="AET26" s="163"/>
      <c r="AEU26" s="163"/>
      <c r="AEV26" s="163"/>
      <c r="AEW26" s="163"/>
      <c r="AEX26" s="163"/>
      <c r="AEY26" s="163"/>
      <c r="AEZ26" s="163"/>
      <c r="AFA26" s="163"/>
      <c r="AFB26" s="163"/>
      <c r="AFC26" s="163"/>
      <c r="AFD26" s="163"/>
      <c r="AFE26" s="163"/>
      <c r="AFF26" s="163"/>
      <c r="AFG26" s="163"/>
      <c r="AFH26" s="163"/>
      <c r="AFI26" s="163"/>
      <c r="AFJ26" s="163"/>
      <c r="AFK26" s="163"/>
      <c r="AFL26" s="163"/>
      <c r="AFM26" s="163"/>
      <c r="AFN26" s="163"/>
      <c r="AFO26" s="163"/>
      <c r="AFP26" s="163"/>
      <c r="AFQ26" s="163"/>
      <c r="AFR26" s="163"/>
      <c r="AFS26" s="163"/>
      <c r="AFT26" s="163"/>
      <c r="AFU26" s="163"/>
      <c r="AFV26" s="163"/>
      <c r="AFW26" s="163"/>
      <c r="AFX26" s="163"/>
      <c r="AFY26" s="163"/>
      <c r="AFZ26" s="163"/>
      <c r="AGA26" s="163"/>
      <c r="AGB26" s="163"/>
      <c r="AGC26" s="163"/>
      <c r="AGD26" s="163"/>
      <c r="AGE26" s="163"/>
      <c r="AGF26" s="163"/>
      <c r="AGG26" s="163"/>
      <c r="AGH26" s="163"/>
      <c r="AGI26" s="163"/>
      <c r="AGJ26" s="163"/>
      <c r="AGK26" s="163"/>
      <c r="AGL26" s="163"/>
      <c r="AGM26" s="163"/>
      <c r="AGN26" s="163"/>
      <c r="AGO26" s="163"/>
      <c r="AGP26" s="163"/>
      <c r="AGQ26" s="163"/>
      <c r="AGR26" s="163"/>
      <c r="AGS26" s="163"/>
      <c r="AGT26" s="163"/>
      <c r="AGU26" s="163"/>
      <c r="AGV26" s="163"/>
      <c r="AGW26" s="163"/>
      <c r="AGX26" s="163"/>
      <c r="AGY26" s="163"/>
      <c r="AGZ26" s="163"/>
      <c r="AHA26" s="163"/>
      <c r="AHB26" s="163"/>
      <c r="AHC26" s="163"/>
      <c r="AHD26" s="163"/>
      <c r="AHE26" s="163"/>
      <c r="AHF26" s="163"/>
      <c r="AHG26" s="163"/>
      <c r="AHH26" s="163"/>
      <c r="AHI26" s="163"/>
      <c r="AHJ26" s="163"/>
      <c r="AHK26" s="163"/>
      <c r="AHL26" s="163"/>
      <c r="AHM26" s="163"/>
      <c r="AHN26" s="163"/>
      <c r="AHO26" s="163"/>
      <c r="AHP26" s="163"/>
      <c r="AHQ26" s="163"/>
      <c r="AHR26" s="163"/>
      <c r="AHS26" s="163"/>
      <c r="AHT26" s="163"/>
      <c r="AHU26" s="163"/>
      <c r="AHV26" s="163"/>
      <c r="AHW26" s="163"/>
      <c r="AHX26" s="163"/>
      <c r="AHY26" s="163"/>
      <c r="AHZ26" s="163"/>
      <c r="AIA26" s="163"/>
      <c r="AIB26" s="163"/>
      <c r="AIC26" s="163"/>
      <c r="AID26" s="163"/>
      <c r="AIE26" s="163"/>
      <c r="AIF26" s="163"/>
      <c r="AIG26" s="163"/>
      <c r="AIH26" s="163"/>
      <c r="AII26" s="163"/>
      <c r="AIJ26" s="163"/>
      <c r="AIK26" s="163"/>
      <c r="AIL26" s="163"/>
      <c r="AIM26" s="163"/>
      <c r="AIN26" s="163"/>
      <c r="AIO26" s="163"/>
      <c r="AIP26" s="163"/>
      <c r="AIQ26" s="163"/>
      <c r="AIR26" s="163"/>
      <c r="AIS26" s="163"/>
      <c r="AIT26" s="163"/>
      <c r="AIU26" s="163"/>
      <c r="AIV26" s="163"/>
      <c r="AIW26" s="163"/>
      <c r="AIX26" s="163"/>
      <c r="AIY26" s="163"/>
      <c r="AIZ26" s="163"/>
      <c r="AJA26" s="163"/>
      <c r="AJB26" s="163"/>
      <c r="AJC26" s="163"/>
      <c r="AJD26" s="163"/>
      <c r="AJE26" s="163"/>
      <c r="AJF26" s="163"/>
      <c r="AJG26" s="163"/>
      <c r="AJH26" s="163"/>
      <c r="AJI26" s="163"/>
      <c r="AJJ26" s="163"/>
      <c r="AJK26" s="163"/>
      <c r="AJL26" s="163"/>
      <c r="AJM26" s="163"/>
      <c r="AJN26" s="163"/>
      <c r="AJO26" s="163"/>
      <c r="AJP26" s="163"/>
      <c r="AJQ26" s="163"/>
      <c r="AJR26" s="163"/>
      <c r="AJS26" s="163"/>
      <c r="AJT26" s="163"/>
      <c r="AJU26" s="163"/>
      <c r="AJV26" s="163"/>
      <c r="AJW26" s="163"/>
      <c r="AJX26" s="163"/>
      <c r="AJY26" s="163"/>
      <c r="AJZ26" s="163"/>
      <c r="AKA26" s="163"/>
      <c r="AKB26" s="163"/>
      <c r="AKC26" s="163"/>
      <c r="AKD26" s="163"/>
      <c r="AKE26" s="163"/>
      <c r="AKF26" s="163"/>
      <c r="AKG26" s="163"/>
      <c r="AKH26" s="163"/>
      <c r="AKI26" s="163"/>
      <c r="AKJ26" s="163"/>
      <c r="AKK26" s="163"/>
      <c r="AKL26" s="163"/>
      <c r="AKM26" s="163"/>
      <c r="AKN26" s="163"/>
      <c r="AKO26" s="163"/>
      <c r="AKP26" s="163"/>
      <c r="AKQ26" s="163"/>
      <c r="AKR26" s="163"/>
      <c r="AKS26" s="163"/>
      <c r="AKT26" s="163"/>
      <c r="AKU26" s="163"/>
      <c r="AKV26" s="163"/>
      <c r="AKW26" s="163"/>
      <c r="AKX26" s="163"/>
      <c r="AKY26" s="163"/>
      <c r="AKZ26" s="163"/>
      <c r="ALA26" s="163"/>
      <c r="ALB26" s="163"/>
      <c r="ALC26" s="163"/>
      <c r="ALD26" s="163"/>
      <c r="ALE26" s="163"/>
      <c r="ALF26" s="163"/>
      <c r="ALG26" s="163"/>
      <c r="ALH26" s="163"/>
      <c r="ALI26" s="163"/>
      <c r="ALJ26" s="163"/>
      <c r="ALK26" s="163"/>
      <c r="ALL26" s="163"/>
      <c r="ALM26" s="163"/>
      <c r="ALN26" s="163"/>
      <c r="ALO26" s="163"/>
      <c r="ALP26" s="163"/>
      <c r="ALQ26" s="163"/>
      <c r="ALR26" s="163"/>
      <c r="ALS26" s="163"/>
      <c r="ALT26" s="163"/>
      <c r="ALU26" s="163"/>
      <c r="ALV26" s="163"/>
      <c r="ALW26" s="163"/>
      <c r="ALX26" s="163"/>
      <c r="ALY26" s="163"/>
      <c r="ALZ26" s="163"/>
      <c r="AMA26" s="163"/>
      <c r="AMB26" s="163"/>
      <c r="AMC26" s="163"/>
      <c r="AMD26" s="163"/>
      <c r="AME26" s="163"/>
      <c r="AMF26" s="163"/>
      <c r="AMG26" s="163"/>
      <c r="AMH26" s="163"/>
      <c r="AMI26" s="163"/>
      <c r="AMJ26" s="163"/>
      <c r="AMK26" s="163"/>
      <c r="AML26" s="163"/>
      <c r="AMM26" s="163"/>
      <c r="AMN26" s="163"/>
      <c r="AMO26" s="163"/>
      <c r="AMP26" s="163"/>
      <c r="AMQ26" s="163"/>
      <c r="AMR26" s="163"/>
      <c r="AMS26" s="163"/>
      <c r="AMT26" s="163"/>
      <c r="AMU26" s="163"/>
      <c r="AMV26" s="163"/>
      <c r="AMW26" s="163"/>
      <c r="AMX26" s="163"/>
      <c r="AMY26" s="163"/>
      <c r="AMZ26" s="163"/>
      <c r="ANA26" s="163"/>
      <c r="ANB26" s="163"/>
      <c r="ANC26" s="163"/>
      <c r="AND26" s="163"/>
      <c r="ANE26" s="163"/>
      <c r="ANF26" s="163"/>
      <c r="ANG26" s="163"/>
      <c r="ANH26" s="163"/>
      <c r="ANI26" s="163"/>
      <c r="ANJ26" s="163"/>
      <c r="ANK26" s="163"/>
      <c r="ANL26" s="163"/>
      <c r="ANM26" s="163"/>
      <c r="ANN26" s="163"/>
      <c r="ANO26" s="163"/>
      <c r="ANP26" s="163"/>
      <c r="ANQ26" s="163"/>
      <c r="ANR26" s="163"/>
      <c r="ANS26" s="163"/>
      <c r="ANT26" s="163"/>
      <c r="ANU26" s="163"/>
      <c r="ANV26" s="163"/>
      <c r="ANW26" s="163"/>
      <c r="ANX26" s="163"/>
      <c r="ANY26" s="163"/>
      <c r="ANZ26" s="163"/>
      <c r="AOA26" s="163"/>
      <c r="AOB26" s="163"/>
      <c r="AOC26" s="163"/>
      <c r="AOD26" s="163"/>
      <c r="AOE26" s="163"/>
      <c r="AOF26" s="163"/>
      <c r="AOG26" s="163"/>
      <c r="AOH26" s="163"/>
      <c r="AOI26" s="163"/>
      <c r="AOJ26" s="163"/>
      <c r="AOK26" s="163"/>
      <c r="AOL26" s="163"/>
      <c r="AOM26" s="163"/>
      <c r="AON26" s="163"/>
      <c r="AOO26" s="163"/>
      <c r="AOP26" s="163"/>
      <c r="AOQ26" s="163"/>
      <c r="AOR26" s="163"/>
      <c r="AOS26" s="163"/>
      <c r="AOT26" s="163"/>
      <c r="AOU26" s="163"/>
      <c r="AOV26" s="163"/>
      <c r="AOW26" s="163"/>
      <c r="AOX26" s="163"/>
      <c r="AOY26" s="163"/>
      <c r="AOZ26" s="163"/>
      <c r="APA26" s="163"/>
      <c r="APB26" s="163"/>
      <c r="APC26" s="163"/>
      <c r="APD26" s="163"/>
      <c r="APE26" s="163"/>
      <c r="APF26" s="163"/>
      <c r="APG26" s="163"/>
      <c r="APH26" s="163"/>
      <c r="API26" s="163"/>
      <c r="APJ26" s="163"/>
      <c r="APK26" s="163"/>
      <c r="APL26" s="163"/>
      <c r="APM26" s="163"/>
      <c r="APN26" s="163"/>
      <c r="APO26" s="163"/>
      <c r="APP26" s="163"/>
      <c r="APQ26" s="163"/>
      <c r="APR26" s="163"/>
      <c r="APS26" s="163"/>
      <c r="APT26" s="163"/>
      <c r="APU26" s="163"/>
      <c r="APV26" s="163"/>
      <c r="APW26" s="163"/>
      <c r="APX26" s="163"/>
      <c r="APY26" s="163"/>
      <c r="APZ26" s="163"/>
      <c r="AQA26" s="163"/>
      <c r="AQB26" s="163"/>
      <c r="AQC26" s="163"/>
      <c r="AQD26" s="163"/>
      <c r="AQE26" s="163"/>
      <c r="AQF26" s="163"/>
      <c r="AQG26" s="163"/>
      <c r="AQH26" s="163"/>
      <c r="AQI26" s="163"/>
      <c r="AQJ26" s="163"/>
      <c r="AQK26" s="163"/>
      <c r="AQL26" s="163"/>
      <c r="AQM26" s="163"/>
      <c r="AQN26" s="163"/>
      <c r="AQO26" s="163"/>
      <c r="AQP26" s="163"/>
      <c r="AQQ26" s="163"/>
      <c r="AQR26" s="163"/>
      <c r="AQS26" s="163"/>
      <c r="AQT26" s="163"/>
      <c r="AQU26" s="163"/>
      <c r="AQV26" s="163"/>
      <c r="AQW26" s="163"/>
      <c r="AQX26" s="163"/>
      <c r="AQY26" s="163"/>
      <c r="AQZ26" s="163"/>
      <c r="ARA26" s="163"/>
      <c r="ARB26" s="163"/>
      <c r="ARC26" s="163"/>
      <c r="ARD26" s="163"/>
      <c r="ARE26" s="163"/>
      <c r="ARF26" s="163"/>
      <c r="ARG26" s="163"/>
      <c r="ARH26" s="163"/>
      <c r="ARI26" s="163"/>
      <c r="ARJ26" s="163"/>
      <c r="ARK26" s="163"/>
      <c r="ARL26" s="163"/>
      <c r="ARM26" s="163"/>
      <c r="ARN26" s="163"/>
      <c r="ARO26" s="163"/>
      <c r="ARP26" s="163"/>
      <c r="ARQ26" s="163"/>
      <c r="ARR26" s="163"/>
      <c r="ARS26" s="163"/>
      <c r="ART26" s="163"/>
      <c r="ARU26" s="163"/>
      <c r="ARV26" s="163"/>
      <c r="ARW26" s="163"/>
      <c r="ARX26" s="163"/>
      <c r="ARY26" s="163"/>
      <c r="ARZ26" s="163"/>
      <c r="ASA26" s="163"/>
      <c r="ASB26" s="163"/>
      <c r="ASC26" s="163"/>
      <c r="ASD26" s="163"/>
      <c r="ASE26" s="163"/>
      <c r="ASF26" s="163"/>
      <c r="ASG26" s="163"/>
      <c r="ASH26" s="163"/>
      <c r="ASI26" s="163"/>
      <c r="ASJ26" s="163"/>
      <c r="ASK26" s="163"/>
      <c r="ASL26" s="163"/>
      <c r="ASM26" s="163"/>
      <c r="ASN26" s="163"/>
      <c r="ASO26" s="163"/>
      <c r="ASP26" s="163"/>
      <c r="ASQ26" s="163"/>
      <c r="ASR26" s="163"/>
      <c r="ASS26" s="163"/>
      <c r="AST26" s="163"/>
      <c r="ASU26" s="163"/>
      <c r="ASV26" s="163"/>
      <c r="ASW26" s="163"/>
      <c r="ASX26" s="163"/>
      <c r="ASY26" s="163"/>
      <c r="ASZ26" s="163"/>
      <c r="ATA26" s="163"/>
      <c r="ATB26" s="163"/>
      <c r="ATC26" s="163"/>
      <c r="ATD26" s="163"/>
      <c r="ATE26" s="163"/>
      <c r="ATF26" s="163"/>
      <c r="ATG26" s="163"/>
      <c r="ATH26" s="163"/>
      <c r="ATI26" s="163"/>
      <c r="ATJ26" s="163"/>
      <c r="ATK26" s="163"/>
      <c r="ATL26" s="163"/>
      <c r="ATM26" s="163"/>
      <c r="ATN26" s="163"/>
      <c r="ATO26" s="163"/>
      <c r="ATP26" s="163"/>
      <c r="ATQ26" s="163"/>
      <c r="ATR26" s="163"/>
      <c r="ATS26" s="163"/>
      <c r="ATT26" s="163"/>
      <c r="ATU26" s="163"/>
      <c r="ATV26" s="163"/>
      <c r="ATW26" s="163"/>
      <c r="ATX26" s="163"/>
      <c r="ATY26" s="163"/>
      <c r="ATZ26" s="163"/>
      <c r="AUA26" s="163"/>
      <c r="AUB26" s="163"/>
      <c r="AUC26" s="163"/>
      <c r="AUD26" s="163"/>
      <c r="AUE26" s="163"/>
      <c r="AUF26" s="163"/>
      <c r="AUG26" s="163"/>
      <c r="AUH26" s="163"/>
      <c r="AUI26" s="163"/>
      <c r="AUJ26" s="163"/>
      <c r="AUK26" s="163"/>
      <c r="AUL26" s="163"/>
      <c r="AUM26" s="163"/>
      <c r="AUN26" s="163"/>
      <c r="AUO26" s="163"/>
      <c r="AUP26" s="163"/>
      <c r="AUQ26" s="163"/>
      <c r="AUR26" s="163"/>
      <c r="AUS26" s="163"/>
      <c r="AUT26" s="163"/>
      <c r="AUU26" s="163"/>
      <c r="AUV26" s="163"/>
      <c r="AUW26" s="163"/>
      <c r="AUX26" s="163"/>
      <c r="AUY26" s="163"/>
      <c r="AUZ26" s="163"/>
      <c r="AVA26" s="163"/>
      <c r="AVB26" s="163"/>
      <c r="AVC26" s="163"/>
      <c r="AVD26" s="163"/>
      <c r="AVE26" s="163"/>
      <c r="AVF26" s="163"/>
      <c r="AVG26" s="163"/>
      <c r="AVH26" s="163"/>
      <c r="AVI26" s="163"/>
      <c r="AVJ26" s="163"/>
      <c r="AVK26" s="163"/>
      <c r="AVL26" s="163"/>
      <c r="AVM26" s="163"/>
      <c r="AVN26" s="163"/>
      <c r="AVO26" s="163"/>
      <c r="AVP26" s="163"/>
      <c r="AVQ26" s="163"/>
      <c r="AVR26" s="163"/>
      <c r="AVS26" s="163"/>
      <c r="AVT26" s="163"/>
      <c r="AVU26" s="163"/>
      <c r="AVV26" s="163"/>
      <c r="AVW26" s="163"/>
      <c r="AVX26" s="163"/>
      <c r="AVY26" s="163"/>
      <c r="AVZ26" s="163"/>
      <c r="AWA26" s="163"/>
      <c r="AWB26" s="163"/>
      <c r="AWC26" s="163"/>
      <c r="AWD26" s="163"/>
      <c r="AWE26" s="163"/>
      <c r="AWF26" s="163"/>
      <c r="AWG26" s="163"/>
      <c r="AWH26" s="163"/>
      <c r="AWI26" s="163"/>
      <c r="AWJ26" s="163"/>
      <c r="AWK26" s="163"/>
      <c r="AWL26" s="163"/>
      <c r="AWM26" s="163"/>
      <c r="AWN26" s="163"/>
      <c r="AWO26" s="163"/>
      <c r="AWP26" s="163"/>
      <c r="AWQ26" s="163"/>
      <c r="AWR26" s="163"/>
      <c r="AWS26" s="163"/>
      <c r="AWT26" s="163"/>
      <c r="AWU26" s="163"/>
      <c r="AWV26" s="163"/>
      <c r="AWW26" s="163"/>
      <c r="AWX26" s="163"/>
      <c r="AWY26" s="163"/>
      <c r="AWZ26" s="163"/>
      <c r="AXA26" s="163"/>
      <c r="AXB26" s="163"/>
      <c r="AXC26" s="163"/>
      <c r="AXD26" s="163"/>
      <c r="AXE26" s="163"/>
      <c r="AXF26" s="163"/>
      <c r="AXG26" s="163"/>
      <c r="AXH26" s="163"/>
      <c r="AXI26" s="163"/>
      <c r="AXJ26" s="163"/>
      <c r="AXK26" s="163"/>
      <c r="AXL26" s="163"/>
      <c r="AXM26" s="163"/>
      <c r="AXN26" s="163"/>
      <c r="AXO26" s="163"/>
      <c r="AXP26" s="163"/>
      <c r="AXQ26" s="163"/>
      <c r="AXR26" s="163"/>
      <c r="AXS26" s="163"/>
      <c r="AXT26" s="163"/>
      <c r="AXU26" s="163"/>
      <c r="AXV26" s="163"/>
      <c r="AXW26" s="163"/>
      <c r="AXX26" s="163"/>
      <c r="AXY26" s="163"/>
      <c r="AXZ26" s="163"/>
      <c r="AYA26" s="163"/>
      <c r="AYB26" s="163"/>
      <c r="AYC26" s="163"/>
      <c r="AYD26" s="163"/>
      <c r="AYE26" s="163"/>
      <c r="AYF26" s="163"/>
      <c r="AYG26" s="163"/>
      <c r="AYH26" s="163"/>
      <c r="AYI26" s="163"/>
      <c r="AYJ26" s="163"/>
      <c r="AYK26" s="163"/>
      <c r="AYL26" s="163"/>
      <c r="AYM26" s="163"/>
      <c r="AYN26" s="163"/>
      <c r="AYO26" s="163"/>
      <c r="AYP26" s="163"/>
      <c r="AYQ26" s="163"/>
      <c r="AYR26" s="163"/>
      <c r="AYS26" s="163"/>
      <c r="AYT26" s="163"/>
      <c r="AYU26" s="163"/>
      <c r="AYV26" s="163"/>
      <c r="AYW26" s="163"/>
      <c r="AYX26" s="163"/>
      <c r="AYY26" s="163"/>
      <c r="AYZ26" s="163"/>
      <c r="AZA26" s="163"/>
      <c r="AZB26" s="163"/>
      <c r="AZC26" s="163"/>
      <c r="AZD26" s="163"/>
      <c r="AZE26" s="163"/>
      <c r="AZF26" s="163"/>
      <c r="AZG26" s="163"/>
      <c r="AZH26" s="163"/>
      <c r="AZI26" s="163"/>
      <c r="AZJ26" s="163"/>
      <c r="AZK26" s="163"/>
      <c r="AZL26" s="163"/>
      <c r="AZM26" s="163"/>
      <c r="AZN26" s="163"/>
      <c r="AZO26" s="163"/>
      <c r="AZP26" s="163"/>
      <c r="AZQ26" s="163"/>
      <c r="AZR26" s="163"/>
      <c r="AZS26" s="163"/>
      <c r="AZT26" s="163"/>
      <c r="AZU26" s="163"/>
      <c r="AZV26" s="163"/>
      <c r="AZW26" s="163"/>
      <c r="AZX26" s="163"/>
      <c r="AZY26" s="163"/>
      <c r="AZZ26" s="163"/>
      <c r="BAA26" s="163"/>
      <c r="BAB26" s="163"/>
      <c r="BAC26" s="163"/>
      <c r="BAD26" s="163"/>
      <c r="BAE26" s="163"/>
      <c r="BAF26" s="163"/>
      <c r="BAG26" s="163"/>
      <c r="BAH26" s="163"/>
      <c r="BAI26" s="163"/>
      <c r="BAJ26" s="163"/>
      <c r="BAK26" s="163"/>
      <c r="BAL26" s="163"/>
      <c r="BAM26" s="163"/>
      <c r="BAN26" s="163"/>
      <c r="BAO26" s="163"/>
      <c r="BAP26" s="163"/>
      <c r="BAQ26" s="163"/>
      <c r="BAR26" s="163"/>
      <c r="BAS26" s="163"/>
      <c r="BAT26" s="163"/>
      <c r="BAU26" s="163"/>
      <c r="BAV26" s="163"/>
      <c r="BAW26" s="163"/>
      <c r="BAX26" s="163"/>
      <c r="BAY26" s="163"/>
      <c r="BAZ26" s="163"/>
      <c r="BBA26" s="163"/>
      <c r="BBB26" s="163"/>
      <c r="BBC26" s="163"/>
      <c r="BBD26" s="163"/>
      <c r="BBE26" s="163"/>
      <c r="BBF26" s="163"/>
      <c r="BBG26" s="163"/>
      <c r="BBH26" s="163"/>
      <c r="BBI26" s="163"/>
      <c r="BBJ26" s="163"/>
      <c r="BBK26" s="163"/>
      <c r="BBL26" s="163"/>
      <c r="BBM26" s="163"/>
      <c r="BBN26" s="163"/>
      <c r="BBO26" s="163"/>
      <c r="BBP26" s="163"/>
      <c r="BBQ26" s="163"/>
      <c r="BBR26" s="163"/>
      <c r="BBS26" s="163"/>
      <c r="BBT26" s="163"/>
      <c r="BBU26" s="163"/>
      <c r="BBV26" s="163"/>
      <c r="BBW26" s="163"/>
      <c r="BBX26" s="163"/>
      <c r="BBY26" s="163"/>
      <c r="BBZ26" s="163"/>
      <c r="BCA26" s="163"/>
      <c r="BCB26" s="163"/>
      <c r="BCC26" s="163"/>
      <c r="BCD26" s="163"/>
      <c r="BCE26" s="163"/>
      <c r="BCF26" s="163"/>
      <c r="BCG26" s="163"/>
      <c r="BCH26" s="163"/>
      <c r="BCI26" s="163"/>
      <c r="BCJ26" s="163"/>
      <c r="BCK26" s="163"/>
      <c r="BCL26" s="163"/>
      <c r="BCM26" s="163"/>
      <c r="BCN26" s="163"/>
      <c r="BCO26" s="163"/>
      <c r="BCP26" s="163"/>
      <c r="BCQ26" s="163"/>
      <c r="BCR26" s="163"/>
      <c r="BCS26" s="163"/>
      <c r="BCT26" s="163"/>
      <c r="BCU26" s="163"/>
      <c r="BCV26" s="163"/>
      <c r="BCW26" s="163"/>
      <c r="BCX26" s="163"/>
      <c r="BCY26" s="163"/>
      <c r="BCZ26" s="163"/>
      <c r="BDA26" s="163"/>
      <c r="BDB26" s="163"/>
      <c r="BDC26" s="163"/>
      <c r="BDD26" s="163"/>
      <c r="BDE26" s="163"/>
      <c r="BDF26" s="163"/>
      <c r="BDG26" s="163"/>
      <c r="BDH26" s="163"/>
      <c r="BDI26" s="163"/>
      <c r="BDJ26" s="163"/>
      <c r="BDK26" s="163"/>
      <c r="BDL26" s="163"/>
      <c r="BDM26" s="163"/>
      <c r="BDN26" s="163"/>
      <c r="BDO26" s="163"/>
      <c r="BDP26" s="163"/>
      <c r="BDQ26" s="163"/>
      <c r="BDR26" s="163"/>
      <c r="BDS26" s="163"/>
      <c r="BDT26" s="163"/>
      <c r="BDU26" s="163"/>
      <c r="BDV26" s="163"/>
      <c r="BDW26" s="163"/>
      <c r="BDX26" s="163"/>
      <c r="BDY26" s="163"/>
      <c r="BDZ26" s="163"/>
      <c r="BEA26" s="163"/>
      <c r="BEB26" s="163"/>
      <c r="BEC26" s="163"/>
      <c r="BED26" s="163"/>
      <c r="BEE26" s="163"/>
      <c r="BEF26" s="163"/>
      <c r="BEG26" s="163"/>
      <c r="BEH26" s="163"/>
      <c r="BEI26" s="163"/>
      <c r="BEJ26" s="163"/>
      <c r="BEK26" s="163"/>
      <c r="BEL26" s="163"/>
      <c r="BEM26" s="163"/>
      <c r="BEN26" s="163"/>
      <c r="BEO26" s="163"/>
      <c r="BEP26" s="163"/>
      <c r="BEQ26" s="163"/>
      <c r="BER26" s="163"/>
      <c r="BES26" s="163"/>
      <c r="BET26" s="163"/>
      <c r="BEU26" s="163"/>
      <c r="BEV26" s="163"/>
      <c r="BEW26" s="163"/>
      <c r="BEX26" s="163"/>
      <c r="BEY26" s="163"/>
      <c r="BEZ26" s="163"/>
      <c r="BFA26" s="163"/>
      <c r="BFB26" s="163"/>
      <c r="BFC26" s="163"/>
      <c r="BFD26" s="163"/>
      <c r="BFE26" s="163"/>
      <c r="BFF26" s="163"/>
      <c r="BFG26" s="163"/>
      <c r="BFH26" s="163"/>
      <c r="BFI26" s="163"/>
      <c r="BFJ26" s="163"/>
      <c r="BFK26" s="163"/>
      <c r="BFL26" s="163"/>
      <c r="BFM26" s="163"/>
      <c r="BFN26" s="163"/>
      <c r="BFO26" s="163"/>
      <c r="BFP26" s="163"/>
      <c r="BFQ26" s="163"/>
      <c r="BFR26" s="163"/>
      <c r="BFS26" s="163"/>
      <c r="BFT26" s="163"/>
      <c r="BFU26" s="163"/>
      <c r="BFV26" s="163"/>
      <c r="BFW26" s="163"/>
      <c r="BFX26" s="163"/>
      <c r="BFY26" s="163"/>
      <c r="BFZ26" s="163"/>
      <c r="BGA26" s="163"/>
      <c r="BGB26" s="163"/>
      <c r="BGC26" s="163"/>
      <c r="BGD26" s="163"/>
      <c r="BGE26" s="163"/>
      <c r="BGF26" s="163"/>
      <c r="BGG26" s="163"/>
      <c r="BGH26" s="163"/>
      <c r="BGI26" s="163"/>
      <c r="BGJ26" s="163"/>
      <c r="BGK26" s="163"/>
      <c r="BGL26" s="163"/>
      <c r="BGM26" s="163"/>
      <c r="BGN26" s="163"/>
      <c r="BGO26" s="163"/>
      <c r="BGP26" s="163"/>
      <c r="BGQ26" s="163"/>
      <c r="BGR26" s="163"/>
      <c r="BGS26" s="163"/>
      <c r="BGT26" s="163"/>
      <c r="BGU26" s="163"/>
      <c r="BGV26" s="163"/>
      <c r="BGW26" s="163"/>
      <c r="BGX26" s="163"/>
      <c r="BGY26" s="163"/>
      <c r="BGZ26" s="163"/>
      <c r="BHA26" s="163"/>
      <c r="BHB26" s="163"/>
      <c r="BHC26" s="163"/>
      <c r="BHD26" s="163"/>
      <c r="BHE26" s="163"/>
      <c r="BHF26" s="163"/>
      <c r="BHG26" s="163"/>
      <c r="BHH26" s="163"/>
      <c r="BHI26" s="163"/>
      <c r="BHJ26" s="163"/>
      <c r="BHK26" s="163"/>
      <c r="BHL26" s="163"/>
      <c r="BHM26" s="163"/>
      <c r="BHN26" s="163"/>
      <c r="BHO26" s="163"/>
      <c r="BHP26" s="163"/>
      <c r="BHQ26" s="163"/>
      <c r="BHR26" s="163"/>
      <c r="BHS26" s="163"/>
      <c r="BHT26" s="163"/>
      <c r="BHU26" s="163"/>
      <c r="BHV26" s="163"/>
      <c r="BHW26" s="163"/>
      <c r="BHX26" s="163"/>
      <c r="BHY26" s="163"/>
      <c r="BHZ26" s="163"/>
      <c r="BIA26" s="163"/>
      <c r="BIB26" s="163"/>
      <c r="BIC26" s="163"/>
      <c r="BID26" s="163"/>
      <c r="BIE26" s="163"/>
      <c r="BIF26" s="163"/>
      <c r="BIG26" s="163"/>
      <c r="BIH26" s="163"/>
      <c r="BII26" s="163"/>
      <c r="BIJ26" s="163"/>
      <c r="BIK26" s="163"/>
      <c r="BIL26" s="163"/>
      <c r="BIM26" s="163"/>
      <c r="BIN26" s="163"/>
      <c r="BIO26" s="163"/>
      <c r="BIP26" s="163"/>
      <c r="BIQ26" s="163"/>
      <c r="BIR26" s="163"/>
      <c r="BIS26" s="163"/>
      <c r="BIT26" s="163"/>
      <c r="BIU26" s="163"/>
      <c r="BIV26" s="163"/>
      <c r="BIW26" s="163"/>
      <c r="BIX26" s="163"/>
      <c r="BIY26" s="163"/>
      <c r="BIZ26" s="163"/>
      <c r="BJA26" s="163"/>
      <c r="BJB26" s="163"/>
      <c r="BJC26" s="163"/>
      <c r="BJD26" s="163"/>
      <c r="BJE26" s="163"/>
      <c r="BJF26" s="163"/>
      <c r="BJG26" s="163"/>
      <c r="BJH26" s="163"/>
      <c r="BJI26" s="163"/>
      <c r="BJJ26" s="163"/>
      <c r="BJK26" s="163"/>
      <c r="BJL26" s="163"/>
      <c r="BJM26" s="163"/>
      <c r="BJN26" s="163"/>
      <c r="BJO26" s="163"/>
      <c r="BJP26" s="163"/>
      <c r="BJQ26" s="163"/>
      <c r="BJR26" s="163"/>
      <c r="BJS26" s="163"/>
      <c r="BJT26" s="163"/>
      <c r="BJU26" s="163"/>
      <c r="BJV26" s="163"/>
      <c r="BJW26" s="163"/>
      <c r="BJX26" s="163"/>
      <c r="BJY26" s="163"/>
      <c r="BJZ26" s="163"/>
      <c r="BKA26" s="163"/>
      <c r="BKB26" s="163"/>
      <c r="BKC26" s="163"/>
      <c r="BKD26" s="163"/>
      <c r="BKE26" s="163"/>
      <c r="BKF26" s="163"/>
      <c r="BKG26" s="163"/>
      <c r="BKH26" s="163"/>
      <c r="BKI26" s="163"/>
      <c r="BKJ26" s="163"/>
      <c r="BKK26" s="163"/>
      <c r="BKL26" s="163"/>
      <c r="BKM26" s="163"/>
      <c r="BKN26" s="163"/>
      <c r="BKO26" s="163"/>
      <c r="BKP26" s="163"/>
      <c r="BKQ26" s="163"/>
      <c r="BKR26" s="163"/>
      <c r="BKS26" s="163"/>
      <c r="BKT26" s="163"/>
      <c r="BKU26" s="163"/>
      <c r="BKV26" s="163"/>
      <c r="BKW26" s="163"/>
      <c r="BKX26" s="163"/>
      <c r="BKY26" s="163"/>
      <c r="BKZ26" s="163"/>
      <c r="BLA26" s="163"/>
      <c r="BLB26" s="163"/>
      <c r="BLC26" s="163"/>
      <c r="BLD26" s="163"/>
      <c r="BLE26" s="163"/>
      <c r="BLF26" s="163"/>
      <c r="BLG26" s="163"/>
      <c r="BLH26" s="163"/>
      <c r="BLI26" s="163"/>
      <c r="BLJ26" s="163"/>
      <c r="BLK26" s="163"/>
      <c r="BLL26" s="163"/>
      <c r="BLM26" s="163"/>
      <c r="BLN26" s="163"/>
      <c r="BLO26" s="163"/>
      <c r="BLP26" s="163"/>
      <c r="BLQ26" s="163"/>
      <c r="BLR26" s="163"/>
      <c r="BLS26" s="163"/>
      <c r="BLT26" s="163"/>
      <c r="BLU26" s="163"/>
      <c r="BLV26" s="163"/>
      <c r="BLW26" s="163"/>
      <c r="BLX26" s="163"/>
      <c r="BLY26" s="163"/>
      <c r="BLZ26" s="163"/>
      <c r="BMA26" s="163"/>
      <c r="BMB26" s="163"/>
      <c r="BMC26" s="163"/>
      <c r="BMD26" s="163"/>
      <c r="BME26" s="163"/>
      <c r="BMF26" s="163"/>
      <c r="BMG26" s="163"/>
      <c r="BMH26" s="163"/>
      <c r="BMI26" s="163"/>
      <c r="BMJ26" s="163"/>
      <c r="BMK26" s="163"/>
      <c r="BML26" s="163"/>
      <c r="BMM26" s="163"/>
      <c r="BMN26" s="163"/>
      <c r="BMO26" s="163"/>
      <c r="BMP26" s="163"/>
      <c r="BMQ26" s="163"/>
      <c r="BMR26" s="163"/>
      <c r="BMS26" s="163"/>
      <c r="BMT26" s="163"/>
      <c r="BMU26" s="163"/>
      <c r="BMV26" s="163"/>
      <c r="BMW26" s="163"/>
      <c r="BMX26" s="163"/>
      <c r="BMY26" s="163"/>
      <c r="BMZ26" s="163"/>
      <c r="BNA26" s="163"/>
      <c r="BNB26" s="163"/>
      <c r="BNC26" s="163"/>
      <c r="BND26" s="163"/>
      <c r="BNE26" s="163"/>
      <c r="BNF26" s="163"/>
      <c r="BNG26" s="163"/>
      <c r="BNH26" s="163"/>
      <c r="BNI26" s="163"/>
      <c r="BNJ26" s="163"/>
      <c r="BNK26" s="163"/>
      <c r="BNL26" s="163"/>
      <c r="BNM26" s="163"/>
      <c r="BNN26" s="163"/>
      <c r="BNO26" s="163"/>
      <c r="BNP26" s="163"/>
      <c r="BNQ26" s="163"/>
      <c r="BNR26" s="163"/>
      <c r="BNS26" s="163"/>
      <c r="BNT26" s="163"/>
      <c r="BNU26" s="163"/>
      <c r="BNV26" s="163"/>
      <c r="BNW26" s="163"/>
      <c r="BNX26" s="163"/>
      <c r="BNY26" s="163"/>
      <c r="BNZ26" s="163"/>
      <c r="BOA26" s="163"/>
      <c r="BOB26" s="163"/>
      <c r="BOC26" s="163"/>
      <c r="BOD26" s="163"/>
      <c r="BOE26" s="163"/>
      <c r="BOF26" s="163"/>
      <c r="BOG26" s="163"/>
      <c r="BOH26" s="163"/>
      <c r="BOI26" s="163"/>
      <c r="BOJ26" s="163"/>
      <c r="BOK26" s="163"/>
      <c r="BOL26" s="163"/>
      <c r="BOM26" s="163"/>
      <c r="BON26" s="163"/>
      <c r="BOO26" s="163"/>
      <c r="BOP26" s="163"/>
      <c r="BOQ26" s="163"/>
      <c r="BOR26" s="163"/>
      <c r="BOS26" s="163"/>
      <c r="BOT26" s="163"/>
      <c r="BOU26" s="163"/>
      <c r="BOV26" s="163"/>
      <c r="BOW26" s="163"/>
      <c r="BOX26" s="163"/>
      <c r="BOY26" s="163"/>
      <c r="BOZ26" s="163"/>
      <c r="BPA26" s="163"/>
      <c r="BPB26" s="163"/>
      <c r="BPC26" s="163"/>
      <c r="BPD26" s="163"/>
      <c r="BPE26" s="163"/>
      <c r="BPF26" s="163"/>
      <c r="BPG26" s="163"/>
      <c r="BPH26" s="163"/>
      <c r="BPI26" s="163"/>
      <c r="BPJ26" s="163"/>
      <c r="BPK26" s="163"/>
      <c r="BPL26" s="163"/>
      <c r="BPM26" s="163"/>
      <c r="BPN26" s="163"/>
      <c r="BPO26" s="163"/>
      <c r="BPP26" s="163"/>
      <c r="BPQ26" s="163"/>
      <c r="BPR26" s="163"/>
      <c r="BPS26" s="163"/>
      <c r="BPT26" s="163"/>
      <c r="BPU26" s="163"/>
      <c r="BPV26" s="163"/>
      <c r="BPW26" s="163"/>
      <c r="BPX26" s="163"/>
      <c r="BPY26" s="163"/>
      <c r="BPZ26" s="163"/>
      <c r="BQA26" s="163"/>
      <c r="BQB26" s="163"/>
      <c r="BQC26" s="163"/>
      <c r="BQD26" s="163"/>
      <c r="BQE26" s="163"/>
      <c r="BQF26" s="163"/>
      <c r="BQG26" s="163"/>
      <c r="BQH26" s="163"/>
      <c r="BQI26" s="163"/>
      <c r="BQJ26" s="163"/>
      <c r="BQK26" s="163"/>
      <c r="BQL26" s="163"/>
      <c r="BQM26" s="163"/>
      <c r="BQN26" s="163"/>
      <c r="BQO26" s="163"/>
      <c r="BQP26" s="163"/>
      <c r="BQQ26" s="163"/>
      <c r="BQR26" s="163"/>
      <c r="BQS26" s="163"/>
      <c r="BQT26" s="163"/>
      <c r="BQU26" s="163"/>
      <c r="BQV26" s="163"/>
      <c r="BQW26" s="163"/>
      <c r="BQX26" s="163"/>
      <c r="BQY26" s="163"/>
      <c r="BQZ26" s="163"/>
      <c r="BRA26" s="163"/>
      <c r="BRB26" s="163"/>
      <c r="BRC26" s="163"/>
      <c r="BRD26" s="163"/>
      <c r="BRE26" s="163"/>
      <c r="BRF26" s="163"/>
      <c r="BRG26" s="163"/>
      <c r="BRH26" s="163"/>
      <c r="BRI26" s="163"/>
      <c r="BRJ26" s="163"/>
      <c r="BRK26" s="163"/>
      <c r="BRL26" s="163"/>
      <c r="BRM26" s="163"/>
      <c r="BRN26" s="163"/>
      <c r="BRO26" s="163"/>
      <c r="BRP26" s="163"/>
      <c r="BRQ26" s="163"/>
      <c r="BRR26" s="163"/>
      <c r="BRS26" s="163"/>
      <c r="BRT26" s="163"/>
      <c r="BRU26" s="163"/>
      <c r="BRV26" s="163"/>
      <c r="BRW26" s="163"/>
      <c r="BRX26" s="163"/>
      <c r="BRY26" s="163"/>
      <c r="BRZ26" s="163"/>
      <c r="BSA26" s="163"/>
      <c r="BSB26" s="163"/>
      <c r="BSC26" s="163"/>
      <c r="BSD26" s="163"/>
      <c r="BSE26" s="163"/>
      <c r="BSF26" s="163"/>
      <c r="BSG26" s="163"/>
      <c r="BSH26" s="163"/>
      <c r="BSI26" s="163"/>
      <c r="BSJ26" s="163"/>
      <c r="BSK26" s="163"/>
      <c r="BSL26" s="163"/>
      <c r="BSM26" s="163"/>
      <c r="BSN26" s="163"/>
      <c r="BSO26" s="163"/>
      <c r="BSP26" s="163"/>
      <c r="BSQ26" s="163"/>
      <c r="BSR26" s="163"/>
      <c r="BSS26" s="163"/>
      <c r="BST26" s="163"/>
      <c r="BSU26" s="163"/>
      <c r="BSV26" s="163"/>
      <c r="BSW26" s="163"/>
      <c r="BSX26" s="163"/>
      <c r="BSY26" s="163"/>
      <c r="BSZ26" s="163"/>
      <c r="BTA26" s="163"/>
      <c r="BTB26" s="163"/>
      <c r="BTC26" s="163"/>
      <c r="BTD26" s="163"/>
      <c r="BTE26" s="163"/>
      <c r="BTF26" s="163"/>
      <c r="BTG26" s="163"/>
      <c r="BTH26" s="163"/>
      <c r="BTI26" s="163"/>
      <c r="BTJ26" s="163"/>
      <c r="BTK26" s="163"/>
      <c r="BTL26" s="163"/>
      <c r="BTM26" s="163"/>
      <c r="BTN26" s="163"/>
      <c r="BTO26" s="163"/>
      <c r="BTP26" s="163"/>
      <c r="BTQ26" s="163"/>
      <c r="BTR26" s="163"/>
      <c r="BTS26" s="163"/>
      <c r="BTT26" s="163"/>
      <c r="BTU26" s="163"/>
      <c r="BTV26" s="163"/>
      <c r="BTW26" s="163"/>
      <c r="BTX26" s="163"/>
      <c r="BTY26" s="163"/>
      <c r="BTZ26" s="163"/>
      <c r="BUA26" s="163"/>
      <c r="BUB26" s="163"/>
      <c r="BUC26" s="163"/>
      <c r="BUD26" s="163"/>
      <c r="BUE26" s="163"/>
      <c r="BUF26" s="163"/>
      <c r="BUG26" s="163"/>
      <c r="BUH26" s="163"/>
      <c r="BUI26" s="163"/>
      <c r="BUJ26" s="163"/>
      <c r="BUK26" s="163"/>
      <c r="BUL26" s="163"/>
      <c r="BUM26" s="163"/>
      <c r="BUN26" s="163"/>
      <c r="BUO26" s="163"/>
      <c r="BUP26" s="163"/>
      <c r="BUQ26" s="163"/>
      <c r="BUR26" s="163"/>
      <c r="BUS26" s="163"/>
      <c r="BUT26" s="163"/>
      <c r="BUU26" s="163"/>
      <c r="BUV26" s="163"/>
      <c r="BUW26" s="163"/>
      <c r="BUX26" s="163"/>
      <c r="BUY26" s="163"/>
      <c r="BUZ26" s="163"/>
      <c r="BVA26" s="163"/>
      <c r="BVB26" s="163"/>
      <c r="BVC26" s="163"/>
      <c r="BVD26" s="163"/>
      <c r="BVE26" s="163"/>
      <c r="BVF26" s="163"/>
      <c r="BVG26" s="163"/>
      <c r="BVH26" s="163"/>
      <c r="BVI26" s="163"/>
      <c r="BVJ26" s="163"/>
      <c r="BVK26" s="163"/>
      <c r="BVL26" s="163"/>
      <c r="BVM26" s="163"/>
      <c r="BVN26" s="163"/>
      <c r="BVO26" s="163"/>
      <c r="BVP26" s="163"/>
      <c r="BVQ26" s="163"/>
      <c r="BVR26" s="163"/>
      <c r="BVS26" s="163"/>
      <c r="BVT26" s="163"/>
      <c r="BVU26" s="163"/>
      <c r="BVV26" s="163"/>
      <c r="BVW26" s="163"/>
      <c r="BVX26" s="163"/>
      <c r="BVY26" s="163"/>
      <c r="BVZ26" s="163"/>
      <c r="BWA26" s="163"/>
      <c r="BWB26" s="163"/>
      <c r="BWC26" s="163"/>
      <c r="BWD26" s="163"/>
      <c r="BWE26" s="163"/>
      <c r="BWF26" s="163"/>
      <c r="BWG26" s="163"/>
      <c r="BWH26" s="163"/>
      <c r="BWI26" s="163"/>
      <c r="BWJ26" s="163"/>
      <c r="BWK26" s="163"/>
      <c r="BWL26" s="163"/>
      <c r="BWM26" s="163"/>
      <c r="BWN26" s="163"/>
      <c r="BWO26" s="163"/>
      <c r="BWP26" s="163"/>
      <c r="BWQ26" s="163"/>
      <c r="BWR26" s="163"/>
      <c r="BWS26" s="163"/>
      <c r="BWT26" s="163"/>
      <c r="BWU26" s="163"/>
      <c r="BWV26" s="163"/>
      <c r="BWW26" s="163"/>
      <c r="BWX26" s="163"/>
      <c r="BWY26" s="163"/>
      <c r="BWZ26" s="163"/>
      <c r="BXA26" s="163"/>
      <c r="BXB26" s="163"/>
      <c r="BXC26" s="163"/>
      <c r="BXD26" s="163"/>
      <c r="BXE26" s="163"/>
      <c r="BXF26" s="163"/>
      <c r="BXG26" s="163"/>
      <c r="BXH26" s="163"/>
      <c r="BXI26" s="163"/>
      <c r="BXJ26" s="163"/>
      <c r="BXK26" s="163"/>
      <c r="BXL26" s="163"/>
      <c r="BXM26" s="163"/>
      <c r="BXN26" s="163"/>
      <c r="BXO26" s="163"/>
      <c r="BXP26" s="163"/>
      <c r="BXQ26" s="163"/>
      <c r="BXR26" s="163"/>
      <c r="BXS26" s="163"/>
      <c r="BXT26" s="163"/>
      <c r="BXU26" s="163"/>
      <c r="BXV26" s="163"/>
      <c r="BXW26" s="163"/>
      <c r="BXX26" s="163"/>
      <c r="BXY26" s="163"/>
      <c r="BXZ26" s="163"/>
      <c r="BYA26" s="163"/>
      <c r="BYB26" s="163"/>
      <c r="BYC26" s="163"/>
      <c r="BYD26" s="163"/>
      <c r="BYE26" s="163"/>
      <c r="BYF26" s="163"/>
      <c r="BYG26" s="163"/>
      <c r="BYH26" s="163"/>
      <c r="BYI26" s="163"/>
      <c r="BYJ26" s="163"/>
      <c r="BYK26" s="163"/>
      <c r="BYL26" s="163"/>
      <c r="BYM26" s="163"/>
      <c r="BYN26" s="163"/>
      <c r="BYO26" s="163"/>
      <c r="BYP26" s="163"/>
      <c r="BYQ26" s="163"/>
      <c r="BYR26" s="163"/>
      <c r="BYS26" s="163"/>
      <c r="BYT26" s="163"/>
      <c r="BYU26" s="163"/>
      <c r="BYV26" s="163"/>
      <c r="BYW26" s="163"/>
      <c r="BYX26" s="163"/>
      <c r="BYY26" s="163"/>
      <c r="BYZ26" s="163"/>
      <c r="BZA26" s="163"/>
      <c r="BZB26" s="163"/>
      <c r="BZC26" s="163"/>
      <c r="BZD26" s="163"/>
      <c r="BZE26" s="163"/>
      <c r="BZF26" s="163"/>
      <c r="BZG26" s="163"/>
      <c r="BZH26" s="163"/>
      <c r="BZI26" s="163"/>
      <c r="BZJ26" s="163"/>
      <c r="BZK26" s="163"/>
      <c r="BZL26" s="163"/>
      <c r="BZM26" s="163"/>
      <c r="BZN26" s="163"/>
      <c r="BZO26" s="163"/>
      <c r="BZP26" s="163"/>
      <c r="BZQ26" s="163"/>
      <c r="BZR26" s="163"/>
      <c r="BZS26" s="163"/>
      <c r="BZT26" s="163"/>
      <c r="BZU26" s="163"/>
      <c r="BZV26" s="163"/>
      <c r="BZW26" s="163"/>
      <c r="BZX26" s="163"/>
      <c r="BZY26" s="163"/>
      <c r="BZZ26" s="163"/>
      <c r="CAA26" s="163"/>
      <c r="CAB26" s="163"/>
      <c r="CAC26" s="163"/>
      <c r="CAD26" s="163"/>
      <c r="CAE26" s="163"/>
      <c r="CAF26" s="163"/>
      <c r="CAG26" s="163"/>
      <c r="CAH26" s="163"/>
      <c r="CAI26" s="163"/>
      <c r="CAJ26" s="163"/>
      <c r="CAK26" s="163"/>
      <c r="CAL26" s="163"/>
      <c r="CAM26" s="163"/>
      <c r="CAN26" s="163"/>
      <c r="CAO26" s="163"/>
      <c r="CAP26" s="163"/>
      <c r="CAQ26" s="163"/>
      <c r="CAR26" s="163"/>
      <c r="CAS26" s="163"/>
      <c r="CAT26" s="163"/>
      <c r="CAU26" s="163"/>
      <c r="CAV26" s="163"/>
      <c r="CAW26" s="163"/>
      <c r="CAX26" s="163"/>
      <c r="CAY26" s="163"/>
      <c r="CAZ26" s="163"/>
      <c r="CBA26" s="163"/>
      <c r="CBB26" s="163"/>
      <c r="CBC26" s="163"/>
      <c r="CBD26" s="163"/>
      <c r="CBE26" s="163"/>
      <c r="CBF26" s="163"/>
      <c r="CBG26" s="163"/>
      <c r="CBH26" s="163"/>
      <c r="CBI26" s="163"/>
      <c r="CBJ26" s="163"/>
      <c r="CBK26" s="163"/>
      <c r="CBL26" s="163"/>
      <c r="CBM26" s="163"/>
      <c r="CBN26" s="163"/>
      <c r="CBO26" s="163"/>
      <c r="CBP26" s="163"/>
      <c r="CBQ26" s="163"/>
      <c r="CBR26" s="163"/>
      <c r="CBS26" s="163"/>
      <c r="CBT26" s="163"/>
      <c r="CBU26" s="163"/>
      <c r="CBV26" s="163"/>
      <c r="CBW26" s="163"/>
      <c r="CBX26" s="163"/>
      <c r="CBY26" s="163"/>
      <c r="CBZ26" s="163"/>
      <c r="CCA26" s="163"/>
      <c r="CCB26" s="163"/>
      <c r="CCC26" s="163"/>
      <c r="CCD26" s="163"/>
      <c r="CCE26" s="163"/>
      <c r="CCF26" s="163"/>
      <c r="CCG26" s="163"/>
      <c r="CCH26" s="163"/>
      <c r="CCI26" s="163"/>
      <c r="CCJ26" s="163"/>
      <c r="CCK26" s="163"/>
      <c r="CCL26" s="163"/>
      <c r="CCM26" s="163"/>
      <c r="CCN26" s="163"/>
      <c r="CCO26" s="163"/>
      <c r="CCP26" s="163"/>
      <c r="CCQ26" s="163"/>
      <c r="CCR26" s="163"/>
      <c r="CCS26" s="163"/>
      <c r="CCT26" s="163"/>
      <c r="CCU26" s="163"/>
      <c r="CCV26" s="163"/>
      <c r="CCW26" s="163"/>
      <c r="CCX26" s="163"/>
      <c r="CCY26" s="163"/>
      <c r="CCZ26" s="163"/>
      <c r="CDA26" s="163"/>
      <c r="CDB26" s="163"/>
      <c r="CDC26" s="163"/>
      <c r="CDD26" s="163"/>
      <c r="CDE26" s="163"/>
      <c r="CDF26" s="163"/>
      <c r="CDG26" s="163"/>
      <c r="CDH26" s="163"/>
      <c r="CDI26" s="163"/>
      <c r="CDJ26" s="163"/>
      <c r="CDK26" s="163"/>
      <c r="CDL26" s="163"/>
      <c r="CDM26" s="163"/>
      <c r="CDN26" s="163"/>
      <c r="CDO26" s="163"/>
      <c r="CDP26" s="163"/>
      <c r="CDQ26" s="163"/>
      <c r="CDR26" s="163"/>
      <c r="CDS26" s="163"/>
      <c r="CDT26" s="163"/>
      <c r="CDU26" s="163"/>
      <c r="CDV26" s="163"/>
      <c r="CDW26" s="163"/>
      <c r="CDX26" s="163"/>
      <c r="CDY26" s="163"/>
      <c r="CDZ26" s="163"/>
      <c r="CEA26" s="163"/>
      <c r="CEB26" s="163"/>
      <c r="CEC26" s="163"/>
      <c r="CED26" s="163"/>
      <c r="CEE26" s="163"/>
      <c r="CEF26" s="163"/>
      <c r="CEG26" s="163"/>
      <c r="CEH26" s="163"/>
      <c r="CEI26" s="163"/>
      <c r="CEJ26" s="163"/>
      <c r="CEK26" s="163"/>
      <c r="CEL26" s="163"/>
      <c r="CEM26" s="163"/>
      <c r="CEN26" s="163"/>
      <c r="CEO26" s="163"/>
      <c r="CEP26" s="163"/>
      <c r="CEQ26" s="163"/>
      <c r="CER26" s="163"/>
      <c r="CES26" s="163"/>
      <c r="CET26" s="163"/>
      <c r="CEU26" s="163"/>
      <c r="CEV26" s="163"/>
      <c r="CEW26" s="163"/>
      <c r="CEX26" s="163"/>
      <c r="CEY26" s="163"/>
      <c r="CEZ26" s="163"/>
      <c r="CFA26" s="163"/>
      <c r="CFB26" s="163"/>
      <c r="CFC26" s="163"/>
      <c r="CFD26" s="163"/>
      <c r="CFE26" s="163"/>
      <c r="CFF26" s="163"/>
      <c r="CFG26" s="163"/>
      <c r="CFH26" s="163"/>
      <c r="CFI26" s="163"/>
      <c r="CFJ26" s="163"/>
      <c r="CFK26" s="163"/>
      <c r="CFL26" s="163"/>
      <c r="CFM26" s="163"/>
      <c r="CFN26" s="163"/>
      <c r="CFO26" s="163"/>
      <c r="CFP26" s="163"/>
      <c r="CFQ26" s="163"/>
      <c r="CFR26" s="163"/>
      <c r="CFS26" s="163"/>
      <c r="CFT26" s="163"/>
      <c r="CFU26" s="163"/>
      <c r="CFV26" s="163"/>
      <c r="CFW26" s="163"/>
      <c r="CFX26" s="163"/>
      <c r="CFY26" s="163"/>
      <c r="CFZ26" s="163"/>
      <c r="CGA26" s="163"/>
      <c r="CGB26" s="163"/>
      <c r="CGC26" s="163"/>
      <c r="CGD26" s="163"/>
      <c r="CGE26" s="163"/>
      <c r="CGF26" s="163"/>
      <c r="CGG26" s="163"/>
      <c r="CGH26" s="163"/>
      <c r="CGI26" s="163"/>
      <c r="CGJ26" s="163"/>
      <c r="CGK26" s="163"/>
      <c r="CGL26" s="163"/>
      <c r="CGM26" s="163"/>
      <c r="CGN26" s="163"/>
      <c r="CGO26" s="163"/>
      <c r="CGP26" s="163"/>
      <c r="CGQ26" s="163"/>
      <c r="CGR26" s="163"/>
      <c r="CGS26" s="163"/>
      <c r="CGT26" s="163"/>
      <c r="CGU26" s="163"/>
      <c r="CGV26" s="163"/>
      <c r="CGW26" s="163"/>
      <c r="CGX26" s="163"/>
      <c r="CGY26" s="163"/>
      <c r="CGZ26" s="163"/>
      <c r="CHA26" s="163"/>
      <c r="CHB26" s="163"/>
      <c r="CHC26" s="163"/>
      <c r="CHD26" s="163"/>
      <c r="CHE26" s="163"/>
      <c r="CHF26" s="163"/>
      <c r="CHG26" s="163"/>
      <c r="CHH26" s="163"/>
      <c r="CHI26" s="163"/>
      <c r="CHJ26" s="163"/>
      <c r="CHK26" s="163"/>
      <c r="CHL26" s="163"/>
      <c r="CHM26" s="163"/>
      <c r="CHN26" s="163"/>
      <c r="CHO26" s="163"/>
      <c r="CHP26" s="163"/>
      <c r="CHQ26" s="163"/>
      <c r="CHR26" s="163"/>
      <c r="CHS26" s="163"/>
      <c r="CHT26" s="163"/>
      <c r="CHU26" s="163"/>
      <c r="CHV26" s="163"/>
      <c r="CHW26" s="163"/>
      <c r="CHX26" s="163"/>
      <c r="CHY26" s="163"/>
      <c r="CHZ26" s="163"/>
      <c r="CIA26" s="163"/>
      <c r="CIB26" s="163"/>
      <c r="CIC26" s="163"/>
      <c r="CID26" s="163"/>
      <c r="CIE26" s="163"/>
      <c r="CIF26" s="163"/>
      <c r="CIG26" s="163"/>
      <c r="CIH26" s="163"/>
      <c r="CII26" s="163"/>
      <c r="CIJ26" s="163"/>
      <c r="CIK26" s="163"/>
      <c r="CIL26" s="163"/>
      <c r="CIM26" s="163"/>
      <c r="CIN26" s="163"/>
      <c r="CIO26" s="163"/>
      <c r="CIP26" s="163"/>
      <c r="CIQ26" s="163"/>
      <c r="CIR26" s="163"/>
      <c r="CIS26" s="163"/>
      <c r="CIT26" s="163"/>
      <c r="CIU26" s="163"/>
      <c r="CIV26" s="163"/>
      <c r="CIW26" s="163"/>
      <c r="CIX26" s="163"/>
      <c r="CIY26" s="163"/>
      <c r="CIZ26" s="163"/>
      <c r="CJA26" s="163"/>
      <c r="CJB26" s="163"/>
      <c r="CJC26" s="163"/>
      <c r="CJD26" s="163"/>
      <c r="CJE26" s="163"/>
      <c r="CJF26" s="163"/>
      <c r="CJG26" s="163"/>
      <c r="CJH26" s="163"/>
      <c r="CJI26" s="163"/>
      <c r="CJJ26" s="163"/>
      <c r="CJK26" s="163"/>
      <c r="CJL26" s="163"/>
      <c r="CJM26" s="163"/>
      <c r="CJN26" s="163"/>
      <c r="CJO26" s="163"/>
      <c r="CJP26" s="163"/>
      <c r="CJQ26" s="163"/>
      <c r="CJR26" s="163"/>
      <c r="CJS26" s="163"/>
      <c r="CJT26" s="163"/>
      <c r="CJU26" s="163"/>
      <c r="CJV26" s="163"/>
      <c r="CJW26" s="163"/>
      <c r="CJX26" s="163"/>
      <c r="CJY26" s="163"/>
      <c r="CJZ26" s="163"/>
      <c r="CKA26" s="163"/>
      <c r="CKB26" s="163"/>
      <c r="CKC26" s="163"/>
      <c r="CKD26" s="163"/>
      <c r="CKE26" s="163"/>
      <c r="CKF26" s="163"/>
      <c r="CKG26" s="163"/>
      <c r="CKH26" s="163"/>
      <c r="CKI26" s="163"/>
      <c r="CKJ26" s="163"/>
      <c r="CKK26" s="163"/>
      <c r="CKL26" s="163"/>
      <c r="CKM26" s="163"/>
      <c r="CKN26" s="163"/>
      <c r="CKO26" s="163"/>
      <c r="CKP26" s="163"/>
      <c r="CKQ26" s="163"/>
      <c r="CKR26" s="163"/>
      <c r="CKS26" s="163"/>
      <c r="CKT26" s="163"/>
      <c r="CKU26" s="163"/>
      <c r="CKV26" s="163"/>
      <c r="CKW26" s="163"/>
      <c r="CKX26" s="163"/>
      <c r="CKY26" s="163"/>
      <c r="CKZ26" s="163"/>
      <c r="CLA26" s="163"/>
      <c r="CLB26" s="163"/>
      <c r="CLC26" s="163"/>
      <c r="CLD26" s="163"/>
      <c r="CLE26" s="163"/>
      <c r="CLF26" s="163"/>
      <c r="CLG26" s="163"/>
      <c r="CLH26" s="163"/>
      <c r="CLI26" s="163"/>
      <c r="CLJ26" s="163"/>
      <c r="CLK26" s="163"/>
      <c r="CLL26" s="163"/>
      <c r="CLM26" s="163"/>
      <c r="CLN26" s="163"/>
      <c r="CLO26" s="163"/>
      <c r="CLP26" s="163"/>
      <c r="CLQ26" s="163"/>
      <c r="CLR26" s="163"/>
      <c r="CLS26" s="163"/>
      <c r="CLT26" s="163"/>
      <c r="CLU26" s="163"/>
      <c r="CLV26" s="163"/>
      <c r="CLW26" s="163"/>
      <c r="CLX26" s="163"/>
      <c r="CLY26" s="163"/>
      <c r="CLZ26" s="163"/>
      <c r="CMA26" s="163"/>
      <c r="CMB26" s="163"/>
      <c r="CMC26" s="163"/>
      <c r="CMD26" s="163"/>
      <c r="CME26" s="163"/>
      <c r="CMF26" s="163"/>
      <c r="CMG26" s="163"/>
      <c r="CMH26" s="163"/>
      <c r="CMI26" s="163"/>
      <c r="CMJ26" s="163"/>
      <c r="CMK26" s="163"/>
      <c r="CML26" s="163"/>
      <c r="CMM26" s="163"/>
      <c r="CMN26" s="163"/>
      <c r="CMO26" s="163"/>
      <c r="CMP26" s="163"/>
      <c r="CMQ26" s="163"/>
      <c r="CMR26" s="163"/>
      <c r="CMS26" s="163"/>
      <c r="CMT26" s="163"/>
      <c r="CMU26" s="163"/>
      <c r="CMV26" s="163"/>
      <c r="CMW26" s="163"/>
      <c r="CMX26" s="163"/>
      <c r="CMY26" s="163"/>
      <c r="CMZ26" s="163"/>
      <c r="CNA26" s="163"/>
      <c r="CNB26" s="163"/>
      <c r="CNC26" s="163"/>
      <c r="CND26" s="163"/>
      <c r="CNE26" s="163"/>
      <c r="CNF26" s="163"/>
      <c r="CNG26" s="163"/>
      <c r="CNH26" s="163"/>
      <c r="CNI26" s="163"/>
      <c r="CNJ26" s="163"/>
      <c r="CNK26" s="163"/>
      <c r="CNL26" s="163"/>
      <c r="CNM26" s="163"/>
      <c r="CNN26" s="163"/>
      <c r="CNO26" s="163"/>
      <c r="CNP26" s="163"/>
      <c r="CNQ26" s="163"/>
      <c r="CNR26" s="163"/>
      <c r="CNS26" s="163"/>
      <c r="CNT26" s="163"/>
      <c r="CNU26" s="163"/>
      <c r="CNV26" s="163"/>
      <c r="CNW26" s="163"/>
      <c r="CNX26" s="163"/>
      <c r="CNY26" s="163"/>
      <c r="CNZ26" s="163"/>
      <c r="COA26" s="163"/>
      <c r="COB26" s="163"/>
      <c r="COC26" s="163"/>
      <c r="COD26" s="163"/>
      <c r="COE26" s="163"/>
      <c r="COF26" s="163"/>
      <c r="COG26" s="163"/>
      <c r="COH26" s="163"/>
      <c r="COI26" s="163"/>
      <c r="COJ26" s="163"/>
      <c r="COK26" s="163"/>
      <c r="COL26" s="163"/>
      <c r="COM26" s="163"/>
      <c r="CON26" s="163"/>
      <c r="COO26" s="163"/>
      <c r="COP26" s="163"/>
      <c r="COQ26" s="163"/>
      <c r="COR26" s="163"/>
      <c r="COS26" s="163"/>
      <c r="COT26" s="163"/>
      <c r="COU26" s="163"/>
      <c r="COV26" s="163"/>
      <c r="COW26" s="163"/>
      <c r="COX26" s="163"/>
      <c r="COY26" s="163"/>
      <c r="COZ26" s="163"/>
      <c r="CPA26" s="163"/>
      <c r="CPB26" s="163"/>
      <c r="CPC26" s="163"/>
      <c r="CPD26" s="163"/>
      <c r="CPE26" s="163"/>
      <c r="CPF26" s="163"/>
      <c r="CPG26" s="163"/>
      <c r="CPH26" s="163"/>
      <c r="CPI26" s="163"/>
      <c r="CPJ26" s="163"/>
      <c r="CPK26" s="163"/>
      <c r="CPL26" s="163"/>
      <c r="CPM26" s="163"/>
      <c r="CPN26" s="163"/>
      <c r="CPO26" s="163"/>
      <c r="CPP26" s="163"/>
      <c r="CPQ26" s="163"/>
      <c r="CPR26" s="163"/>
      <c r="CPS26" s="163"/>
      <c r="CPT26" s="163"/>
      <c r="CPU26" s="163"/>
      <c r="CPV26" s="163"/>
      <c r="CPW26" s="163"/>
      <c r="CPX26" s="163"/>
      <c r="CPY26" s="163"/>
      <c r="CPZ26" s="163"/>
      <c r="CQA26" s="163"/>
      <c r="CQB26" s="163"/>
      <c r="CQC26" s="163"/>
      <c r="CQD26" s="163"/>
      <c r="CQE26" s="163"/>
      <c r="CQF26" s="163"/>
      <c r="CQG26" s="163"/>
      <c r="CQH26" s="163"/>
      <c r="CQI26" s="163"/>
      <c r="CQJ26" s="163"/>
      <c r="CQK26" s="163"/>
      <c r="CQL26" s="163"/>
      <c r="CQM26" s="163"/>
      <c r="CQN26" s="163"/>
      <c r="CQO26" s="163"/>
      <c r="CQP26" s="163"/>
      <c r="CQQ26" s="163"/>
      <c r="CQR26" s="163"/>
      <c r="CQS26" s="163"/>
      <c r="CQT26" s="163"/>
      <c r="CQU26" s="163"/>
      <c r="CQV26" s="163"/>
      <c r="CQW26" s="163"/>
      <c r="CQX26" s="163"/>
      <c r="CQY26" s="163"/>
      <c r="CQZ26" s="163"/>
      <c r="CRA26" s="163"/>
      <c r="CRB26" s="163"/>
      <c r="CRC26" s="163"/>
      <c r="CRD26" s="163"/>
      <c r="CRE26" s="163"/>
      <c r="CRF26" s="163"/>
      <c r="CRG26" s="163"/>
      <c r="CRH26" s="163"/>
      <c r="CRI26" s="163"/>
      <c r="CRJ26" s="163"/>
      <c r="CRK26" s="163"/>
      <c r="CRL26" s="163"/>
      <c r="CRM26" s="163"/>
      <c r="CRN26" s="163"/>
      <c r="CRO26" s="163"/>
      <c r="CRP26" s="163"/>
      <c r="CRQ26" s="163"/>
      <c r="CRR26" s="163"/>
      <c r="CRS26" s="163"/>
      <c r="CRT26" s="163"/>
      <c r="CRU26" s="163"/>
      <c r="CRV26" s="163"/>
      <c r="CRW26" s="163"/>
      <c r="CRX26" s="163"/>
      <c r="CRY26" s="163"/>
      <c r="CRZ26" s="163"/>
      <c r="CSA26" s="163"/>
      <c r="CSB26" s="163"/>
      <c r="CSC26" s="163"/>
      <c r="CSD26" s="163"/>
      <c r="CSE26" s="163"/>
      <c r="CSF26" s="163"/>
      <c r="CSG26" s="163"/>
      <c r="CSH26" s="163"/>
      <c r="CSI26" s="163"/>
      <c r="CSJ26" s="163"/>
      <c r="CSK26" s="163"/>
      <c r="CSL26" s="163"/>
      <c r="CSM26" s="163"/>
      <c r="CSN26" s="163"/>
      <c r="CSO26" s="163"/>
      <c r="CSP26" s="163"/>
      <c r="CSQ26" s="163"/>
      <c r="CSR26" s="163"/>
      <c r="CSS26" s="163"/>
      <c r="CST26" s="163"/>
      <c r="CSU26" s="163"/>
      <c r="CSV26" s="163"/>
      <c r="CSW26" s="163"/>
      <c r="CSX26" s="163"/>
      <c r="CSY26" s="163"/>
      <c r="CSZ26" s="163"/>
      <c r="CTA26" s="163"/>
      <c r="CTB26" s="163"/>
      <c r="CTC26" s="163"/>
      <c r="CTD26" s="163"/>
      <c r="CTE26" s="163"/>
      <c r="CTF26" s="163"/>
      <c r="CTG26" s="163"/>
      <c r="CTH26" s="163"/>
      <c r="CTI26" s="163"/>
      <c r="CTJ26" s="163"/>
      <c r="CTK26" s="163"/>
      <c r="CTL26" s="163"/>
      <c r="CTM26" s="163"/>
      <c r="CTN26" s="163"/>
      <c r="CTO26" s="163"/>
      <c r="CTP26" s="163"/>
      <c r="CTQ26" s="163"/>
      <c r="CTR26" s="163"/>
      <c r="CTS26" s="163"/>
      <c r="CTT26" s="163"/>
      <c r="CTU26" s="163"/>
      <c r="CTV26" s="163"/>
      <c r="CTW26" s="163"/>
      <c r="CTX26" s="163"/>
      <c r="CTY26" s="163"/>
      <c r="CTZ26" s="163"/>
      <c r="CUA26" s="163"/>
      <c r="CUB26" s="163"/>
      <c r="CUC26" s="163"/>
      <c r="CUD26" s="163"/>
      <c r="CUE26" s="163"/>
      <c r="CUF26" s="163"/>
      <c r="CUG26" s="163"/>
      <c r="CUH26" s="163"/>
      <c r="CUI26" s="163"/>
      <c r="CUJ26" s="163"/>
      <c r="CUK26" s="163"/>
      <c r="CUL26" s="163"/>
      <c r="CUM26" s="163"/>
      <c r="CUN26" s="163"/>
      <c r="CUO26" s="163"/>
      <c r="CUP26" s="163"/>
      <c r="CUQ26" s="163"/>
      <c r="CUR26" s="163"/>
      <c r="CUS26" s="163"/>
      <c r="CUT26" s="163"/>
      <c r="CUU26" s="163"/>
      <c r="CUV26" s="163"/>
      <c r="CUW26" s="163"/>
      <c r="CUX26" s="163"/>
      <c r="CUY26" s="163"/>
      <c r="CUZ26" s="163"/>
      <c r="CVA26" s="163"/>
      <c r="CVB26" s="163"/>
      <c r="CVC26" s="163"/>
      <c r="CVD26" s="163"/>
      <c r="CVE26" s="163"/>
      <c r="CVF26" s="163"/>
      <c r="CVG26" s="163"/>
      <c r="CVH26" s="163"/>
      <c r="CVI26" s="163"/>
      <c r="CVJ26" s="163"/>
      <c r="CVK26" s="163"/>
      <c r="CVL26" s="163"/>
      <c r="CVM26" s="163"/>
      <c r="CVN26" s="163"/>
      <c r="CVO26" s="163"/>
      <c r="CVP26" s="163"/>
      <c r="CVQ26" s="163"/>
      <c r="CVR26" s="163"/>
      <c r="CVS26" s="163"/>
      <c r="CVT26" s="163"/>
      <c r="CVU26" s="163"/>
      <c r="CVV26" s="163"/>
      <c r="CVW26" s="163"/>
      <c r="CVX26" s="163"/>
      <c r="CVY26" s="163"/>
      <c r="CVZ26" s="163"/>
      <c r="CWA26" s="163"/>
      <c r="CWB26" s="163"/>
      <c r="CWC26" s="163"/>
      <c r="CWD26" s="163"/>
      <c r="CWE26" s="163"/>
      <c r="CWF26" s="163"/>
      <c r="CWG26" s="163"/>
      <c r="CWH26" s="163"/>
      <c r="CWI26" s="163"/>
      <c r="CWJ26" s="163"/>
      <c r="CWK26" s="163"/>
      <c r="CWL26" s="163"/>
      <c r="CWM26" s="163"/>
      <c r="CWN26" s="163"/>
      <c r="CWO26" s="163"/>
      <c r="CWP26" s="163"/>
      <c r="CWQ26" s="163"/>
      <c r="CWR26" s="163"/>
      <c r="CWS26" s="163"/>
      <c r="CWT26" s="163"/>
      <c r="CWU26" s="163"/>
      <c r="CWV26" s="163"/>
      <c r="CWW26" s="163"/>
      <c r="CWX26" s="163"/>
      <c r="CWY26" s="163"/>
      <c r="CWZ26" s="163"/>
      <c r="CXA26" s="163"/>
      <c r="CXB26" s="163"/>
      <c r="CXC26" s="163"/>
      <c r="CXD26" s="163"/>
      <c r="CXE26" s="163"/>
      <c r="CXF26" s="163"/>
      <c r="CXG26" s="163"/>
      <c r="CXH26" s="163"/>
      <c r="CXI26" s="163"/>
      <c r="CXJ26" s="163"/>
      <c r="CXK26" s="163"/>
      <c r="CXL26" s="163"/>
      <c r="CXM26" s="163"/>
      <c r="CXN26" s="163"/>
      <c r="CXO26" s="163"/>
      <c r="CXP26" s="163"/>
      <c r="CXQ26" s="163"/>
      <c r="CXR26" s="163"/>
      <c r="CXS26" s="163"/>
      <c r="CXT26" s="163"/>
      <c r="CXU26" s="163"/>
      <c r="CXV26" s="163"/>
      <c r="CXW26" s="163"/>
      <c r="CXX26" s="163"/>
      <c r="CXY26" s="163"/>
      <c r="CXZ26" s="163"/>
      <c r="CYA26" s="163"/>
      <c r="CYB26" s="163"/>
      <c r="CYC26" s="163"/>
      <c r="CYD26" s="163"/>
      <c r="CYE26" s="163"/>
      <c r="CYF26" s="163"/>
      <c r="CYG26" s="163"/>
      <c r="CYH26" s="163"/>
      <c r="CYI26" s="163"/>
      <c r="CYJ26" s="163"/>
      <c r="CYK26" s="163"/>
      <c r="CYL26" s="163"/>
      <c r="CYM26" s="163"/>
      <c r="CYN26" s="163"/>
      <c r="CYO26" s="163"/>
      <c r="CYP26" s="163"/>
      <c r="CYQ26" s="163"/>
      <c r="CYR26" s="163"/>
      <c r="CYS26" s="163"/>
      <c r="CYT26" s="163"/>
      <c r="CYU26" s="163"/>
      <c r="CYV26" s="163"/>
      <c r="CYW26" s="163"/>
      <c r="CYX26" s="163"/>
      <c r="CYY26" s="163"/>
      <c r="CYZ26" s="163"/>
      <c r="CZA26" s="163"/>
      <c r="CZB26" s="163"/>
      <c r="CZC26" s="163"/>
      <c r="CZD26" s="163"/>
      <c r="CZE26" s="163"/>
      <c r="CZF26" s="163"/>
      <c r="CZG26" s="163"/>
      <c r="CZH26" s="163"/>
      <c r="CZI26" s="163"/>
      <c r="CZJ26" s="163"/>
      <c r="CZK26" s="163"/>
      <c r="CZL26" s="163"/>
      <c r="CZM26" s="163"/>
      <c r="CZN26" s="163"/>
      <c r="CZO26" s="163"/>
      <c r="CZP26" s="163"/>
      <c r="CZQ26" s="163"/>
      <c r="CZR26" s="163"/>
      <c r="CZS26" s="163"/>
      <c r="CZT26" s="163"/>
      <c r="CZU26" s="163"/>
      <c r="CZV26" s="163"/>
      <c r="CZW26" s="163"/>
      <c r="CZX26" s="163"/>
      <c r="CZY26" s="163"/>
      <c r="CZZ26" s="163"/>
      <c r="DAA26" s="163"/>
      <c r="DAB26" s="163"/>
      <c r="DAC26" s="163"/>
      <c r="DAD26" s="163"/>
      <c r="DAE26" s="163"/>
      <c r="DAF26" s="163"/>
      <c r="DAG26" s="163"/>
      <c r="DAH26" s="163"/>
      <c r="DAI26" s="163"/>
      <c r="DAJ26" s="163"/>
      <c r="DAK26" s="163"/>
      <c r="DAL26" s="163"/>
      <c r="DAM26" s="163"/>
      <c r="DAN26" s="163"/>
      <c r="DAO26" s="163"/>
      <c r="DAP26" s="163"/>
      <c r="DAQ26" s="163"/>
      <c r="DAR26" s="163"/>
      <c r="DAS26" s="163"/>
      <c r="DAT26" s="163"/>
      <c r="DAU26" s="163"/>
      <c r="DAV26" s="163"/>
      <c r="DAW26" s="163"/>
      <c r="DAX26" s="163"/>
      <c r="DAY26" s="163"/>
      <c r="DAZ26" s="163"/>
      <c r="DBA26" s="163"/>
      <c r="DBB26" s="163"/>
      <c r="DBC26" s="163"/>
      <c r="DBD26" s="163"/>
      <c r="DBE26" s="163"/>
      <c r="DBF26" s="163"/>
      <c r="DBG26" s="163"/>
      <c r="DBH26" s="163"/>
      <c r="DBI26" s="163"/>
      <c r="DBJ26" s="163"/>
      <c r="DBK26" s="163"/>
      <c r="DBL26" s="163"/>
      <c r="DBM26" s="163"/>
      <c r="DBN26" s="163"/>
      <c r="DBO26" s="163"/>
      <c r="DBP26" s="163"/>
      <c r="DBQ26" s="163"/>
      <c r="DBR26" s="163"/>
      <c r="DBS26" s="163"/>
      <c r="DBT26" s="163"/>
      <c r="DBU26" s="163"/>
      <c r="DBV26" s="163"/>
      <c r="DBW26" s="163"/>
      <c r="DBX26" s="163"/>
      <c r="DBY26" s="163"/>
      <c r="DBZ26" s="163"/>
      <c r="DCA26" s="163"/>
      <c r="DCB26" s="163"/>
      <c r="DCC26" s="163"/>
      <c r="DCD26" s="163"/>
      <c r="DCE26" s="163"/>
      <c r="DCF26" s="163"/>
      <c r="DCG26" s="163"/>
      <c r="DCH26" s="163"/>
      <c r="DCI26" s="163"/>
      <c r="DCJ26" s="163"/>
      <c r="DCK26" s="163"/>
      <c r="DCL26" s="163"/>
      <c r="DCM26" s="163"/>
      <c r="DCN26" s="163"/>
      <c r="DCO26" s="163"/>
      <c r="DCP26" s="163"/>
      <c r="DCQ26" s="163"/>
      <c r="DCR26" s="163"/>
      <c r="DCS26" s="163"/>
      <c r="DCT26" s="163"/>
      <c r="DCU26" s="163"/>
      <c r="DCV26" s="163"/>
      <c r="DCW26" s="163"/>
      <c r="DCX26" s="163"/>
      <c r="DCY26" s="163"/>
      <c r="DCZ26" s="163"/>
      <c r="DDA26" s="163"/>
      <c r="DDB26" s="163"/>
      <c r="DDC26" s="163"/>
      <c r="DDD26" s="163"/>
      <c r="DDE26" s="163"/>
      <c r="DDF26" s="163"/>
      <c r="DDG26" s="163"/>
      <c r="DDH26" s="163"/>
      <c r="DDI26" s="163"/>
      <c r="DDJ26" s="163"/>
      <c r="DDK26" s="163"/>
      <c r="DDL26" s="163"/>
      <c r="DDM26" s="163"/>
      <c r="DDN26" s="163"/>
      <c r="DDO26" s="163"/>
      <c r="DDP26" s="163"/>
      <c r="DDQ26" s="163"/>
      <c r="DDR26" s="163"/>
      <c r="DDS26" s="163"/>
      <c r="DDT26" s="163"/>
      <c r="DDU26" s="163"/>
      <c r="DDV26" s="163"/>
      <c r="DDW26" s="163"/>
      <c r="DDX26" s="163"/>
      <c r="DDY26" s="163"/>
      <c r="DDZ26" s="163"/>
      <c r="DEA26" s="163"/>
      <c r="DEB26" s="163"/>
      <c r="DEC26" s="163"/>
      <c r="DED26" s="163"/>
      <c r="DEE26" s="163"/>
      <c r="DEF26" s="163"/>
      <c r="DEG26" s="163"/>
      <c r="DEH26" s="163"/>
      <c r="DEI26" s="163"/>
      <c r="DEJ26" s="163"/>
      <c r="DEK26" s="163"/>
      <c r="DEL26" s="163"/>
      <c r="DEM26" s="163"/>
      <c r="DEN26" s="163"/>
      <c r="DEO26" s="163"/>
      <c r="DEP26" s="163"/>
      <c r="DEQ26" s="163"/>
      <c r="DER26" s="163"/>
      <c r="DES26" s="163"/>
      <c r="DET26" s="163"/>
      <c r="DEU26" s="163"/>
      <c r="DEV26" s="163"/>
      <c r="DEW26" s="163"/>
      <c r="DEX26" s="163"/>
      <c r="DEY26" s="163"/>
      <c r="DEZ26" s="163"/>
      <c r="DFA26" s="163"/>
      <c r="DFB26" s="163"/>
      <c r="DFC26" s="163"/>
      <c r="DFD26" s="163"/>
      <c r="DFE26" s="163"/>
      <c r="DFF26" s="163"/>
      <c r="DFG26" s="163"/>
      <c r="DFH26" s="163"/>
      <c r="DFI26" s="163"/>
      <c r="DFJ26" s="163"/>
      <c r="DFK26" s="163"/>
      <c r="DFL26" s="163"/>
      <c r="DFM26" s="163"/>
      <c r="DFN26" s="163"/>
      <c r="DFO26" s="163"/>
      <c r="DFP26" s="163"/>
      <c r="DFQ26" s="163"/>
      <c r="DFR26" s="163"/>
      <c r="DFS26" s="163"/>
      <c r="DFT26" s="163"/>
      <c r="DFU26" s="163"/>
      <c r="DFV26" s="163"/>
      <c r="DFW26" s="163"/>
      <c r="DFX26" s="163"/>
      <c r="DFY26" s="163"/>
      <c r="DFZ26" s="163"/>
      <c r="DGA26" s="163"/>
      <c r="DGB26" s="163"/>
      <c r="DGC26" s="163"/>
      <c r="DGD26" s="163"/>
      <c r="DGE26" s="163"/>
      <c r="DGF26" s="163"/>
      <c r="DGG26" s="163"/>
      <c r="DGH26" s="163"/>
      <c r="DGI26" s="163"/>
      <c r="DGJ26" s="163"/>
      <c r="DGK26" s="163"/>
      <c r="DGL26" s="163"/>
      <c r="DGM26" s="163"/>
      <c r="DGN26" s="163"/>
      <c r="DGO26" s="163"/>
      <c r="DGP26" s="163"/>
      <c r="DGQ26" s="163"/>
      <c r="DGR26" s="163"/>
      <c r="DGS26" s="163"/>
      <c r="DGT26" s="163"/>
      <c r="DGU26" s="163"/>
      <c r="DGV26" s="163"/>
      <c r="DGW26" s="163"/>
      <c r="DGX26" s="163"/>
      <c r="DGY26" s="163"/>
      <c r="DGZ26" s="163"/>
      <c r="DHA26" s="163"/>
      <c r="DHB26" s="163"/>
      <c r="DHC26" s="163"/>
      <c r="DHD26" s="163"/>
      <c r="DHE26" s="163"/>
      <c r="DHF26" s="163"/>
      <c r="DHG26" s="163"/>
      <c r="DHH26" s="163"/>
      <c r="DHI26" s="163"/>
      <c r="DHJ26" s="163"/>
      <c r="DHK26" s="163"/>
      <c r="DHL26" s="163"/>
      <c r="DHM26" s="163"/>
      <c r="DHN26" s="163"/>
      <c r="DHO26" s="163"/>
      <c r="DHP26" s="163"/>
      <c r="DHQ26" s="163"/>
      <c r="DHR26" s="163"/>
      <c r="DHS26" s="163"/>
      <c r="DHT26" s="163"/>
      <c r="DHU26" s="163"/>
      <c r="DHV26" s="163"/>
      <c r="DHW26" s="163"/>
      <c r="DHX26" s="163"/>
      <c r="DHY26" s="163"/>
      <c r="DHZ26" s="163"/>
      <c r="DIA26" s="163"/>
      <c r="DIB26" s="163"/>
      <c r="DIC26" s="163"/>
      <c r="DID26" s="163"/>
      <c r="DIE26" s="163"/>
      <c r="DIF26" s="163"/>
      <c r="DIG26" s="163"/>
      <c r="DIH26" s="163"/>
      <c r="DII26" s="163"/>
      <c r="DIJ26" s="163"/>
      <c r="DIK26" s="163"/>
      <c r="DIL26" s="163"/>
      <c r="DIM26" s="163"/>
      <c r="DIN26" s="163"/>
      <c r="DIO26" s="163"/>
      <c r="DIP26" s="163"/>
      <c r="DIQ26" s="163"/>
      <c r="DIR26" s="163"/>
      <c r="DIS26" s="163"/>
      <c r="DIT26" s="163"/>
      <c r="DIU26" s="163"/>
      <c r="DIV26" s="163"/>
      <c r="DIW26" s="163"/>
      <c r="DIX26" s="163"/>
      <c r="DIY26" s="163"/>
      <c r="DIZ26" s="163"/>
      <c r="DJA26" s="163"/>
      <c r="DJB26" s="163"/>
      <c r="DJC26" s="163"/>
      <c r="DJD26" s="163"/>
      <c r="DJE26" s="163"/>
      <c r="DJF26" s="163"/>
      <c r="DJG26" s="163"/>
      <c r="DJH26" s="163"/>
      <c r="DJI26" s="163"/>
      <c r="DJJ26" s="163"/>
      <c r="DJK26" s="163"/>
      <c r="DJL26" s="163"/>
      <c r="DJM26" s="163"/>
      <c r="DJN26" s="163"/>
      <c r="DJO26" s="163"/>
      <c r="DJP26" s="163"/>
      <c r="DJQ26" s="163"/>
      <c r="DJR26" s="163"/>
      <c r="DJS26" s="163"/>
      <c r="DJT26" s="163"/>
      <c r="DJU26" s="163"/>
      <c r="DJV26" s="163"/>
      <c r="DJW26" s="163"/>
      <c r="DJX26" s="163"/>
      <c r="DJY26" s="163"/>
      <c r="DJZ26" s="163"/>
      <c r="DKA26" s="163"/>
      <c r="DKB26" s="163"/>
      <c r="DKC26" s="163"/>
      <c r="DKD26" s="163"/>
      <c r="DKE26" s="163"/>
      <c r="DKF26" s="163"/>
      <c r="DKG26" s="163"/>
      <c r="DKH26" s="163"/>
      <c r="DKI26" s="163"/>
      <c r="DKJ26" s="163"/>
      <c r="DKK26" s="163"/>
      <c r="DKL26" s="163"/>
      <c r="DKM26" s="163"/>
      <c r="DKN26" s="163"/>
      <c r="DKO26" s="163"/>
      <c r="DKP26" s="163"/>
      <c r="DKQ26" s="163"/>
      <c r="DKR26" s="163"/>
      <c r="DKS26" s="163"/>
      <c r="DKT26" s="163"/>
      <c r="DKU26" s="163"/>
      <c r="DKV26" s="163"/>
      <c r="DKW26" s="163"/>
      <c r="DKX26" s="163"/>
      <c r="DKY26" s="163"/>
      <c r="DKZ26" s="163"/>
      <c r="DLA26" s="163"/>
      <c r="DLB26" s="163"/>
      <c r="DLC26" s="163"/>
      <c r="DLD26" s="163"/>
      <c r="DLE26" s="163"/>
      <c r="DLF26" s="163"/>
      <c r="DLG26" s="163"/>
      <c r="DLH26" s="163"/>
      <c r="DLI26" s="163"/>
      <c r="DLJ26" s="163"/>
      <c r="DLK26" s="163"/>
      <c r="DLL26" s="163"/>
      <c r="DLM26" s="163"/>
      <c r="DLN26" s="163"/>
      <c r="DLO26" s="163"/>
      <c r="DLP26" s="163"/>
      <c r="DLQ26" s="163"/>
      <c r="DLR26" s="163"/>
      <c r="DLS26" s="163"/>
      <c r="DLT26" s="163"/>
      <c r="DLU26" s="163"/>
      <c r="DLV26" s="163"/>
      <c r="DLW26" s="163"/>
      <c r="DLX26" s="163"/>
      <c r="DLY26" s="163"/>
      <c r="DLZ26" s="163"/>
      <c r="DMA26" s="163"/>
      <c r="DMB26" s="163"/>
      <c r="DMC26" s="163"/>
      <c r="DMD26" s="163"/>
      <c r="DME26" s="163"/>
      <c r="DMF26" s="163"/>
      <c r="DMG26" s="163"/>
      <c r="DMH26" s="163"/>
      <c r="DMI26" s="163"/>
      <c r="DMJ26" s="163"/>
      <c r="DMK26" s="163"/>
      <c r="DML26" s="163"/>
      <c r="DMM26" s="163"/>
      <c r="DMN26" s="163"/>
      <c r="DMO26" s="163"/>
      <c r="DMP26" s="163"/>
      <c r="DMQ26" s="163"/>
      <c r="DMR26" s="163"/>
      <c r="DMS26" s="163"/>
      <c r="DMT26" s="163"/>
      <c r="DMU26" s="163"/>
      <c r="DMV26" s="163"/>
      <c r="DMW26" s="163"/>
      <c r="DMX26" s="163"/>
      <c r="DMY26" s="163"/>
      <c r="DMZ26" s="163"/>
      <c r="DNA26" s="163"/>
      <c r="DNB26" s="163"/>
      <c r="DNC26" s="163"/>
      <c r="DND26" s="163"/>
      <c r="DNE26" s="163"/>
      <c r="DNF26" s="163"/>
      <c r="DNG26" s="163"/>
      <c r="DNH26" s="163"/>
      <c r="DNI26" s="163"/>
      <c r="DNJ26" s="163"/>
      <c r="DNK26" s="163"/>
      <c r="DNL26" s="163"/>
      <c r="DNM26" s="163"/>
      <c r="DNN26" s="163"/>
      <c r="DNO26" s="163"/>
      <c r="DNP26" s="163"/>
      <c r="DNQ26" s="163"/>
      <c r="DNR26" s="163"/>
      <c r="DNS26" s="163"/>
      <c r="DNT26" s="163"/>
      <c r="DNU26" s="163"/>
      <c r="DNV26" s="163"/>
      <c r="DNW26" s="163"/>
      <c r="DNX26" s="163"/>
      <c r="DNY26" s="163"/>
      <c r="DNZ26" s="163"/>
      <c r="DOA26" s="163"/>
      <c r="DOB26" s="163"/>
      <c r="DOC26" s="163"/>
      <c r="DOD26" s="163"/>
      <c r="DOE26" s="163"/>
      <c r="DOF26" s="163"/>
      <c r="DOG26" s="163"/>
      <c r="DOH26" s="163"/>
      <c r="DOI26" s="163"/>
      <c r="DOJ26" s="163"/>
      <c r="DOK26" s="163"/>
      <c r="DOL26" s="163"/>
      <c r="DOM26" s="163"/>
      <c r="DON26" s="163"/>
      <c r="DOO26" s="163"/>
      <c r="DOP26" s="163"/>
      <c r="DOQ26" s="163"/>
      <c r="DOR26" s="163"/>
      <c r="DOS26" s="163"/>
      <c r="DOT26" s="163"/>
      <c r="DOU26" s="163"/>
      <c r="DOV26" s="163"/>
      <c r="DOW26" s="163"/>
      <c r="DOX26" s="163"/>
      <c r="DOY26" s="163"/>
      <c r="DOZ26" s="163"/>
      <c r="DPA26" s="163"/>
      <c r="DPB26" s="163"/>
      <c r="DPC26" s="163"/>
      <c r="DPD26" s="163"/>
      <c r="DPE26" s="163"/>
      <c r="DPF26" s="163"/>
      <c r="DPG26" s="163"/>
      <c r="DPH26" s="163"/>
      <c r="DPI26" s="163"/>
      <c r="DPJ26" s="163"/>
      <c r="DPK26" s="163"/>
      <c r="DPL26" s="163"/>
      <c r="DPM26" s="163"/>
      <c r="DPN26" s="163"/>
      <c r="DPO26" s="163"/>
      <c r="DPP26" s="163"/>
      <c r="DPQ26" s="163"/>
      <c r="DPR26" s="163"/>
      <c r="DPS26" s="163"/>
      <c r="DPT26" s="163"/>
      <c r="DPU26" s="163"/>
      <c r="DPV26" s="163"/>
      <c r="DPW26" s="163"/>
      <c r="DPX26" s="163"/>
      <c r="DPY26" s="163"/>
      <c r="DPZ26" s="163"/>
      <c r="DQA26" s="163"/>
      <c r="DQB26" s="163"/>
      <c r="DQC26" s="163"/>
      <c r="DQD26" s="163"/>
      <c r="DQE26" s="163"/>
      <c r="DQF26" s="163"/>
      <c r="DQG26" s="163"/>
      <c r="DQH26" s="163"/>
      <c r="DQI26" s="163"/>
      <c r="DQJ26" s="163"/>
      <c r="DQK26" s="163"/>
      <c r="DQL26" s="163"/>
      <c r="DQM26" s="163"/>
      <c r="DQN26" s="163"/>
      <c r="DQO26" s="163"/>
      <c r="DQP26" s="163"/>
      <c r="DQQ26" s="163"/>
      <c r="DQR26" s="163"/>
      <c r="DQS26" s="163"/>
      <c r="DQT26" s="163"/>
      <c r="DQU26" s="163"/>
      <c r="DQV26" s="163"/>
      <c r="DQW26" s="163"/>
      <c r="DQX26" s="163"/>
      <c r="DQY26" s="163"/>
      <c r="DQZ26" s="163"/>
      <c r="DRA26" s="163"/>
      <c r="DRB26" s="163"/>
      <c r="DRC26" s="163"/>
      <c r="DRD26" s="163"/>
      <c r="DRE26" s="163"/>
      <c r="DRF26" s="163"/>
      <c r="DRG26" s="163"/>
      <c r="DRH26" s="163"/>
      <c r="DRI26" s="163"/>
      <c r="DRJ26" s="163"/>
      <c r="DRK26" s="163"/>
      <c r="DRL26" s="163"/>
      <c r="DRM26" s="163"/>
      <c r="DRN26" s="163"/>
      <c r="DRO26" s="163"/>
      <c r="DRP26" s="163"/>
      <c r="DRQ26" s="163"/>
      <c r="DRR26" s="163"/>
      <c r="DRS26" s="163"/>
      <c r="DRT26" s="163"/>
      <c r="DRU26" s="163"/>
      <c r="DRV26" s="163"/>
      <c r="DRW26" s="163"/>
      <c r="DRX26" s="163"/>
      <c r="DRY26" s="163"/>
      <c r="DRZ26" s="163"/>
      <c r="DSA26" s="163"/>
      <c r="DSB26" s="163"/>
      <c r="DSC26" s="163"/>
      <c r="DSD26" s="163"/>
      <c r="DSE26" s="163"/>
      <c r="DSF26" s="163"/>
      <c r="DSG26" s="163"/>
      <c r="DSH26" s="163"/>
      <c r="DSI26" s="163"/>
      <c r="DSJ26" s="163"/>
      <c r="DSK26" s="163"/>
      <c r="DSL26" s="163"/>
      <c r="DSM26" s="163"/>
      <c r="DSN26" s="163"/>
      <c r="DSO26" s="163"/>
      <c r="DSP26" s="163"/>
      <c r="DSQ26" s="163"/>
      <c r="DSR26" s="163"/>
      <c r="DSS26" s="163"/>
      <c r="DST26" s="163"/>
      <c r="DSU26" s="163"/>
      <c r="DSV26" s="163"/>
      <c r="DSW26" s="163"/>
      <c r="DSX26" s="163"/>
      <c r="DSY26" s="163"/>
      <c r="DSZ26" s="163"/>
      <c r="DTA26" s="163"/>
      <c r="DTB26" s="163"/>
      <c r="DTC26" s="163"/>
      <c r="DTD26" s="163"/>
      <c r="DTE26" s="163"/>
      <c r="DTF26" s="163"/>
      <c r="DTG26" s="163"/>
      <c r="DTH26" s="163"/>
      <c r="DTI26" s="163"/>
      <c r="DTJ26" s="163"/>
      <c r="DTK26" s="163"/>
      <c r="DTL26" s="163"/>
      <c r="DTM26" s="163"/>
      <c r="DTN26" s="163"/>
      <c r="DTO26" s="163"/>
      <c r="DTP26" s="163"/>
      <c r="DTQ26" s="163"/>
      <c r="DTR26" s="163"/>
      <c r="DTS26" s="163"/>
      <c r="DTT26" s="163"/>
      <c r="DTU26" s="163"/>
      <c r="DTV26" s="163"/>
      <c r="DTW26" s="163"/>
      <c r="DTX26" s="163"/>
      <c r="DTY26" s="163"/>
      <c r="DTZ26" s="163"/>
      <c r="DUA26" s="163"/>
      <c r="DUB26" s="163"/>
      <c r="DUC26" s="163"/>
      <c r="DUD26" s="163"/>
      <c r="DUE26" s="163"/>
      <c r="DUF26" s="163"/>
      <c r="DUG26" s="163"/>
      <c r="DUH26" s="163"/>
      <c r="DUI26" s="163"/>
      <c r="DUJ26" s="163"/>
      <c r="DUK26" s="163"/>
      <c r="DUL26" s="163"/>
      <c r="DUM26" s="163"/>
      <c r="DUN26" s="163"/>
      <c r="DUO26" s="163"/>
      <c r="DUP26" s="163"/>
      <c r="DUQ26" s="163"/>
      <c r="DUR26" s="163"/>
      <c r="DUS26" s="163"/>
      <c r="DUT26" s="163"/>
      <c r="DUU26" s="163"/>
      <c r="DUV26" s="163"/>
      <c r="DUW26" s="163"/>
      <c r="DUX26" s="163"/>
      <c r="DUY26" s="163"/>
      <c r="DUZ26" s="163"/>
      <c r="DVA26" s="163"/>
      <c r="DVB26" s="163"/>
      <c r="DVC26" s="163"/>
      <c r="DVD26" s="163"/>
      <c r="DVE26" s="163"/>
      <c r="DVF26" s="163"/>
      <c r="DVG26" s="163"/>
      <c r="DVH26" s="163"/>
      <c r="DVI26" s="163"/>
      <c r="DVJ26" s="163"/>
      <c r="DVK26" s="163"/>
      <c r="DVL26" s="163"/>
      <c r="DVM26" s="163"/>
      <c r="DVN26" s="163"/>
      <c r="DVO26" s="163"/>
      <c r="DVP26" s="163"/>
      <c r="DVQ26" s="163"/>
      <c r="DVR26" s="163"/>
      <c r="DVS26" s="163"/>
      <c r="DVT26" s="163"/>
      <c r="DVU26" s="163"/>
      <c r="DVV26" s="163"/>
      <c r="DVW26" s="163"/>
      <c r="DVX26" s="163"/>
      <c r="DVY26" s="163"/>
      <c r="DVZ26" s="163"/>
      <c r="DWA26" s="163"/>
      <c r="DWB26" s="163"/>
      <c r="DWC26" s="163"/>
      <c r="DWD26" s="163"/>
      <c r="DWE26" s="163"/>
      <c r="DWF26" s="163"/>
      <c r="DWG26" s="163"/>
      <c r="DWH26" s="163"/>
      <c r="DWI26" s="163"/>
      <c r="DWJ26" s="163"/>
      <c r="DWK26" s="163"/>
      <c r="DWL26" s="163"/>
      <c r="DWM26" s="163"/>
      <c r="DWN26" s="163"/>
      <c r="DWO26" s="163"/>
      <c r="DWP26" s="163"/>
      <c r="DWQ26" s="163"/>
      <c r="DWR26" s="163"/>
      <c r="DWS26" s="163"/>
      <c r="DWT26" s="163"/>
      <c r="DWU26" s="163"/>
      <c r="DWV26" s="163"/>
      <c r="DWW26" s="163"/>
      <c r="DWX26" s="163"/>
      <c r="DWY26" s="163"/>
      <c r="DWZ26" s="163"/>
      <c r="DXA26" s="163"/>
      <c r="DXB26" s="163"/>
      <c r="DXC26" s="163"/>
      <c r="DXD26" s="163"/>
      <c r="DXE26" s="163"/>
      <c r="DXF26" s="163"/>
      <c r="DXG26" s="163"/>
      <c r="DXH26" s="163"/>
      <c r="DXI26" s="163"/>
      <c r="DXJ26" s="163"/>
      <c r="DXK26" s="163"/>
      <c r="DXL26" s="163"/>
      <c r="DXM26" s="163"/>
      <c r="DXN26" s="163"/>
      <c r="DXO26" s="163"/>
      <c r="DXP26" s="163"/>
      <c r="DXQ26" s="163"/>
      <c r="DXR26" s="163"/>
      <c r="DXS26" s="163"/>
      <c r="DXT26" s="163"/>
      <c r="DXU26" s="163"/>
      <c r="DXV26" s="163"/>
      <c r="DXW26" s="163"/>
      <c r="DXX26" s="163"/>
      <c r="DXY26" s="163"/>
      <c r="DXZ26" s="163"/>
      <c r="DYA26" s="163"/>
      <c r="DYB26" s="163"/>
      <c r="DYC26" s="163"/>
      <c r="DYD26" s="163"/>
      <c r="DYE26" s="163"/>
      <c r="DYF26" s="163"/>
      <c r="DYG26" s="163"/>
      <c r="DYH26" s="163"/>
      <c r="DYI26" s="163"/>
      <c r="DYJ26" s="163"/>
      <c r="DYK26" s="163"/>
      <c r="DYL26" s="163"/>
      <c r="DYM26" s="163"/>
      <c r="DYN26" s="163"/>
      <c r="DYO26" s="163"/>
      <c r="DYP26" s="163"/>
      <c r="DYQ26" s="163"/>
      <c r="DYR26" s="163"/>
      <c r="DYS26" s="163"/>
      <c r="DYT26" s="163"/>
      <c r="DYU26" s="163"/>
      <c r="DYV26" s="163"/>
      <c r="DYW26" s="163"/>
      <c r="DYX26" s="163"/>
      <c r="DYY26" s="163"/>
      <c r="DYZ26" s="163"/>
      <c r="DZA26" s="163"/>
      <c r="DZB26" s="163"/>
      <c r="DZC26" s="163"/>
      <c r="DZD26" s="163"/>
      <c r="DZE26" s="163"/>
      <c r="DZF26" s="163"/>
      <c r="DZG26" s="163"/>
      <c r="DZH26" s="163"/>
      <c r="DZI26" s="163"/>
      <c r="DZJ26" s="163"/>
      <c r="DZK26" s="163"/>
      <c r="DZL26" s="163"/>
      <c r="DZM26" s="163"/>
      <c r="DZN26" s="163"/>
      <c r="DZO26" s="163"/>
      <c r="DZP26" s="163"/>
      <c r="DZQ26" s="163"/>
      <c r="DZR26" s="163"/>
      <c r="DZS26" s="163"/>
      <c r="DZT26" s="163"/>
      <c r="DZU26" s="163"/>
      <c r="DZV26" s="163"/>
      <c r="DZW26" s="163"/>
      <c r="DZX26" s="163"/>
      <c r="DZY26" s="163"/>
      <c r="DZZ26" s="163"/>
      <c r="EAA26" s="163"/>
      <c r="EAB26" s="163"/>
      <c r="EAC26" s="163"/>
      <c r="EAD26" s="163"/>
      <c r="EAE26" s="163"/>
      <c r="EAF26" s="163"/>
      <c r="EAG26" s="163"/>
      <c r="EAH26" s="163"/>
      <c r="EAI26" s="163"/>
      <c r="EAJ26" s="163"/>
      <c r="EAK26" s="163"/>
      <c r="EAL26" s="163"/>
      <c r="EAM26" s="163"/>
      <c r="EAN26" s="163"/>
      <c r="EAO26" s="163"/>
      <c r="EAP26" s="163"/>
      <c r="EAQ26" s="163"/>
      <c r="EAR26" s="163"/>
      <c r="EAS26" s="163"/>
      <c r="EAT26" s="163"/>
      <c r="EAU26" s="163"/>
      <c r="EAV26" s="163"/>
      <c r="EAW26" s="163"/>
      <c r="EAX26" s="163"/>
      <c r="EAY26" s="163"/>
      <c r="EAZ26" s="163"/>
      <c r="EBA26" s="163"/>
      <c r="EBB26" s="163"/>
      <c r="EBC26" s="163"/>
      <c r="EBD26" s="163"/>
      <c r="EBE26" s="163"/>
      <c r="EBF26" s="163"/>
      <c r="EBG26" s="163"/>
      <c r="EBH26" s="163"/>
      <c r="EBI26" s="163"/>
      <c r="EBJ26" s="163"/>
      <c r="EBK26" s="163"/>
      <c r="EBL26" s="163"/>
      <c r="EBM26" s="163"/>
      <c r="EBN26" s="163"/>
      <c r="EBO26" s="163"/>
      <c r="EBP26" s="163"/>
      <c r="EBQ26" s="163"/>
      <c r="EBR26" s="163"/>
      <c r="EBS26" s="163"/>
      <c r="EBT26" s="163"/>
      <c r="EBU26" s="163"/>
      <c r="EBV26" s="163"/>
      <c r="EBW26" s="163"/>
      <c r="EBX26" s="163"/>
      <c r="EBY26" s="163"/>
      <c r="EBZ26" s="163"/>
      <c r="ECA26" s="163"/>
      <c r="ECB26" s="163"/>
      <c r="ECC26" s="163"/>
      <c r="ECD26" s="163"/>
      <c r="ECE26" s="163"/>
      <c r="ECF26" s="163"/>
      <c r="ECG26" s="163"/>
      <c r="ECH26" s="163"/>
      <c r="ECI26" s="163"/>
      <c r="ECJ26" s="163"/>
      <c r="ECK26" s="163"/>
      <c r="ECL26" s="163"/>
      <c r="ECM26" s="163"/>
      <c r="ECN26" s="163"/>
      <c r="ECO26" s="163"/>
      <c r="ECP26" s="163"/>
      <c r="ECQ26" s="163"/>
      <c r="ECR26" s="163"/>
      <c r="ECS26" s="163"/>
      <c r="ECT26" s="163"/>
      <c r="ECU26" s="163"/>
      <c r="ECV26" s="163"/>
      <c r="ECW26" s="163"/>
      <c r="ECX26" s="163"/>
      <c r="ECY26" s="163"/>
      <c r="ECZ26" s="163"/>
      <c r="EDA26" s="163"/>
      <c r="EDB26" s="163"/>
      <c r="EDC26" s="163"/>
      <c r="EDD26" s="163"/>
      <c r="EDE26" s="163"/>
      <c r="EDF26" s="163"/>
      <c r="EDG26" s="163"/>
      <c r="EDH26" s="163"/>
      <c r="EDI26" s="163"/>
      <c r="EDJ26" s="163"/>
      <c r="EDK26" s="163"/>
      <c r="EDL26" s="163"/>
      <c r="EDM26" s="163"/>
      <c r="EDN26" s="163"/>
      <c r="EDO26" s="163"/>
      <c r="EDP26" s="163"/>
      <c r="EDQ26" s="163"/>
      <c r="EDR26" s="163"/>
      <c r="EDS26" s="163"/>
      <c r="EDT26" s="163"/>
      <c r="EDU26" s="163"/>
      <c r="EDV26" s="163"/>
      <c r="EDW26" s="163"/>
      <c r="EDX26" s="163"/>
      <c r="EDY26" s="163"/>
      <c r="EDZ26" s="163"/>
      <c r="EEA26" s="163"/>
      <c r="EEB26" s="163"/>
      <c r="EEC26" s="163"/>
      <c r="EED26" s="163"/>
      <c r="EEE26" s="163"/>
      <c r="EEF26" s="163"/>
      <c r="EEG26" s="163"/>
      <c r="EEH26" s="163"/>
      <c r="EEI26" s="163"/>
      <c r="EEJ26" s="163"/>
      <c r="EEK26" s="163"/>
      <c r="EEL26" s="163"/>
      <c r="EEM26" s="163"/>
      <c r="EEN26" s="163"/>
      <c r="EEO26" s="163"/>
      <c r="EEP26" s="163"/>
      <c r="EEQ26" s="163"/>
      <c r="EER26" s="163"/>
      <c r="EES26" s="163"/>
      <c r="EET26" s="163"/>
      <c r="EEU26" s="163"/>
      <c r="EEV26" s="163"/>
      <c r="EEW26" s="163"/>
      <c r="EEX26" s="163"/>
      <c r="EEY26" s="163"/>
      <c r="EEZ26" s="163"/>
      <c r="EFA26" s="163"/>
      <c r="EFB26" s="163"/>
      <c r="EFC26" s="163"/>
      <c r="EFD26" s="163"/>
      <c r="EFE26" s="163"/>
      <c r="EFF26" s="163"/>
      <c r="EFG26" s="163"/>
      <c r="EFH26" s="163"/>
      <c r="EFI26" s="163"/>
      <c r="EFJ26" s="163"/>
      <c r="EFK26" s="163"/>
      <c r="EFL26" s="163"/>
      <c r="EFM26" s="163"/>
      <c r="EFN26" s="163"/>
      <c r="EFO26" s="163"/>
      <c r="EFP26" s="163"/>
      <c r="EFQ26" s="163"/>
      <c r="EFR26" s="163"/>
      <c r="EFS26" s="163"/>
      <c r="EFT26" s="163"/>
      <c r="EFU26" s="163"/>
      <c r="EFV26" s="163"/>
      <c r="EFW26" s="163"/>
      <c r="EFX26" s="163"/>
      <c r="EFY26" s="163"/>
      <c r="EFZ26" s="163"/>
      <c r="EGA26" s="163"/>
      <c r="EGB26" s="163"/>
      <c r="EGC26" s="163"/>
      <c r="EGD26" s="163"/>
      <c r="EGE26" s="163"/>
      <c r="EGF26" s="163"/>
      <c r="EGG26" s="163"/>
      <c r="EGH26" s="163"/>
      <c r="EGI26" s="163"/>
      <c r="EGJ26" s="163"/>
      <c r="EGK26" s="163"/>
      <c r="EGL26" s="163"/>
      <c r="EGM26" s="163"/>
      <c r="EGN26" s="163"/>
      <c r="EGO26" s="163"/>
      <c r="EGP26" s="163"/>
      <c r="EGQ26" s="163"/>
      <c r="EGR26" s="163"/>
      <c r="EGS26" s="163"/>
      <c r="EGT26" s="163"/>
      <c r="EGU26" s="163"/>
      <c r="EGV26" s="163"/>
      <c r="EGW26" s="163"/>
      <c r="EGX26" s="163"/>
      <c r="EGY26" s="163"/>
      <c r="EGZ26" s="163"/>
      <c r="EHA26" s="163"/>
      <c r="EHB26" s="163"/>
      <c r="EHC26" s="163"/>
      <c r="EHD26" s="163"/>
      <c r="EHE26" s="163"/>
      <c r="EHF26" s="163"/>
      <c r="EHG26" s="163"/>
      <c r="EHH26" s="163"/>
      <c r="EHI26" s="163"/>
      <c r="EHJ26" s="163"/>
      <c r="EHK26" s="163"/>
      <c r="EHL26" s="163"/>
      <c r="EHM26" s="163"/>
      <c r="EHN26" s="163"/>
      <c r="EHO26" s="163"/>
      <c r="EHP26" s="163"/>
      <c r="EHQ26" s="163"/>
      <c r="EHR26" s="163"/>
      <c r="EHS26" s="163"/>
      <c r="EHT26" s="163"/>
      <c r="EHU26" s="163"/>
      <c r="EHV26" s="163"/>
      <c r="EHW26" s="163"/>
      <c r="EHX26" s="163"/>
      <c r="EHY26" s="163"/>
      <c r="EHZ26" s="163"/>
      <c r="EIA26" s="163"/>
      <c r="EIB26" s="163"/>
      <c r="EIC26" s="163"/>
      <c r="EID26" s="163"/>
      <c r="EIE26" s="163"/>
      <c r="EIF26" s="163"/>
      <c r="EIG26" s="163"/>
      <c r="EIH26" s="163"/>
      <c r="EII26" s="163"/>
      <c r="EIJ26" s="163"/>
      <c r="EIK26" s="163"/>
      <c r="EIL26" s="163"/>
      <c r="EIM26" s="163"/>
      <c r="EIN26" s="163"/>
      <c r="EIO26" s="163"/>
      <c r="EIP26" s="163"/>
      <c r="EIQ26" s="163"/>
      <c r="EIR26" s="163"/>
      <c r="EIS26" s="163"/>
      <c r="EIT26" s="163"/>
      <c r="EIU26" s="163"/>
      <c r="EIV26" s="163"/>
      <c r="EIW26" s="163"/>
      <c r="EIX26" s="163"/>
      <c r="EIY26" s="163"/>
      <c r="EIZ26" s="163"/>
      <c r="EJA26" s="163"/>
      <c r="EJB26" s="163"/>
      <c r="EJC26" s="163"/>
      <c r="EJD26" s="163"/>
      <c r="EJE26" s="163"/>
      <c r="EJF26" s="163"/>
      <c r="EJG26" s="163"/>
      <c r="EJH26" s="163"/>
      <c r="EJI26" s="163"/>
      <c r="EJJ26" s="163"/>
      <c r="EJK26" s="163"/>
      <c r="EJL26" s="163"/>
      <c r="EJM26" s="163"/>
      <c r="EJN26" s="163"/>
      <c r="EJO26" s="163"/>
      <c r="EJP26" s="163"/>
      <c r="EJQ26" s="163"/>
      <c r="EJR26" s="163"/>
      <c r="EJS26" s="163"/>
      <c r="EJT26" s="163"/>
      <c r="EJU26" s="163"/>
      <c r="EJV26" s="163"/>
      <c r="EJW26" s="163"/>
      <c r="EJX26" s="163"/>
      <c r="EJY26" s="163"/>
      <c r="EJZ26" s="163"/>
      <c r="EKA26" s="163"/>
      <c r="EKB26" s="163"/>
      <c r="EKC26" s="163"/>
      <c r="EKD26" s="163"/>
      <c r="EKE26" s="163"/>
      <c r="EKF26" s="163"/>
      <c r="EKG26" s="163"/>
      <c r="EKH26" s="163"/>
      <c r="EKI26" s="163"/>
      <c r="EKJ26" s="163"/>
      <c r="EKK26" s="163"/>
      <c r="EKL26" s="163"/>
      <c r="EKM26" s="163"/>
      <c r="EKN26" s="163"/>
      <c r="EKO26" s="163"/>
      <c r="EKP26" s="163"/>
      <c r="EKQ26" s="163"/>
      <c r="EKR26" s="163"/>
      <c r="EKS26" s="163"/>
      <c r="EKT26" s="163"/>
      <c r="EKU26" s="163"/>
      <c r="EKV26" s="163"/>
      <c r="EKW26" s="163"/>
      <c r="EKX26" s="163"/>
      <c r="EKY26" s="163"/>
      <c r="EKZ26" s="163"/>
      <c r="ELA26" s="163"/>
      <c r="ELB26" s="163"/>
      <c r="ELC26" s="163"/>
      <c r="ELD26" s="163"/>
      <c r="ELE26" s="163"/>
      <c r="ELF26" s="163"/>
      <c r="ELG26" s="163"/>
      <c r="ELH26" s="163"/>
      <c r="ELI26" s="163"/>
      <c r="ELJ26" s="163"/>
      <c r="ELK26" s="163"/>
      <c r="ELL26" s="163"/>
      <c r="ELM26" s="163"/>
      <c r="ELN26" s="163"/>
      <c r="ELO26" s="163"/>
      <c r="ELP26" s="163"/>
      <c r="ELQ26" s="163"/>
      <c r="ELR26" s="163"/>
      <c r="ELS26" s="163"/>
      <c r="ELT26" s="163"/>
      <c r="ELU26" s="163"/>
      <c r="ELV26" s="163"/>
      <c r="ELW26" s="163"/>
      <c r="ELX26" s="163"/>
      <c r="ELY26" s="163"/>
      <c r="ELZ26" s="163"/>
      <c r="EMA26" s="163"/>
      <c r="EMB26" s="163"/>
      <c r="EMC26" s="163"/>
      <c r="EMD26" s="163"/>
      <c r="EME26" s="163"/>
      <c r="EMF26" s="163"/>
      <c r="EMG26" s="163"/>
      <c r="EMH26" s="163"/>
      <c r="EMI26" s="163"/>
      <c r="EMJ26" s="163"/>
      <c r="EMK26" s="163"/>
      <c r="EML26" s="163"/>
      <c r="EMM26" s="163"/>
      <c r="EMN26" s="163"/>
      <c r="EMO26" s="163"/>
      <c r="EMP26" s="163"/>
      <c r="EMQ26" s="163"/>
      <c r="EMR26" s="163"/>
      <c r="EMS26" s="163"/>
      <c r="EMT26" s="163"/>
      <c r="EMU26" s="163"/>
      <c r="EMV26" s="163"/>
      <c r="EMW26" s="163"/>
      <c r="EMX26" s="163"/>
      <c r="EMY26" s="163"/>
      <c r="EMZ26" s="163"/>
      <c r="ENA26" s="163"/>
      <c r="ENB26" s="163"/>
      <c r="ENC26" s="163"/>
      <c r="END26" s="163"/>
      <c r="ENE26" s="163"/>
      <c r="ENF26" s="163"/>
      <c r="ENG26" s="163"/>
      <c r="ENH26" s="163"/>
      <c r="ENI26" s="163"/>
      <c r="ENJ26" s="163"/>
      <c r="ENK26" s="163"/>
      <c r="ENL26" s="163"/>
      <c r="ENM26" s="163"/>
      <c r="ENN26" s="163"/>
      <c r="ENO26" s="163"/>
      <c r="ENP26" s="163"/>
      <c r="ENQ26" s="163"/>
      <c r="ENR26" s="163"/>
      <c r="ENS26" s="163"/>
      <c r="ENT26" s="163"/>
      <c r="ENU26" s="163"/>
      <c r="ENV26" s="163"/>
      <c r="ENW26" s="163"/>
      <c r="ENX26" s="163"/>
      <c r="ENY26" s="163"/>
      <c r="ENZ26" s="163"/>
      <c r="EOA26" s="163"/>
      <c r="EOB26" s="163"/>
      <c r="EOC26" s="163"/>
      <c r="EOD26" s="163"/>
      <c r="EOE26" s="163"/>
      <c r="EOF26" s="163"/>
      <c r="EOG26" s="163"/>
      <c r="EOH26" s="163"/>
      <c r="EOI26" s="163"/>
      <c r="EOJ26" s="163"/>
      <c r="EOK26" s="163"/>
      <c r="EOL26" s="163"/>
      <c r="EOM26" s="163"/>
      <c r="EON26" s="163"/>
      <c r="EOO26" s="163"/>
      <c r="EOP26" s="163"/>
      <c r="EOQ26" s="163"/>
      <c r="EOR26" s="163"/>
      <c r="EOS26" s="163"/>
      <c r="EOT26" s="163"/>
      <c r="EOU26" s="163"/>
      <c r="EOV26" s="163"/>
      <c r="EOW26" s="163"/>
      <c r="EOX26" s="163"/>
      <c r="EOY26" s="163"/>
      <c r="EOZ26" s="163"/>
      <c r="EPA26" s="163"/>
      <c r="EPB26" s="163"/>
      <c r="EPC26" s="163"/>
      <c r="EPD26" s="163"/>
      <c r="EPE26" s="163"/>
      <c r="EPF26" s="163"/>
      <c r="EPG26" s="163"/>
      <c r="EPH26" s="163"/>
      <c r="EPI26" s="163"/>
      <c r="EPJ26" s="163"/>
      <c r="EPK26" s="163"/>
      <c r="EPL26" s="163"/>
      <c r="EPM26" s="163"/>
      <c r="EPN26" s="163"/>
      <c r="EPO26" s="163"/>
      <c r="EPP26" s="163"/>
      <c r="EPQ26" s="163"/>
      <c r="EPR26" s="163"/>
      <c r="EPS26" s="163"/>
      <c r="EPT26" s="163"/>
      <c r="EPU26" s="163"/>
      <c r="EPV26" s="163"/>
      <c r="EPW26" s="163"/>
      <c r="EPX26" s="163"/>
      <c r="EPY26" s="163"/>
      <c r="EPZ26" s="163"/>
      <c r="EQA26" s="163"/>
      <c r="EQB26" s="163"/>
      <c r="EQC26" s="163"/>
      <c r="EQD26" s="163"/>
      <c r="EQE26" s="163"/>
      <c r="EQF26" s="163"/>
      <c r="EQG26" s="163"/>
      <c r="EQH26" s="163"/>
      <c r="EQI26" s="163"/>
      <c r="EQJ26" s="163"/>
      <c r="EQK26" s="163"/>
      <c r="EQL26" s="163"/>
      <c r="EQM26" s="163"/>
      <c r="EQN26" s="163"/>
      <c r="EQO26" s="163"/>
      <c r="EQP26" s="163"/>
      <c r="EQQ26" s="163"/>
      <c r="EQR26" s="163"/>
      <c r="EQS26" s="163"/>
      <c r="EQT26" s="163"/>
      <c r="EQU26" s="163"/>
      <c r="EQV26" s="163"/>
      <c r="EQW26" s="163"/>
      <c r="EQX26" s="163"/>
      <c r="EQY26" s="163"/>
      <c r="EQZ26" s="163"/>
      <c r="ERA26" s="163"/>
      <c r="ERB26" s="163"/>
      <c r="ERC26" s="163"/>
      <c r="ERD26" s="163"/>
      <c r="ERE26" s="163"/>
      <c r="ERF26" s="163"/>
      <c r="ERG26" s="163"/>
      <c r="ERH26" s="163"/>
      <c r="ERI26" s="163"/>
      <c r="ERJ26" s="163"/>
      <c r="ERK26" s="163"/>
      <c r="ERL26" s="163"/>
      <c r="ERM26" s="163"/>
      <c r="ERN26" s="163"/>
      <c r="ERO26" s="163"/>
      <c r="ERP26" s="163"/>
      <c r="ERQ26" s="163"/>
      <c r="ERR26" s="163"/>
      <c r="ERS26" s="163"/>
      <c r="ERT26" s="163"/>
      <c r="ERU26" s="163"/>
      <c r="ERV26" s="163"/>
      <c r="ERW26" s="163"/>
      <c r="ERX26" s="163"/>
      <c r="ERY26" s="163"/>
      <c r="ERZ26" s="163"/>
      <c r="ESA26" s="163"/>
      <c r="ESB26" s="163"/>
      <c r="ESC26" s="163"/>
      <c r="ESD26" s="163"/>
      <c r="ESE26" s="163"/>
      <c r="ESF26" s="163"/>
      <c r="ESG26" s="163"/>
      <c r="ESH26" s="163"/>
      <c r="ESI26" s="163"/>
      <c r="ESJ26" s="163"/>
      <c r="ESK26" s="163"/>
      <c r="ESL26" s="163"/>
      <c r="ESM26" s="163"/>
      <c r="ESN26" s="163"/>
      <c r="ESO26" s="163"/>
      <c r="ESP26" s="163"/>
      <c r="ESQ26" s="163"/>
      <c r="ESR26" s="163"/>
      <c r="ESS26" s="163"/>
      <c r="EST26" s="163"/>
      <c r="ESU26" s="163"/>
      <c r="ESV26" s="163"/>
      <c r="ESW26" s="163"/>
      <c r="ESX26" s="163"/>
      <c r="ESY26" s="163"/>
      <c r="ESZ26" s="163"/>
      <c r="ETA26" s="163"/>
      <c r="ETB26" s="163"/>
      <c r="ETC26" s="163"/>
      <c r="ETD26" s="163"/>
      <c r="ETE26" s="163"/>
      <c r="ETF26" s="163"/>
      <c r="ETG26" s="163"/>
      <c r="ETH26" s="163"/>
      <c r="ETI26" s="163"/>
      <c r="ETJ26" s="163"/>
      <c r="ETK26" s="163"/>
      <c r="ETL26" s="163"/>
      <c r="ETM26" s="163"/>
      <c r="ETN26" s="163"/>
      <c r="ETO26" s="163"/>
      <c r="ETP26" s="163"/>
      <c r="ETQ26" s="163"/>
      <c r="ETR26" s="163"/>
      <c r="ETS26" s="163"/>
      <c r="ETT26" s="163"/>
      <c r="ETU26" s="163"/>
      <c r="ETV26" s="163"/>
      <c r="ETW26" s="163"/>
      <c r="ETX26" s="163"/>
      <c r="ETY26" s="163"/>
      <c r="ETZ26" s="163"/>
      <c r="EUA26" s="163"/>
      <c r="EUB26" s="163"/>
      <c r="EUC26" s="163"/>
      <c r="EUD26" s="163"/>
      <c r="EUE26" s="163"/>
      <c r="EUF26" s="163"/>
      <c r="EUG26" s="163"/>
      <c r="EUH26" s="163"/>
      <c r="EUI26" s="163"/>
      <c r="EUJ26" s="163"/>
      <c r="EUK26" s="163"/>
      <c r="EUL26" s="163"/>
      <c r="EUM26" s="163"/>
      <c r="EUN26" s="163"/>
      <c r="EUO26" s="163"/>
      <c r="EUP26" s="163"/>
      <c r="EUQ26" s="163"/>
      <c r="EUR26" s="163"/>
      <c r="EUS26" s="163"/>
      <c r="EUT26" s="163"/>
      <c r="EUU26" s="163"/>
      <c r="EUV26" s="163"/>
      <c r="EUW26" s="163"/>
      <c r="EUX26" s="163"/>
      <c r="EUY26" s="163"/>
      <c r="EUZ26" s="163"/>
      <c r="EVA26" s="163"/>
      <c r="EVB26" s="163"/>
      <c r="EVC26" s="163"/>
      <c r="EVD26" s="163"/>
      <c r="EVE26" s="163"/>
      <c r="EVF26" s="163"/>
      <c r="EVG26" s="163"/>
      <c r="EVH26" s="163"/>
      <c r="EVI26" s="163"/>
      <c r="EVJ26" s="163"/>
      <c r="EVK26" s="163"/>
      <c r="EVL26" s="163"/>
      <c r="EVM26" s="163"/>
      <c r="EVN26" s="163"/>
      <c r="EVO26" s="163"/>
      <c r="EVP26" s="163"/>
      <c r="EVQ26" s="163"/>
      <c r="EVR26" s="163"/>
      <c r="EVS26" s="163"/>
      <c r="EVT26" s="163"/>
      <c r="EVU26" s="163"/>
      <c r="EVV26" s="163"/>
      <c r="EVW26" s="163"/>
      <c r="EVX26" s="163"/>
      <c r="EVY26" s="163"/>
      <c r="EVZ26" s="163"/>
      <c r="EWA26" s="163"/>
      <c r="EWB26" s="163"/>
      <c r="EWC26" s="163"/>
      <c r="EWD26" s="163"/>
      <c r="EWE26" s="163"/>
      <c r="EWF26" s="163"/>
      <c r="EWG26" s="163"/>
      <c r="EWH26" s="163"/>
      <c r="EWI26" s="163"/>
      <c r="EWJ26" s="163"/>
      <c r="EWK26" s="163"/>
      <c r="EWL26" s="163"/>
      <c r="EWM26" s="163"/>
      <c r="EWN26" s="163"/>
      <c r="EWO26" s="163"/>
      <c r="EWP26" s="163"/>
      <c r="EWQ26" s="163"/>
      <c r="EWR26" s="163"/>
      <c r="EWS26" s="163"/>
      <c r="EWT26" s="163"/>
      <c r="EWU26" s="163"/>
      <c r="EWV26" s="163"/>
      <c r="EWW26" s="163"/>
      <c r="EWX26" s="163"/>
      <c r="EWY26" s="163"/>
      <c r="EWZ26" s="163"/>
      <c r="EXA26" s="163"/>
      <c r="EXB26" s="163"/>
      <c r="EXC26" s="163"/>
      <c r="EXD26" s="163"/>
      <c r="EXE26" s="163"/>
      <c r="EXF26" s="163"/>
      <c r="EXG26" s="163"/>
      <c r="EXH26" s="163"/>
      <c r="EXI26" s="163"/>
      <c r="EXJ26" s="163"/>
      <c r="EXK26" s="163"/>
      <c r="EXL26" s="163"/>
      <c r="EXM26" s="163"/>
      <c r="EXN26" s="163"/>
      <c r="EXO26" s="163"/>
      <c r="EXP26" s="163"/>
      <c r="EXQ26" s="163"/>
      <c r="EXR26" s="163"/>
      <c r="EXS26" s="163"/>
      <c r="EXT26" s="163"/>
      <c r="EXU26" s="163"/>
      <c r="EXV26" s="163"/>
      <c r="EXW26" s="163"/>
      <c r="EXX26" s="163"/>
      <c r="EXY26" s="163"/>
      <c r="EXZ26" s="163"/>
      <c r="EYA26" s="163"/>
      <c r="EYB26" s="163"/>
      <c r="EYC26" s="163"/>
      <c r="EYD26" s="163"/>
      <c r="EYE26" s="163"/>
      <c r="EYF26" s="163"/>
      <c r="EYG26" s="163"/>
      <c r="EYH26" s="163"/>
      <c r="EYI26" s="163"/>
      <c r="EYJ26" s="163"/>
      <c r="EYK26" s="163"/>
      <c r="EYL26" s="163"/>
      <c r="EYM26" s="163"/>
      <c r="EYN26" s="163"/>
      <c r="EYO26" s="163"/>
      <c r="EYP26" s="163"/>
      <c r="EYQ26" s="163"/>
      <c r="EYR26" s="163"/>
      <c r="EYS26" s="163"/>
      <c r="EYT26" s="163"/>
      <c r="EYU26" s="163"/>
      <c r="EYV26" s="163"/>
      <c r="EYW26" s="163"/>
      <c r="EYX26" s="163"/>
      <c r="EYY26" s="163"/>
      <c r="EYZ26" s="163"/>
      <c r="EZA26" s="163"/>
      <c r="EZB26" s="163"/>
      <c r="EZC26" s="163"/>
      <c r="EZD26" s="163"/>
      <c r="EZE26" s="163"/>
      <c r="EZF26" s="163"/>
      <c r="EZG26" s="163"/>
      <c r="EZH26" s="163"/>
      <c r="EZI26" s="163"/>
      <c r="EZJ26" s="163"/>
      <c r="EZK26" s="163"/>
      <c r="EZL26" s="163"/>
      <c r="EZM26" s="163"/>
      <c r="EZN26" s="163"/>
      <c r="EZO26" s="163"/>
      <c r="EZP26" s="163"/>
      <c r="EZQ26" s="163"/>
      <c r="EZR26" s="163"/>
      <c r="EZS26" s="163"/>
      <c r="EZT26" s="163"/>
      <c r="EZU26" s="163"/>
      <c r="EZV26" s="163"/>
      <c r="EZW26" s="163"/>
      <c r="EZX26" s="163"/>
      <c r="EZY26" s="163"/>
      <c r="EZZ26" s="163"/>
      <c r="FAA26" s="163"/>
      <c r="FAB26" s="163"/>
      <c r="FAC26" s="163"/>
      <c r="FAD26" s="163"/>
      <c r="FAE26" s="163"/>
      <c r="FAF26" s="163"/>
      <c r="FAG26" s="163"/>
      <c r="FAH26" s="163"/>
      <c r="FAI26" s="163"/>
      <c r="FAJ26" s="163"/>
      <c r="FAK26" s="163"/>
      <c r="FAL26" s="163"/>
      <c r="FAM26" s="163"/>
      <c r="FAN26" s="163"/>
      <c r="FAO26" s="163"/>
      <c r="FAP26" s="163"/>
      <c r="FAQ26" s="163"/>
      <c r="FAR26" s="163"/>
      <c r="FAS26" s="163"/>
      <c r="FAT26" s="163"/>
      <c r="FAU26" s="163"/>
      <c r="FAV26" s="163"/>
      <c r="FAW26" s="163"/>
      <c r="FAX26" s="163"/>
      <c r="FAY26" s="163"/>
      <c r="FAZ26" s="163"/>
      <c r="FBA26" s="163"/>
      <c r="FBB26" s="163"/>
      <c r="FBC26" s="163"/>
      <c r="FBD26" s="163"/>
      <c r="FBE26" s="163"/>
      <c r="FBF26" s="163"/>
      <c r="FBG26" s="163"/>
      <c r="FBH26" s="163"/>
      <c r="FBI26" s="163"/>
      <c r="FBJ26" s="163"/>
      <c r="FBK26" s="163"/>
      <c r="FBL26" s="163"/>
      <c r="FBM26" s="163"/>
      <c r="FBN26" s="163"/>
      <c r="FBO26" s="163"/>
      <c r="FBP26" s="163"/>
      <c r="FBQ26" s="163"/>
      <c r="FBR26" s="163"/>
      <c r="FBS26" s="163"/>
      <c r="FBT26" s="163"/>
      <c r="FBU26" s="163"/>
      <c r="FBV26" s="163"/>
      <c r="FBW26" s="163"/>
      <c r="FBX26" s="163"/>
      <c r="FBY26" s="163"/>
      <c r="FBZ26" s="163"/>
      <c r="FCA26" s="163"/>
      <c r="FCB26" s="163"/>
      <c r="FCC26" s="163"/>
      <c r="FCD26" s="163"/>
      <c r="FCE26" s="163"/>
      <c r="FCF26" s="163"/>
      <c r="FCG26" s="163"/>
      <c r="FCH26" s="163"/>
      <c r="FCI26" s="163"/>
      <c r="FCJ26" s="163"/>
      <c r="FCK26" s="163"/>
      <c r="FCL26" s="163"/>
      <c r="FCM26" s="163"/>
      <c r="FCN26" s="163"/>
      <c r="FCO26" s="163"/>
      <c r="FCP26" s="163"/>
      <c r="FCQ26" s="163"/>
      <c r="FCR26" s="163"/>
      <c r="FCS26" s="163"/>
      <c r="FCT26" s="163"/>
      <c r="FCU26" s="163"/>
      <c r="FCV26" s="163"/>
      <c r="FCW26" s="163"/>
      <c r="FCX26" s="163"/>
      <c r="FCY26" s="163"/>
      <c r="FCZ26" s="163"/>
      <c r="FDA26" s="163"/>
      <c r="FDB26" s="163"/>
      <c r="FDC26" s="163"/>
      <c r="FDD26" s="163"/>
      <c r="FDE26" s="163"/>
      <c r="FDF26" s="163"/>
      <c r="FDG26" s="163"/>
      <c r="FDH26" s="163"/>
      <c r="FDI26" s="163"/>
      <c r="FDJ26" s="163"/>
      <c r="FDK26" s="163"/>
      <c r="FDL26" s="163"/>
      <c r="FDM26" s="163"/>
      <c r="FDN26" s="163"/>
      <c r="FDO26" s="163"/>
      <c r="FDP26" s="163"/>
      <c r="FDQ26" s="163"/>
      <c r="FDR26" s="163"/>
      <c r="FDS26" s="163"/>
      <c r="FDT26" s="163"/>
      <c r="FDU26" s="163"/>
      <c r="FDV26" s="163"/>
      <c r="FDW26" s="163"/>
      <c r="FDX26" s="163"/>
      <c r="FDY26" s="163"/>
      <c r="FDZ26" s="163"/>
      <c r="FEA26" s="163"/>
      <c r="FEB26" s="163"/>
      <c r="FEC26" s="163"/>
      <c r="FED26" s="163"/>
      <c r="FEE26" s="163"/>
      <c r="FEF26" s="163"/>
      <c r="FEG26" s="163"/>
      <c r="FEH26" s="163"/>
      <c r="FEI26" s="163"/>
      <c r="FEJ26" s="163"/>
      <c r="FEK26" s="163"/>
      <c r="FEL26" s="163"/>
      <c r="FEM26" s="163"/>
      <c r="FEN26" s="163"/>
      <c r="FEO26" s="163"/>
      <c r="FEP26" s="163"/>
      <c r="FEQ26" s="163"/>
      <c r="FER26" s="163"/>
      <c r="FES26" s="163"/>
      <c r="FET26" s="163"/>
      <c r="FEU26" s="163"/>
      <c r="FEV26" s="163"/>
      <c r="FEW26" s="163"/>
      <c r="FEX26" s="163"/>
      <c r="FEY26" s="163"/>
      <c r="FEZ26" s="163"/>
      <c r="FFA26" s="163"/>
      <c r="FFB26" s="163"/>
      <c r="FFC26" s="163"/>
      <c r="FFD26" s="163"/>
      <c r="FFE26" s="163"/>
      <c r="FFF26" s="163"/>
      <c r="FFG26" s="163"/>
      <c r="FFH26" s="163"/>
      <c r="FFI26" s="163"/>
      <c r="FFJ26" s="163"/>
      <c r="FFK26" s="163"/>
      <c r="FFL26" s="163"/>
      <c r="FFM26" s="163"/>
      <c r="FFN26" s="163"/>
      <c r="FFO26" s="163"/>
      <c r="FFP26" s="163"/>
      <c r="FFQ26" s="163"/>
      <c r="FFR26" s="163"/>
      <c r="FFS26" s="163"/>
      <c r="FFT26" s="163"/>
      <c r="FFU26" s="163"/>
      <c r="FFV26" s="163"/>
      <c r="FFW26" s="163"/>
      <c r="FFX26" s="163"/>
      <c r="FFY26" s="163"/>
      <c r="FFZ26" s="163"/>
      <c r="FGA26" s="163"/>
      <c r="FGB26" s="163"/>
      <c r="FGC26" s="163"/>
      <c r="FGD26" s="163"/>
      <c r="FGE26" s="163"/>
      <c r="FGF26" s="163"/>
      <c r="FGG26" s="163"/>
      <c r="FGH26" s="163"/>
      <c r="FGI26" s="163"/>
      <c r="FGJ26" s="163"/>
      <c r="FGK26" s="163"/>
      <c r="FGL26" s="163"/>
      <c r="FGM26" s="163"/>
      <c r="FGN26" s="163"/>
      <c r="FGO26" s="163"/>
      <c r="FGP26" s="163"/>
      <c r="FGQ26" s="163"/>
      <c r="FGR26" s="163"/>
      <c r="FGS26" s="163"/>
      <c r="FGT26" s="163"/>
      <c r="FGU26" s="163"/>
      <c r="FGV26" s="163"/>
      <c r="FGW26" s="163"/>
      <c r="FGX26" s="163"/>
      <c r="FGY26" s="163"/>
      <c r="FGZ26" s="163"/>
      <c r="FHA26" s="163"/>
      <c r="FHB26" s="163"/>
      <c r="FHC26" s="163"/>
      <c r="FHD26" s="163"/>
      <c r="FHE26" s="163"/>
      <c r="FHF26" s="163"/>
      <c r="FHG26" s="163"/>
      <c r="FHH26" s="163"/>
      <c r="FHI26" s="163"/>
      <c r="FHJ26" s="163"/>
      <c r="FHK26" s="163"/>
      <c r="FHL26" s="163"/>
      <c r="FHM26" s="163"/>
      <c r="FHN26" s="163"/>
      <c r="FHO26" s="163"/>
      <c r="FHP26" s="163"/>
      <c r="FHQ26" s="163"/>
      <c r="FHR26" s="163"/>
      <c r="FHS26" s="163"/>
      <c r="FHT26" s="163"/>
      <c r="FHU26" s="163"/>
      <c r="FHV26" s="163"/>
      <c r="FHW26" s="163"/>
      <c r="FHX26" s="163"/>
      <c r="FHY26" s="163"/>
      <c r="FHZ26" s="163"/>
      <c r="FIA26" s="163"/>
      <c r="FIB26" s="163"/>
      <c r="FIC26" s="163"/>
      <c r="FID26" s="163"/>
      <c r="FIE26" s="163"/>
      <c r="FIF26" s="163"/>
      <c r="FIG26" s="163"/>
      <c r="FIH26" s="163"/>
      <c r="FII26" s="163"/>
      <c r="FIJ26" s="163"/>
      <c r="FIK26" s="163"/>
      <c r="FIL26" s="163"/>
      <c r="FIM26" s="163"/>
      <c r="FIN26" s="163"/>
      <c r="FIO26" s="163"/>
      <c r="FIP26" s="163"/>
      <c r="FIQ26" s="163"/>
      <c r="FIR26" s="163"/>
      <c r="FIS26" s="163"/>
      <c r="FIT26" s="163"/>
      <c r="FIU26" s="163"/>
      <c r="FIV26" s="163"/>
      <c r="FIW26" s="163"/>
      <c r="FIX26" s="163"/>
      <c r="FIY26" s="163"/>
      <c r="FIZ26" s="163"/>
      <c r="FJA26" s="163"/>
      <c r="FJB26" s="163"/>
      <c r="FJC26" s="163"/>
      <c r="FJD26" s="163"/>
      <c r="FJE26" s="163"/>
      <c r="FJF26" s="163"/>
      <c r="FJG26" s="163"/>
      <c r="FJH26" s="163"/>
      <c r="FJI26" s="163"/>
      <c r="FJJ26" s="163"/>
      <c r="FJK26" s="163"/>
      <c r="FJL26" s="163"/>
      <c r="FJM26" s="163"/>
      <c r="FJN26" s="163"/>
      <c r="FJO26" s="163"/>
      <c r="FJP26" s="163"/>
      <c r="FJQ26" s="163"/>
      <c r="FJR26" s="163"/>
      <c r="FJS26" s="163"/>
      <c r="FJT26" s="163"/>
      <c r="FJU26" s="163"/>
      <c r="FJV26" s="163"/>
      <c r="FJW26" s="163"/>
      <c r="FJX26" s="163"/>
      <c r="FJY26" s="163"/>
      <c r="FJZ26" s="163"/>
      <c r="FKA26" s="163"/>
      <c r="FKB26" s="163"/>
      <c r="FKC26" s="163"/>
      <c r="FKD26" s="163"/>
      <c r="FKE26" s="163"/>
      <c r="FKF26" s="163"/>
      <c r="FKG26" s="163"/>
      <c r="FKH26" s="163"/>
      <c r="FKI26" s="163"/>
      <c r="FKJ26" s="163"/>
      <c r="FKK26" s="163"/>
      <c r="FKL26" s="163"/>
      <c r="FKM26" s="163"/>
      <c r="FKN26" s="163"/>
      <c r="FKO26" s="163"/>
      <c r="FKP26" s="163"/>
      <c r="FKQ26" s="163"/>
      <c r="FKR26" s="163"/>
      <c r="FKS26" s="163"/>
      <c r="FKT26" s="163"/>
      <c r="FKU26" s="163"/>
      <c r="FKV26" s="163"/>
      <c r="FKW26" s="163"/>
      <c r="FKX26" s="163"/>
      <c r="FKY26" s="163"/>
      <c r="FKZ26" s="163"/>
      <c r="FLA26" s="163"/>
      <c r="FLB26" s="163"/>
      <c r="FLC26" s="163"/>
      <c r="FLD26" s="163"/>
      <c r="FLE26" s="163"/>
      <c r="FLF26" s="163"/>
      <c r="FLG26" s="163"/>
      <c r="FLH26" s="163"/>
      <c r="FLI26" s="163"/>
      <c r="FLJ26" s="163"/>
      <c r="FLK26" s="163"/>
      <c r="FLL26" s="163"/>
      <c r="FLM26" s="163"/>
      <c r="FLN26" s="163"/>
      <c r="FLO26" s="163"/>
      <c r="FLP26" s="163"/>
      <c r="FLQ26" s="163"/>
      <c r="FLR26" s="163"/>
      <c r="FLS26" s="163"/>
      <c r="FLT26" s="163"/>
      <c r="FLU26" s="163"/>
      <c r="FLV26" s="163"/>
      <c r="FLW26" s="163"/>
      <c r="FLX26" s="163"/>
      <c r="FLY26" s="163"/>
      <c r="FLZ26" s="163"/>
      <c r="FMA26" s="163"/>
      <c r="FMB26" s="163"/>
      <c r="FMC26" s="163"/>
      <c r="FMD26" s="163"/>
      <c r="FME26" s="163"/>
      <c r="FMF26" s="163"/>
      <c r="FMG26" s="163"/>
      <c r="FMH26" s="163"/>
      <c r="FMI26" s="163"/>
      <c r="FMJ26" s="163"/>
      <c r="FMK26" s="163"/>
      <c r="FML26" s="163"/>
      <c r="FMM26" s="163"/>
      <c r="FMN26" s="163"/>
      <c r="FMO26" s="163"/>
      <c r="FMP26" s="163"/>
      <c r="FMQ26" s="163"/>
      <c r="FMR26" s="163"/>
      <c r="FMS26" s="163"/>
      <c r="FMT26" s="163"/>
      <c r="FMU26" s="163"/>
      <c r="FMV26" s="163"/>
      <c r="FMW26" s="163"/>
      <c r="FMX26" s="163"/>
      <c r="FMY26" s="163"/>
      <c r="FMZ26" s="163"/>
      <c r="FNA26" s="163"/>
      <c r="FNB26" s="163"/>
      <c r="FNC26" s="163"/>
      <c r="FND26" s="163"/>
      <c r="FNE26" s="163"/>
      <c r="FNF26" s="163"/>
      <c r="FNG26" s="163"/>
      <c r="FNH26" s="163"/>
      <c r="FNI26" s="163"/>
      <c r="FNJ26" s="163"/>
      <c r="FNK26" s="163"/>
      <c r="FNL26" s="163"/>
      <c r="FNM26" s="163"/>
      <c r="FNN26" s="163"/>
      <c r="FNO26" s="163"/>
      <c r="FNP26" s="163"/>
      <c r="FNQ26" s="163"/>
      <c r="FNR26" s="163"/>
      <c r="FNS26" s="163"/>
      <c r="FNT26" s="163"/>
      <c r="FNU26" s="163"/>
      <c r="FNV26" s="163"/>
      <c r="FNW26" s="163"/>
      <c r="FNX26" s="163"/>
      <c r="FNY26" s="163"/>
      <c r="FNZ26" s="163"/>
      <c r="FOA26" s="163"/>
      <c r="FOB26" s="163"/>
      <c r="FOC26" s="163"/>
      <c r="FOD26" s="163"/>
      <c r="FOE26" s="163"/>
      <c r="FOF26" s="163"/>
      <c r="FOG26" s="163"/>
      <c r="FOH26" s="163"/>
      <c r="FOI26" s="163"/>
      <c r="FOJ26" s="163"/>
      <c r="FOK26" s="163"/>
      <c r="FOL26" s="163"/>
      <c r="FOM26" s="163"/>
      <c r="FON26" s="163"/>
      <c r="FOO26" s="163"/>
      <c r="FOP26" s="163"/>
      <c r="FOQ26" s="163"/>
      <c r="FOR26" s="163"/>
      <c r="FOS26" s="163"/>
      <c r="FOT26" s="163"/>
      <c r="FOU26" s="163"/>
      <c r="FOV26" s="163"/>
      <c r="FOW26" s="163"/>
      <c r="FOX26" s="163"/>
      <c r="FOY26" s="163"/>
      <c r="FOZ26" s="163"/>
      <c r="FPA26" s="163"/>
      <c r="FPB26" s="163"/>
      <c r="FPC26" s="163"/>
      <c r="FPD26" s="163"/>
      <c r="FPE26" s="163"/>
      <c r="FPF26" s="163"/>
      <c r="FPG26" s="163"/>
      <c r="FPH26" s="163"/>
      <c r="FPI26" s="163"/>
      <c r="FPJ26" s="163"/>
      <c r="FPK26" s="163"/>
      <c r="FPL26" s="163"/>
      <c r="FPM26" s="163"/>
      <c r="FPN26" s="163"/>
      <c r="FPO26" s="163"/>
      <c r="FPP26" s="163"/>
      <c r="FPQ26" s="163"/>
      <c r="FPR26" s="163"/>
      <c r="FPS26" s="163"/>
      <c r="FPT26" s="163"/>
      <c r="FPU26" s="163"/>
      <c r="FPV26" s="163"/>
      <c r="FPW26" s="163"/>
      <c r="FPX26" s="163"/>
      <c r="FPY26" s="163"/>
      <c r="FPZ26" s="163"/>
      <c r="FQA26" s="163"/>
      <c r="FQB26" s="163"/>
      <c r="FQC26" s="163"/>
      <c r="FQD26" s="163"/>
      <c r="FQE26" s="163"/>
      <c r="FQF26" s="163"/>
      <c r="FQG26" s="163"/>
      <c r="FQH26" s="163"/>
      <c r="FQI26" s="163"/>
      <c r="FQJ26" s="163"/>
      <c r="FQK26" s="163"/>
      <c r="FQL26" s="163"/>
      <c r="FQM26" s="163"/>
      <c r="FQN26" s="163"/>
      <c r="FQO26" s="163"/>
      <c r="FQP26" s="163"/>
      <c r="FQQ26" s="163"/>
      <c r="FQR26" s="163"/>
      <c r="FQS26" s="163"/>
      <c r="FQT26" s="163"/>
      <c r="FQU26" s="163"/>
      <c r="FQV26" s="163"/>
      <c r="FQW26" s="163"/>
      <c r="FQX26" s="163"/>
      <c r="FQY26" s="163"/>
      <c r="FQZ26" s="163"/>
      <c r="FRA26" s="163"/>
      <c r="FRB26" s="163"/>
      <c r="FRC26" s="163"/>
      <c r="FRD26" s="163"/>
      <c r="FRE26" s="163"/>
      <c r="FRF26" s="163"/>
      <c r="FRG26" s="163"/>
      <c r="FRH26" s="163"/>
      <c r="FRI26" s="163"/>
      <c r="FRJ26" s="163"/>
      <c r="FRK26" s="163"/>
      <c r="FRL26" s="163"/>
      <c r="FRM26" s="163"/>
      <c r="FRN26" s="163"/>
      <c r="FRO26" s="163"/>
      <c r="FRP26" s="163"/>
      <c r="FRQ26" s="163"/>
      <c r="FRR26" s="163"/>
      <c r="FRS26" s="163"/>
      <c r="FRT26" s="163"/>
      <c r="FRU26" s="163"/>
      <c r="FRV26" s="163"/>
      <c r="FRW26" s="163"/>
      <c r="FRX26" s="163"/>
      <c r="FRY26" s="163"/>
      <c r="FRZ26" s="163"/>
      <c r="FSA26" s="163"/>
      <c r="FSB26" s="163"/>
      <c r="FSC26" s="163"/>
      <c r="FSD26" s="163"/>
      <c r="FSE26" s="163"/>
      <c r="FSF26" s="163"/>
      <c r="FSG26" s="163"/>
      <c r="FSH26" s="163"/>
      <c r="FSI26" s="163"/>
      <c r="FSJ26" s="163"/>
      <c r="FSK26" s="163"/>
      <c r="FSL26" s="163"/>
      <c r="FSM26" s="163"/>
      <c r="FSN26" s="163"/>
      <c r="FSO26" s="163"/>
      <c r="FSP26" s="163"/>
      <c r="FSQ26" s="163"/>
      <c r="FSR26" s="163"/>
      <c r="FSS26" s="163"/>
      <c r="FST26" s="163"/>
      <c r="FSU26" s="163"/>
      <c r="FSV26" s="163"/>
      <c r="FSW26" s="163"/>
      <c r="FSX26" s="163"/>
      <c r="FSY26" s="163"/>
      <c r="FSZ26" s="163"/>
      <c r="FTA26" s="163"/>
      <c r="FTB26" s="163"/>
      <c r="FTC26" s="163"/>
      <c r="FTD26" s="163"/>
      <c r="FTE26" s="163"/>
      <c r="FTF26" s="163"/>
      <c r="FTG26" s="163"/>
      <c r="FTH26" s="163"/>
      <c r="FTI26" s="163"/>
      <c r="FTJ26" s="163"/>
      <c r="FTK26" s="163"/>
      <c r="FTL26" s="163"/>
      <c r="FTM26" s="163"/>
      <c r="FTN26" s="163"/>
      <c r="FTO26" s="163"/>
      <c r="FTP26" s="163"/>
      <c r="FTQ26" s="163"/>
      <c r="FTR26" s="163"/>
      <c r="FTS26" s="163"/>
      <c r="FTT26" s="163"/>
      <c r="FTU26" s="163"/>
      <c r="FTV26" s="163"/>
      <c r="FTW26" s="163"/>
      <c r="FTX26" s="163"/>
      <c r="FTY26" s="163"/>
      <c r="FTZ26" s="163"/>
      <c r="FUA26" s="163"/>
      <c r="FUB26" s="163"/>
      <c r="FUC26" s="163"/>
      <c r="FUD26" s="163"/>
      <c r="FUE26" s="163"/>
      <c r="FUF26" s="163"/>
      <c r="FUG26" s="163"/>
      <c r="FUH26" s="163"/>
      <c r="FUI26" s="163"/>
      <c r="FUJ26" s="163"/>
      <c r="FUK26" s="163"/>
      <c r="FUL26" s="163"/>
      <c r="FUM26" s="163"/>
      <c r="FUN26" s="163"/>
      <c r="FUO26" s="163"/>
      <c r="FUP26" s="163"/>
      <c r="FUQ26" s="163"/>
      <c r="FUR26" s="163"/>
      <c r="FUS26" s="163"/>
      <c r="FUT26" s="163"/>
      <c r="FUU26" s="163"/>
      <c r="FUV26" s="163"/>
      <c r="FUW26" s="163"/>
      <c r="FUX26" s="163"/>
      <c r="FUY26" s="163"/>
      <c r="FUZ26" s="163"/>
      <c r="FVA26" s="163"/>
      <c r="FVB26" s="163"/>
      <c r="FVC26" s="163"/>
      <c r="FVD26" s="163"/>
      <c r="FVE26" s="163"/>
      <c r="FVF26" s="163"/>
      <c r="FVG26" s="163"/>
      <c r="FVH26" s="163"/>
      <c r="FVI26" s="163"/>
      <c r="FVJ26" s="163"/>
      <c r="FVK26" s="163"/>
      <c r="FVL26" s="163"/>
      <c r="FVM26" s="163"/>
      <c r="FVN26" s="163"/>
      <c r="FVO26" s="163"/>
      <c r="FVP26" s="163"/>
      <c r="FVQ26" s="163"/>
      <c r="FVR26" s="163"/>
      <c r="FVS26" s="163"/>
      <c r="FVT26" s="163"/>
      <c r="FVU26" s="163"/>
      <c r="FVV26" s="163"/>
      <c r="FVW26" s="163"/>
      <c r="FVX26" s="163"/>
      <c r="FVY26" s="163"/>
      <c r="FVZ26" s="163"/>
      <c r="FWA26" s="163"/>
      <c r="FWB26" s="163"/>
      <c r="FWC26" s="163"/>
      <c r="FWD26" s="163"/>
      <c r="FWE26" s="163"/>
      <c r="FWF26" s="163"/>
      <c r="FWG26" s="163"/>
      <c r="FWH26" s="163"/>
      <c r="FWI26" s="163"/>
      <c r="FWJ26" s="163"/>
      <c r="FWK26" s="163"/>
      <c r="FWL26" s="163"/>
      <c r="FWM26" s="163"/>
      <c r="FWN26" s="163"/>
      <c r="FWO26" s="163"/>
      <c r="FWP26" s="163"/>
      <c r="FWQ26" s="163"/>
      <c r="FWR26" s="163"/>
      <c r="FWS26" s="163"/>
      <c r="FWT26" s="163"/>
      <c r="FWU26" s="163"/>
      <c r="FWV26" s="163"/>
      <c r="FWW26" s="163"/>
      <c r="FWX26" s="163"/>
      <c r="FWY26" s="163"/>
      <c r="FWZ26" s="163"/>
      <c r="FXA26" s="163"/>
      <c r="FXB26" s="163"/>
      <c r="FXC26" s="163"/>
      <c r="FXD26" s="163"/>
      <c r="FXE26" s="163"/>
      <c r="FXF26" s="163"/>
      <c r="FXG26" s="163"/>
      <c r="FXH26" s="163"/>
      <c r="FXI26" s="163"/>
      <c r="FXJ26" s="163"/>
      <c r="FXK26" s="163"/>
      <c r="FXL26" s="163"/>
      <c r="FXM26" s="163"/>
      <c r="FXN26" s="163"/>
      <c r="FXO26" s="163"/>
      <c r="FXP26" s="163"/>
      <c r="FXQ26" s="163"/>
      <c r="FXR26" s="163"/>
      <c r="FXS26" s="163"/>
      <c r="FXT26" s="163"/>
      <c r="FXU26" s="163"/>
      <c r="FXV26" s="163"/>
      <c r="FXW26" s="163"/>
      <c r="FXX26" s="163"/>
      <c r="FXY26" s="163"/>
      <c r="FXZ26" s="163"/>
      <c r="FYA26" s="163"/>
      <c r="FYB26" s="163"/>
      <c r="FYC26" s="163"/>
      <c r="FYD26" s="163"/>
      <c r="FYE26" s="163"/>
      <c r="FYF26" s="163"/>
      <c r="FYG26" s="163"/>
      <c r="FYH26" s="163"/>
      <c r="FYI26" s="163"/>
      <c r="FYJ26" s="163"/>
      <c r="FYK26" s="163"/>
      <c r="FYL26" s="163"/>
      <c r="FYM26" s="163"/>
      <c r="FYN26" s="163"/>
      <c r="FYO26" s="163"/>
      <c r="FYP26" s="163"/>
      <c r="FYQ26" s="163"/>
      <c r="FYR26" s="163"/>
      <c r="FYS26" s="163"/>
      <c r="FYT26" s="163"/>
      <c r="FYU26" s="163"/>
      <c r="FYV26" s="163"/>
      <c r="FYW26" s="163"/>
      <c r="FYX26" s="163"/>
      <c r="FYY26" s="163"/>
      <c r="FYZ26" s="163"/>
      <c r="FZA26" s="163"/>
      <c r="FZB26" s="163"/>
      <c r="FZC26" s="163"/>
      <c r="FZD26" s="163"/>
      <c r="FZE26" s="163"/>
      <c r="FZF26" s="163"/>
      <c r="FZG26" s="163"/>
      <c r="FZH26" s="163"/>
      <c r="FZI26" s="163"/>
      <c r="FZJ26" s="163"/>
      <c r="FZK26" s="163"/>
      <c r="FZL26" s="163"/>
      <c r="FZM26" s="163"/>
      <c r="FZN26" s="163"/>
      <c r="FZO26" s="163"/>
      <c r="FZP26" s="163"/>
      <c r="FZQ26" s="163"/>
      <c r="FZR26" s="163"/>
      <c r="FZS26" s="163"/>
      <c r="FZT26" s="163"/>
      <c r="FZU26" s="163"/>
      <c r="FZV26" s="163"/>
      <c r="FZW26" s="163"/>
      <c r="FZX26" s="163"/>
      <c r="FZY26" s="163"/>
      <c r="FZZ26" s="163"/>
      <c r="GAA26" s="163"/>
      <c r="GAB26" s="163"/>
      <c r="GAC26" s="163"/>
      <c r="GAD26" s="163"/>
      <c r="GAE26" s="163"/>
      <c r="GAF26" s="163"/>
      <c r="GAG26" s="163"/>
      <c r="GAH26" s="163"/>
      <c r="GAI26" s="163"/>
      <c r="GAJ26" s="163"/>
      <c r="GAK26" s="163"/>
      <c r="GAL26" s="163"/>
      <c r="GAM26" s="163"/>
      <c r="GAN26" s="163"/>
      <c r="GAO26" s="163"/>
      <c r="GAP26" s="163"/>
      <c r="GAQ26" s="163"/>
      <c r="GAR26" s="163"/>
      <c r="GAS26" s="163"/>
      <c r="GAT26" s="163"/>
      <c r="GAU26" s="163"/>
      <c r="GAV26" s="163"/>
      <c r="GAW26" s="163"/>
      <c r="GAX26" s="163"/>
      <c r="GAY26" s="163"/>
      <c r="GAZ26" s="163"/>
      <c r="GBA26" s="163"/>
      <c r="GBB26" s="163"/>
      <c r="GBC26" s="163"/>
      <c r="GBD26" s="163"/>
      <c r="GBE26" s="163"/>
      <c r="GBF26" s="163"/>
      <c r="GBG26" s="163"/>
      <c r="GBH26" s="163"/>
      <c r="GBI26" s="163"/>
      <c r="GBJ26" s="163"/>
      <c r="GBK26" s="163"/>
      <c r="GBL26" s="163"/>
      <c r="GBM26" s="163"/>
      <c r="GBN26" s="163"/>
      <c r="GBO26" s="163"/>
      <c r="GBP26" s="163"/>
      <c r="GBQ26" s="163"/>
      <c r="GBR26" s="163"/>
      <c r="GBS26" s="163"/>
      <c r="GBT26" s="163"/>
      <c r="GBU26" s="163"/>
      <c r="GBV26" s="163"/>
      <c r="GBW26" s="163"/>
      <c r="GBX26" s="163"/>
      <c r="GBY26" s="163"/>
      <c r="GBZ26" s="163"/>
      <c r="GCA26" s="163"/>
      <c r="GCB26" s="163"/>
      <c r="GCC26" s="163"/>
      <c r="GCD26" s="163"/>
      <c r="GCE26" s="163"/>
      <c r="GCF26" s="163"/>
      <c r="GCG26" s="163"/>
      <c r="GCH26" s="163"/>
      <c r="GCI26" s="163"/>
      <c r="GCJ26" s="163"/>
      <c r="GCK26" s="163"/>
      <c r="GCL26" s="163"/>
      <c r="GCM26" s="163"/>
      <c r="GCN26" s="163"/>
      <c r="GCO26" s="163"/>
      <c r="GCP26" s="163"/>
      <c r="GCQ26" s="163"/>
      <c r="GCR26" s="163"/>
      <c r="GCS26" s="163"/>
      <c r="GCT26" s="163"/>
      <c r="GCU26" s="163"/>
      <c r="GCV26" s="163"/>
      <c r="GCW26" s="163"/>
      <c r="GCX26" s="163"/>
      <c r="GCY26" s="163"/>
      <c r="GCZ26" s="163"/>
      <c r="GDA26" s="163"/>
      <c r="GDB26" s="163"/>
      <c r="GDC26" s="163"/>
      <c r="GDD26" s="163"/>
      <c r="GDE26" s="163"/>
      <c r="GDF26" s="163"/>
      <c r="GDG26" s="163"/>
      <c r="GDH26" s="163"/>
      <c r="GDI26" s="163"/>
      <c r="GDJ26" s="163"/>
      <c r="GDK26" s="163"/>
      <c r="GDL26" s="163"/>
      <c r="GDM26" s="163"/>
      <c r="GDN26" s="163"/>
      <c r="GDO26" s="163"/>
      <c r="GDP26" s="163"/>
      <c r="GDQ26" s="163"/>
      <c r="GDR26" s="163"/>
      <c r="GDS26" s="163"/>
      <c r="GDT26" s="163"/>
      <c r="GDU26" s="163"/>
      <c r="GDV26" s="163"/>
      <c r="GDW26" s="163"/>
      <c r="GDX26" s="163"/>
      <c r="GDY26" s="163"/>
      <c r="GDZ26" s="163"/>
      <c r="GEA26" s="163"/>
      <c r="GEB26" s="163"/>
      <c r="GEC26" s="163"/>
      <c r="GED26" s="163"/>
      <c r="GEE26" s="163"/>
      <c r="GEF26" s="163"/>
      <c r="GEG26" s="163"/>
      <c r="GEH26" s="163"/>
      <c r="GEI26" s="163"/>
      <c r="GEJ26" s="163"/>
      <c r="GEK26" s="163"/>
      <c r="GEL26" s="163"/>
      <c r="GEM26" s="163"/>
      <c r="GEN26" s="163"/>
      <c r="GEO26" s="163"/>
      <c r="GEP26" s="163"/>
      <c r="GEQ26" s="163"/>
      <c r="GER26" s="163"/>
      <c r="GES26" s="163"/>
      <c r="GET26" s="163"/>
      <c r="GEU26" s="163"/>
      <c r="GEV26" s="163"/>
      <c r="GEW26" s="163"/>
      <c r="GEX26" s="163"/>
      <c r="GEY26" s="163"/>
      <c r="GEZ26" s="163"/>
      <c r="GFA26" s="163"/>
      <c r="GFB26" s="163"/>
      <c r="GFC26" s="163"/>
      <c r="GFD26" s="163"/>
      <c r="GFE26" s="163"/>
      <c r="GFF26" s="163"/>
      <c r="GFG26" s="163"/>
      <c r="GFH26" s="163"/>
      <c r="GFI26" s="163"/>
      <c r="GFJ26" s="163"/>
      <c r="GFK26" s="163"/>
      <c r="GFL26" s="163"/>
      <c r="GFM26" s="163"/>
      <c r="GFN26" s="163"/>
      <c r="GFO26" s="163"/>
      <c r="GFP26" s="163"/>
      <c r="GFQ26" s="163"/>
      <c r="GFR26" s="163"/>
      <c r="GFS26" s="163"/>
      <c r="GFT26" s="163"/>
      <c r="GFU26" s="163"/>
      <c r="GFV26" s="163"/>
      <c r="GFW26" s="163"/>
      <c r="GFX26" s="163"/>
      <c r="GFY26" s="163"/>
      <c r="GFZ26" s="163"/>
      <c r="GGA26" s="163"/>
      <c r="GGB26" s="163"/>
      <c r="GGC26" s="163"/>
      <c r="GGD26" s="163"/>
      <c r="GGE26" s="163"/>
      <c r="GGF26" s="163"/>
      <c r="GGG26" s="163"/>
      <c r="GGH26" s="163"/>
      <c r="GGI26" s="163"/>
      <c r="GGJ26" s="163"/>
      <c r="GGK26" s="163"/>
      <c r="GGL26" s="163"/>
      <c r="GGM26" s="163"/>
      <c r="GGN26" s="163"/>
      <c r="GGO26" s="163"/>
      <c r="GGP26" s="163"/>
      <c r="GGQ26" s="163"/>
      <c r="GGR26" s="163"/>
      <c r="GGS26" s="163"/>
      <c r="GGT26" s="163"/>
      <c r="GGU26" s="163"/>
      <c r="GGV26" s="163"/>
      <c r="GGW26" s="163"/>
      <c r="GGX26" s="163"/>
      <c r="GGY26" s="163"/>
      <c r="GGZ26" s="163"/>
      <c r="GHA26" s="163"/>
      <c r="GHB26" s="163"/>
      <c r="GHC26" s="163"/>
      <c r="GHD26" s="163"/>
      <c r="GHE26" s="163"/>
      <c r="GHF26" s="163"/>
      <c r="GHG26" s="163"/>
      <c r="GHH26" s="163"/>
      <c r="GHI26" s="163"/>
      <c r="GHJ26" s="163"/>
      <c r="GHK26" s="163"/>
      <c r="GHL26" s="163"/>
      <c r="GHM26" s="163"/>
      <c r="GHN26" s="163"/>
      <c r="GHO26" s="163"/>
      <c r="GHP26" s="163"/>
      <c r="GHQ26" s="163"/>
      <c r="GHR26" s="163"/>
      <c r="GHS26" s="163"/>
      <c r="GHT26" s="163"/>
      <c r="GHU26" s="163"/>
      <c r="GHV26" s="163"/>
      <c r="GHW26" s="163"/>
      <c r="GHX26" s="163"/>
      <c r="GHY26" s="163"/>
      <c r="GHZ26" s="163"/>
      <c r="GIA26" s="163"/>
      <c r="GIB26" s="163"/>
      <c r="GIC26" s="163"/>
      <c r="GID26" s="163"/>
      <c r="GIE26" s="163"/>
      <c r="GIF26" s="163"/>
      <c r="GIG26" s="163"/>
      <c r="GIH26" s="163"/>
      <c r="GII26" s="163"/>
      <c r="GIJ26" s="163"/>
      <c r="GIK26" s="163"/>
      <c r="GIL26" s="163"/>
      <c r="GIM26" s="163"/>
      <c r="GIN26" s="163"/>
      <c r="GIO26" s="163"/>
      <c r="GIP26" s="163"/>
      <c r="GIQ26" s="163"/>
      <c r="GIR26" s="163"/>
      <c r="GIS26" s="163"/>
      <c r="GIT26" s="163"/>
      <c r="GIU26" s="163"/>
      <c r="GIV26" s="163"/>
      <c r="GIW26" s="163"/>
      <c r="GIX26" s="163"/>
      <c r="GIY26" s="163"/>
      <c r="GIZ26" s="163"/>
      <c r="GJA26" s="163"/>
      <c r="GJB26" s="163"/>
      <c r="GJC26" s="163"/>
      <c r="GJD26" s="163"/>
      <c r="GJE26" s="163"/>
      <c r="GJF26" s="163"/>
      <c r="GJG26" s="163"/>
      <c r="GJH26" s="163"/>
      <c r="GJI26" s="163"/>
      <c r="GJJ26" s="163"/>
      <c r="GJK26" s="163"/>
      <c r="GJL26" s="163"/>
      <c r="GJM26" s="163"/>
      <c r="GJN26" s="163"/>
      <c r="GJO26" s="163"/>
      <c r="GJP26" s="163"/>
      <c r="GJQ26" s="163"/>
      <c r="GJR26" s="163"/>
      <c r="GJS26" s="163"/>
      <c r="GJT26" s="163"/>
      <c r="GJU26" s="163"/>
      <c r="GJV26" s="163"/>
      <c r="GJW26" s="163"/>
      <c r="GJX26" s="163"/>
      <c r="GJY26" s="163"/>
      <c r="GJZ26" s="163"/>
      <c r="GKA26" s="163"/>
      <c r="GKB26" s="163"/>
      <c r="GKC26" s="163"/>
      <c r="GKD26" s="163"/>
      <c r="GKE26" s="163"/>
      <c r="GKF26" s="163"/>
      <c r="GKG26" s="163"/>
      <c r="GKH26" s="163"/>
      <c r="GKI26" s="163"/>
      <c r="GKJ26" s="163"/>
      <c r="GKK26" s="163"/>
      <c r="GKL26" s="163"/>
      <c r="GKM26" s="163"/>
      <c r="GKN26" s="163"/>
      <c r="GKO26" s="163"/>
      <c r="GKP26" s="163"/>
      <c r="GKQ26" s="163"/>
      <c r="GKR26" s="163"/>
      <c r="GKS26" s="163"/>
      <c r="GKT26" s="163"/>
      <c r="GKU26" s="163"/>
      <c r="GKV26" s="163"/>
      <c r="GKW26" s="163"/>
      <c r="GKX26" s="163"/>
      <c r="GKY26" s="163"/>
      <c r="GKZ26" s="163"/>
      <c r="GLA26" s="163"/>
      <c r="GLB26" s="163"/>
      <c r="GLC26" s="163"/>
      <c r="GLD26" s="163"/>
      <c r="GLE26" s="163"/>
      <c r="GLF26" s="163"/>
      <c r="GLG26" s="163"/>
      <c r="GLH26" s="163"/>
      <c r="GLI26" s="163"/>
      <c r="GLJ26" s="163"/>
      <c r="GLK26" s="163"/>
      <c r="GLL26" s="163"/>
      <c r="GLM26" s="163"/>
      <c r="GLN26" s="163"/>
      <c r="GLO26" s="163"/>
      <c r="GLP26" s="163"/>
      <c r="GLQ26" s="163"/>
      <c r="GLR26" s="163"/>
      <c r="GLS26" s="163"/>
      <c r="GLT26" s="163"/>
      <c r="GLU26" s="163"/>
      <c r="GLV26" s="163"/>
      <c r="GLW26" s="163"/>
      <c r="GLX26" s="163"/>
      <c r="GLY26" s="163"/>
      <c r="GLZ26" s="163"/>
      <c r="GMA26" s="163"/>
      <c r="GMB26" s="163"/>
      <c r="GMC26" s="163"/>
      <c r="GMD26" s="163"/>
      <c r="GME26" s="163"/>
      <c r="GMF26" s="163"/>
      <c r="GMG26" s="163"/>
      <c r="GMH26" s="163"/>
      <c r="GMI26" s="163"/>
      <c r="GMJ26" s="163"/>
      <c r="GMK26" s="163"/>
      <c r="GML26" s="163"/>
      <c r="GMM26" s="163"/>
      <c r="GMN26" s="163"/>
      <c r="GMO26" s="163"/>
      <c r="GMP26" s="163"/>
      <c r="GMQ26" s="163"/>
      <c r="GMR26" s="163"/>
      <c r="GMS26" s="163"/>
      <c r="GMT26" s="163"/>
      <c r="GMU26" s="163"/>
      <c r="GMV26" s="163"/>
      <c r="GMW26" s="163"/>
      <c r="GMX26" s="163"/>
      <c r="GMY26" s="163"/>
      <c r="GMZ26" s="163"/>
      <c r="GNA26" s="163"/>
      <c r="GNB26" s="163"/>
      <c r="GNC26" s="163"/>
      <c r="GND26" s="163"/>
      <c r="GNE26" s="163"/>
      <c r="GNF26" s="163"/>
      <c r="GNG26" s="163"/>
      <c r="GNH26" s="163"/>
      <c r="GNI26" s="163"/>
      <c r="GNJ26" s="163"/>
      <c r="GNK26" s="163"/>
      <c r="GNL26" s="163"/>
      <c r="GNM26" s="163"/>
      <c r="GNN26" s="163"/>
      <c r="GNO26" s="163"/>
      <c r="GNP26" s="163"/>
      <c r="GNQ26" s="163"/>
      <c r="GNR26" s="163"/>
      <c r="GNS26" s="163"/>
      <c r="GNT26" s="163"/>
      <c r="GNU26" s="163"/>
      <c r="GNV26" s="163"/>
      <c r="GNW26" s="163"/>
      <c r="GNX26" s="163"/>
      <c r="GNY26" s="163"/>
      <c r="GNZ26" s="163"/>
      <c r="GOA26" s="163"/>
      <c r="GOB26" s="163"/>
      <c r="GOC26" s="163"/>
      <c r="GOD26" s="163"/>
      <c r="GOE26" s="163"/>
      <c r="GOF26" s="163"/>
      <c r="GOG26" s="163"/>
      <c r="GOH26" s="163"/>
      <c r="GOI26" s="163"/>
      <c r="GOJ26" s="163"/>
      <c r="GOK26" s="163"/>
      <c r="GOL26" s="163"/>
      <c r="GOM26" s="163"/>
      <c r="GON26" s="163"/>
      <c r="GOO26" s="163"/>
      <c r="GOP26" s="163"/>
      <c r="GOQ26" s="163"/>
      <c r="GOR26" s="163"/>
      <c r="GOS26" s="163"/>
      <c r="GOT26" s="163"/>
      <c r="GOU26" s="163"/>
      <c r="GOV26" s="163"/>
      <c r="GOW26" s="163"/>
      <c r="GOX26" s="163"/>
      <c r="GOY26" s="163"/>
      <c r="GOZ26" s="163"/>
      <c r="GPA26" s="163"/>
      <c r="GPB26" s="163"/>
      <c r="GPC26" s="163"/>
      <c r="GPD26" s="163"/>
      <c r="GPE26" s="163"/>
      <c r="GPF26" s="163"/>
      <c r="GPG26" s="163"/>
      <c r="GPH26" s="163"/>
      <c r="GPI26" s="163"/>
      <c r="GPJ26" s="163"/>
      <c r="GPK26" s="163"/>
      <c r="GPL26" s="163"/>
      <c r="GPM26" s="163"/>
      <c r="GPN26" s="163"/>
      <c r="GPO26" s="163"/>
      <c r="GPP26" s="163"/>
      <c r="GPQ26" s="163"/>
      <c r="GPR26" s="163"/>
      <c r="GPS26" s="163"/>
      <c r="GPT26" s="163"/>
      <c r="GPU26" s="163"/>
      <c r="GPV26" s="163"/>
      <c r="GPW26" s="163"/>
      <c r="GPX26" s="163"/>
      <c r="GPY26" s="163"/>
      <c r="GPZ26" s="163"/>
      <c r="GQA26" s="163"/>
      <c r="GQB26" s="163"/>
      <c r="GQC26" s="163"/>
      <c r="GQD26" s="163"/>
      <c r="GQE26" s="163"/>
      <c r="GQF26" s="163"/>
      <c r="GQG26" s="163"/>
      <c r="GQH26" s="163"/>
      <c r="GQI26" s="163"/>
      <c r="GQJ26" s="163"/>
      <c r="GQK26" s="163"/>
      <c r="GQL26" s="163"/>
      <c r="GQM26" s="163"/>
      <c r="GQN26" s="163"/>
      <c r="GQO26" s="163"/>
      <c r="GQP26" s="163"/>
      <c r="GQQ26" s="163"/>
      <c r="GQR26" s="163"/>
      <c r="GQS26" s="163"/>
      <c r="GQT26" s="163"/>
      <c r="GQU26" s="163"/>
      <c r="GQV26" s="163"/>
      <c r="GQW26" s="163"/>
      <c r="GQX26" s="163"/>
      <c r="GQY26" s="163"/>
      <c r="GQZ26" s="163"/>
      <c r="GRA26" s="163"/>
      <c r="GRB26" s="163"/>
      <c r="GRC26" s="163"/>
      <c r="GRD26" s="163"/>
      <c r="GRE26" s="163"/>
      <c r="GRF26" s="163"/>
      <c r="GRG26" s="163"/>
      <c r="GRH26" s="163"/>
      <c r="GRI26" s="163"/>
      <c r="GRJ26" s="163"/>
      <c r="GRK26" s="163"/>
      <c r="GRL26" s="163"/>
      <c r="GRM26" s="163"/>
      <c r="GRN26" s="163"/>
      <c r="GRO26" s="163"/>
      <c r="GRP26" s="163"/>
      <c r="GRQ26" s="163"/>
      <c r="GRR26" s="163"/>
      <c r="GRS26" s="163"/>
      <c r="GRT26" s="163"/>
      <c r="GRU26" s="163"/>
      <c r="GRV26" s="163"/>
      <c r="GRW26" s="163"/>
      <c r="GRX26" s="163"/>
      <c r="GRY26" s="163"/>
      <c r="GRZ26" s="163"/>
      <c r="GSA26" s="163"/>
      <c r="GSB26" s="163"/>
      <c r="GSC26" s="163"/>
      <c r="GSD26" s="163"/>
      <c r="GSE26" s="163"/>
      <c r="GSF26" s="163"/>
      <c r="GSG26" s="163"/>
      <c r="GSH26" s="163"/>
      <c r="GSI26" s="163"/>
      <c r="GSJ26" s="163"/>
      <c r="GSK26" s="163"/>
      <c r="GSL26" s="163"/>
      <c r="GSM26" s="163"/>
      <c r="GSN26" s="163"/>
      <c r="GSO26" s="163"/>
      <c r="GSP26" s="163"/>
      <c r="GSQ26" s="163"/>
      <c r="GSR26" s="163"/>
      <c r="GSS26" s="163"/>
      <c r="GST26" s="163"/>
      <c r="GSU26" s="163"/>
      <c r="GSV26" s="163"/>
      <c r="GSW26" s="163"/>
      <c r="GSX26" s="163"/>
      <c r="GSY26" s="163"/>
      <c r="GSZ26" s="163"/>
      <c r="GTA26" s="163"/>
      <c r="GTB26" s="163"/>
      <c r="GTC26" s="163"/>
      <c r="GTD26" s="163"/>
      <c r="GTE26" s="163"/>
      <c r="GTF26" s="163"/>
      <c r="GTG26" s="163"/>
      <c r="GTH26" s="163"/>
      <c r="GTI26" s="163"/>
      <c r="GTJ26" s="163"/>
      <c r="GTK26" s="163"/>
      <c r="GTL26" s="163"/>
      <c r="GTM26" s="163"/>
      <c r="GTN26" s="163"/>
      <c r="GTO26" s="163"/>
      <c r="GTP26" s="163"/>
      <c r="GTQ26" s="163"/>
      <c r="GTR26" s="163"/>
      <c r="GTS26" s="163"/>
      <c r="GTT26" s="163"/>
      <c r="GTU26" s="163"/>
      <c r="GTV26" s="163"/>
      <c r="GTW26" s="163"/>
      <c r="GTX26" s="163"/>
      <c r="GTY26" s="163"/>
      <c r="GTZ26" s="163"/>
      <c r="GUA26" s="163"/>
      <c r="GUB26" s="163"/>
      <c r="GUC26" s="163"/>
      <c r="GUD26" s="163"/>
      <c r="GUE26" s="163"/>
      <c r="GUF26" s="163"/>
      <c r="GUG26" s="163"/>
      <c r="GUH26" s="163"/>
      <c r="GUI26" s="163"/>
      <c r="GUJ26" s="163"/>
      <c r="GUK26" s="163"/>
      <c r="GUL26" s="163"/>
      <c r="GUM26" s="163"/>
      <c r="GUN26" s="163"/>
      <c r="GUO26" s="163"/>
      <c r="GUP26" s="163"/>
      <c r="GUQ26" s="163"/>
      <c r="GUR26" s="163"/>
      <c r="GUS26" s="163"/>
      <c r="GUT26" s="163"/>
      <c r="GUU26" s="163"/>
      <c r="GUV26" s="163"/>
      <c r="GUW26" s="163"/>
      <c r="GUX26" s="163"/>
      <c r="GUY26" s="163"/>
      <c r="GUZ26" s="163"/>
      <c r="GVA26" s="163"/>
      <c r="GVB26" s="163"/>
      <c r="GVC26" s="163"/>
      <c r="GVD26" s="163"/>
      <c r="GVE26" s="163"/>
      <c r="GVF26" s="163"/>
      <c r="GVG26" s="163"/>
      <c r="GVH26" s="163"/>
      <c r="GVI26" s="163"/>
      <c r="GVJ26" s="163"/>
      <c r="GVK26" s="163"/>
      <c r="GVL26" s="163"/>
      <c r="GVM26" s="163"/>
      <c r="GVN26" s="163"/>
      <c r="GVO26" s="163"/>
      <c r="GVP26" s="163"/>
      <c r="GVQ26" s="163"/>
      <c r="GVR26" s="163"/>
      <c r="GVS26" s="163"/>
      <c r="GVT26" s="163"/>
      <c r="GVU26" s="163"/>
      <c r="GVV26" s="163"/>
      <c r="GVW26" s="163"/>
      <c r="GVX26" s="163"/>
      <c r="GVY26" s="163"/>
      <c r="GVZ26" s="163"/>
      <c r="GWA26" s="163"/>
      <c r="GWB26" s="163"/>
      <c r="GWC26" s="163"/>
      <c r="GWD26" s="163"/>
      <c r="GWE26" s="163"/>
      <c r="GWF26" s="163"/>
      <c r="GWG26" s="163"/>
      <c r="GWH26" s="163"/>
      <c r="GWI26" s="163"/>
      <c r="GWJ26" s="163"/>
      <c r="GWK26" s="163"/>
      <c r="GWL26" s="163"/>
      <c r="GWM26" s="163"/>
      <c r="GWN26" s="163"/>
      <c r="GWO26" s="163"/>
      <c r="GWP26" s="163"/>
      <c r="GWQ26" s="163"/>
      <c r="GWR26" s="163"/>
      <c r="GWS26" s="163"/>
      <c r="GWT26" s="163"/>
      <c r="GWU26" s="163"/>
      <c r="GWV26" s="163"/>
      <c r="GWW26" s="163"/>
      <c r="GWX26" s="163"/>
      <c r="GWY26" s="163"/>
      <c r="GWZ26" s="163"/>
      <c r="GXA26" s="163"/>
      <c r="GXB26" s="163"/>
      <c r="GXC26" s="163"/>
      <c r="GXD26" s="163"/>
      <c r="GXE26" s="163"/>
      <c r="GXF26" s="163"/>
      <c r="GXG26" s="163"/>
      <c r="GXH26" s="163"/>
      <c r="GXI26" s="163"/>
      <c r="GXJ26" s="163"/>
      <c r="GXK26" s="163"/>
      <c r="GXL26" s="163"/>
      <c r="GXM26" s="163"/>
      <c r="GXN26" s="163"/>
      <c r="GXO26" s="163"/>
      <c r="GXP26" s="163"/>
      <c r="GXQ26" s="163"/>
      <c r="GXR26" s="163"/>
      <c r="GXS26" s="163"/>
      <c r="GXT26" s="163"/>
      <c r="GXU26" s="163"/>
      <c r="GXV26" s="163"/>
      <c r="GXW26" s="163"/>
      <c r="GXX26" s="163"/>
      <c r="GXY26" s="163"/>
      <c r="GXZ26" s="163"/>
      <c r="GYA26" s="163"/>
      <c r="GYB26" s="163"/>
      <c r="GYC26" s="163"/>
      <c r="GYD26" s="163"/>
      <c r="GYE26" s="163"/>
      <c r="GYF26" s="163"/>
      <c r="GYG26" s="163"/>
      <c r="GYH26" s="163"/>
      <c r="GYI26" s="163"/>
      <c r="GYJ26" s="163"/>
      <c r="GYK26" s="163"/>
      <c r="GYL26" s="163"/>
      <c r="GYM26" s="163"/>
      <c r="GYN26" s="163"/>
      <c r="GYO26" s="163"/>
      <c r="GYP26" s="163"/>
      <c r="GYQ26" s="163"/>
      <c r="GYR26" s="163"/>
      <c r="GYS26" s="163"/>
      <c r="GYT26" s="163"/>
      <c r="GYU26" s="163"/>
      <c r="GYV26" s="163"/>
      <c r="GYW26" s="163"/>
      <c r="GYX26" s="163"/>
      <c r="GYY26" s="163"/>
      <c r="GYZ26" s="163"/>
      <c r="GZA26" s="163"/>
      <c r="GZB26" s="163"/>
      <c r="GZC26" s="163"/>
      <c r="GZD26" s="163"/>
      <c r="GZE26" s="163"/>
      <c r="GZF26" s="163"/>
      <c r="GZG26" s="163"/>
      <c r="GZH26" s="163"/>
      <c r="GZI26" s="163"/>
      <c r="GZJ26" s="163"/>
      <c r="GZK26" s="163"/>
      <c r="GZL26" s="163"/>
      <c r="GZM26" s="163"/>
      <c r="GZN26" s="163"/>
      <c r="GZO26" s="163"/>
      <c r="GZP26" s="163"/>
      <c r="GZQ26" s="163"/>
      <c r="GZR26" s="163"/>
      <c r="GZS26" s="163"/>
      <c r="GZT26" s="163"/>
      <c r="GZU26" s="163"/>
      <c r="GZV26" s="163"/>
      <c r="GZW26" s="163"/>
      <c r="GZX26" s="163"/>
      <c r="GZY26" s="163"/>
      <c r="GZZ26" s="163"/>
      <c r="HAA26" s="163"/>
      <c r="HAB26" s="163"/>
      <c r="HAC26" s="163"/>
      <c r="HAD26" s="163"/>
      <c r="HAE26" s="163"/>
      <c r="HAF26" s="163"/>
      <c r="HAG26" s="163"/>
      <c r="HAH26" s="163"/>
      <c r="HAI26" s="163"/>
      <c r="HAJ26" s="163"/>
      <c r="HAK26" s="163"/>
      <c r="HAL26" s="163"/>
      <c r="HAM26" s="163"/>
      <c r="HAN26" s="163"/>
      <c r="HAO26" s="163"/>
      <c r="HAP26" s="163"/>
      <c r="HAQ26" s="163"/>
      <c r="HAR26" s="163"/>
      <c r="HAS26" s="163"/>
      <c r="HAT26" s="163"/>
      <c r="HAU26" s="163"/>
      <c r="HAV26" s="163"/>
      <c r="HAW26" s="163"/>
      <c r="HAX26" s="163"/>
      <c r="HAY26" s="163"/>
      <c r="HAZ26" s="163"/>
      <c r="HBA26" s="163"/>
      <c r="HBB26" s="163"/>
      <c r="HBC26" s="163"/>
      <c r="HBD26" s="163"/>
      <c r="HBE26" s="163"/>
      <c r="HBF26" s="163"/>
      <c r="HBG26" s="163"/>
      <c r="HBH26" s="163"/>
      <c r="HBI26" s="163"/>
      <c r="HBJ26" s="163"/>
      <c r="HBK26" s="163"/>
      <c r="HBL26" s="163"/>
      <c r="HBM26" s="163"/>
      <c r="HBN26" s="163"/>
      <c r="HBO26" s="163"/>
      <c r="HBP26" s="163"/>
      <c r="HBQ26" s="163"/>
      <c r="HBR26" s="163"/>
      <c r="HBS26" s="163"/>
      <c r="HBT26" s="163"/>
      <c r="HBU26" s="163"/>
      <c r="HBV26" s="163"/>
      <c r="HBW26" s="163"/>
      <c r="HBX26" s="163"/>
      <c r="HBY26" s="163"/>
      <c r="HBZ26" s="163"/>
      <c r="HCA26" s="163"/>
      <c r="HCB26" s="163"/>
      <c r="HCC26" s="163"/>
      <c r="HCD26" s="163"/>
      <c r="HCE26" s="163"/>
      <c r="HCF26" s="163"/>
      <c r="HCG26" s="163"/>
      <c r="HCH26" s="163"/>
      <c r="HCI26" s="163"/>
      <c r="HCJ26" s="163"/>
      <c r="HCK26" s="163"/>
      <c r="HCL26" s="163"/>
      <c r="HCM26" s="163"/>
      <c r="HCN26" s="163"/>
      <c r="HCO26" s="163"/>
      <c r="HCP26" s="163"/>
      <c r="HCQ26" s="163"/>
      <c r="HCR26" s="163"/>
      <c r="HCS26" s="163"/>
      <c r="HCT26" s="163"/>
      <c r="HCU26" s="163"/>
      <c r="HCV26" s="163"/>
      <c r="HCW26" s="163"/>
      <c r="HCX26" s="163"/>
      <c r="HCY26" s="163"/>
      <c r="HCZ26" s="163"/>
      <c r="HDA26" s="163"/>
      <c r="HDB26" s="163"/>
      <c r="HDC26" s="163"/>
      <c r="HDD26" s="163"/>
      <c r="HDE26" s="163"/>
      <c r="HDF26" s="163"/>
      <c r="HDG26" s="163"/>
      <c r="HDH26" s="163"/>
      <c r="HDI26" s="163"/>
      <c r="HDJ26" s="163"/>
      <c r="HDK26" s="163"/>
      <c r="HDL26" s="163"/>
      <c r="HDM26" s="163"/>
      <c r="HDN26" s="163"/>
      <c r="HDO26" s="163"/>
      <c r="HDP26" s="163"/>
      <c r="HDQ26" s="163"/>
      <c r="HDR26" s="163"/>
      <c r="HDS26" s="163"/>
      <c r="HDT26" s="163"/>
      <c r="HDU26" s="163"/>
      <c r="HDV26" s="163"/>
      <c r="HDW26" s="163"/>
      <c r="HDX26" s="163"/>
      <c r="HDY26" s="163"/>
      <c r="HDZ26" s="163"/>
      <c r="HEA26" s="163"/>
      <c r="HEB26" s="163"/>
      <c r="HEC26" s="163"/>
      <c r="HED26" s="163"/>
      <c r="HEE26" s="163"/>
      <c r="HEF26" s="163"/>
      <c r="HEG26" s="163"/>
      <c r="HEH26" s="163"/>
      <c r="HEI26" s="163"/>
      <c r="HEJ26" s="163"/>
      <c r="HEK26" s="163"/>
      <c r="HEL26" s="163"/>
      <c r="HEM26" s="163"/>
      <c r="HEN26" s="163"/>
      <c r="HEO26" s="163"/>
      <c r="HEP26" s="163"/>
      <c r="HEQ26" s="163"/>
      <c r="HER26" s="163"/>
      <c r="HES26" s="163"/>
      <c r="HET26" s="163"/>
      <c r="HEU26" s="163"/>
      <c r="HEV26" s="163"/>
      <c r="HEW26" s="163"/>
      <c r="HEX26" s="163"/>
      <c r="HEY26" s="163"/>
      <c r="HEZ26" s="163"/>
      <c r="HFA26" s="163"/>
      <c r="HFB26" s="163"/>
      <c r="HFC26" s="163"/>
      <c r="HFD26" s="163"/>
      <c r="HFE26" s="163"/>
      <c r="HFF26" s="163"/>
      <c r="HFG26" s="163"/>
      <c r="HFH26" s="163"/>
      <c r="HFI26" s="163"/>
      <c r="HFJ26" s="163"/>
      <c r="HFK26" s="163"/>
      <c r="HFL26" s="163"/>
      <c r="HFM26" s="163"/>
      <c r="HFN26" s="163"/>
      <c r="HFO26" s="163"/>
      <c r="HFP26" s="163"/>
      <c r="HFQ26" s="163"/>
      <c r="HFR26" s="163"/>
      <c r="HFS26" s="163"/>
      <c r="HFT26" s="163"/>
      <c r="HFU26" s="163"/>
      <c r="HFV26" s="163"/>
      <c r="HFW26" s="163"/>
      <c r="HFX26" s="163"/>
      <c r="HFY26" s="163"/>
      <c r="HFZ26" s="163"/>
      <c r="HGA26" s="163"/>
      <c r="HGB26" s="163"/>
      <c r="HGC26" s="163"/>
      <c r="HGD26" s="163"/>
      <c r="HGE26" s="163"/>
      <c r="HGF26" s="163"/>
      <c r="HGG26" s="163"/>
      <c r="HGH26" s="163"/>
      <c r="HGI26" s="163"/>
      <c r="HGJ26" s="163"/>
      <c r="HGK26" s="163"/>
      <c r="HGL26" s="163"/>
      <c r="HGM26" s="163"/>
      <c r="HGN26" s="163"/>
      <c r="HGO26" s="163"/>
      <c r="HGP26" s="163"/>
      <c r="HGQ26" s="163"/>
      <c r="HGR26" s="163"/>
      <c r="HGS26" s="163"/>
      <c r="HGT26" s="163"/>
      <c r="HGU26" s="163"/>
      <c r="HGV26" s="163"/>
      <c r="HGW26" s="163"/>
      <c r="HGX26" s="163"/>
      <c r="HGY26" s="163"/>
      <c r="HGZ26" s="163"/>
      <c r="HHA26" s="163"/>
      <c r="HHB26" s="163"/>
      <c r="HHC26" s="163"/>
      <c r="HHD26" s="163"/>
      <c r="HHE26" s="163"/>
      <c r="HHF26" s="163"/>
      <c r="HHG26" s="163"/>
      <c r="HHH26" s="163"/>
      <c r="HHI26" s="163"/>
      <c r="HHJ26" s="163"/>
      <c r="HHK26" s="163"/>
      <c r="HHL26" s="163"/>
      <c r="HHM26" s="163"/>
      <c r="HHN26" s="163"/>
      <c r="HHO26" s="163"/>
      <c r="HHP26" s="163"/>
      <c r="HHQ26" s="163"/>
      <c r="HHR26" s="163"/>
      <c r="HHS26" s="163"/>
      <c r="HHT26" s="163"/>
      <c r="HHU26" s="163"/>
      <c r="HHV26" s="163"/>
      <c r="HHW26" s="163"/>
      <c r="HHX26" s="163"/>
      <c r="HHY26" s="163"/>
      <c r="HHZ26" s="163"/>
      <c r="HIA26" s="163"/>
      <c r="HIB26" s="163"/>
      <c r="HIC26" s="163"/>
      <c r="HID26" s="163"/>
      <c r="HIE26" s="163"/>
      <c r="HIF26" s="163"/>
      <c r="HIG26" s="163"/>
      <c r="HIH26" s="163"/>
      <c r="HII26" s="163"/>
      <c r="HIJ26" s="163"/>
      <c r="HIK26" s="163"/>
      <c r="HIL26" s="163"/>
      <c r="HIM26" s="163"/>
      <c r="HIN26" s="163"/>
      <c r="HIO26" s="163"/>
      <c r="HIP26" s="163"/>
      <c r="HIQ26" s="163"/>
      <c r="HIR26" s="163"/>
      <c r="HIS26" s="163"/>
      <c r="HIT26" s="163"/>
      <c r="HIU26" s="163"/>
      <c r="HIV26" s="163"/>
      <c r="HIW26" s="163"/>
      <c r="HIX26" s="163"/>
      <c r="HIY26" s="163"/>
      <c r="HIZ26" s="163"/>
      <c r="HJA26" s="163"/>
      <c r="HJB26" s="163"/>
      <c r="HJC26" s="163"/>
      <c r="HJD26" s="163"/>
      <c r="HJE26" s="163"/>
      <c r="HJF26" s="163"/>
      <c r="HJG26" s="163"/>
      <c r="HJH26" s="163"/>
      <c r="HJI26" s="163"/>
      <c r="HJJ26" s="163"/>
      <c r="HJK26" s="163"/>
      <c r="HJL26" s="163"/>
      <c r="HJM26" s="163"/>
      <c r="HJN26" s="163"/>
      <c r="HJO26" s="163"/>
      <c r="HJP26" s="163"/>
      <c r="HJQ26" s="163"/>
      <c r="HJR26" s="163"/>
      <c r="HJS26" s="163"/>
      <c r="HJT26" s="163"/>
      <c r="HJU26" s="163"/>
      <c r="HJV26" s="163"/>
      <c r="HJW26" s="163"/>
      <c r="HJX26" s="163"/>
      <c r="HJY26" s="163"/>
      <c r="HJZ26" s="163"/>
      <c r="HKA26" s="163"/>
      <c r="HKB26" s="163"/>
      <c r="HKC26" s="163"/>
      <c r="HKD26" s="163"/>
      <c r="HKE26" s="163"/>
      <c r="HKF26" s="163"/>
      <c r="HKG26" s="163"/>
      <c r="HKH26" s="163"/>
      <c r="HKI26" s="163"/>
      <c r="HKJ26" s="163"/>
      <c r="HKK26" s="163"/>
      <c r="HKL26" s="163"/>
      <c r="HKM26" s="163"/>
      <c r="HKN26" s="163"/>
      <c r="HKO26" s="163"/>
      <c r="HKP26" s="163"/>
      <c r="HKQ26" s="163"/>
      <c r="HKR26" s="163"/>
      <c r="HKS26" s="163"/>
      <c r="HKT26" s="163"/>
      <c r="HKU26" s="163"/>
      <c r="HKV26" s="163"/>
      <c r="HKW26" s="163"/>
      <c r="HKX26" s="163"/>
      <c r="HKY26" s="163"/>
      <c r="HKZ26" s="163"/>
      <c r="HLA26" s="163"/>
      <c r="HLB26" s="163"/>
      <c r="HLC26" s="163"/>
      <c r="HLD26" s="163"/>
      <c r="HLE26" s="163"/>
      <c r="HLF26" s="163"/>
      <c r="HLG26" s="163"/>
      <c r="HLH26" s="163"/>
      <c r="HLI26" s="163"/>
      <c r="HLJ26" s="163"/>
      <c r="HLK26" s="163"/>
      <c r="HLL26" s="163"/>
      <c r="HLM26" s="163"/>
      <c r="HLN26" s="163"/>
      <c r="HLO26" s="163"/>
      <c r="HLP26" s="163"/>
      <c r="HLQ26" s="163"/>
      <c r="HLR26" s="163"/>
      <c r="HLS26" s="163"/>
      <c r="HLT26" s="163"/>
      <c r="HLU26" s="163"/>
      <c r="HLV26" s="163"/>
      <c r="HLW26" s="163"/>
      <c r="HLX26" s="163"/>
      <c r="HLY26" s="163"/>
      <c r="HLZ26" s="163"/>
      <c r="HMA26" s="163"/>
      <c r="HMB26" s="163"/>
      <c r="HMC26" s="163"/>
      <c r="HMD26" s="163"/>
      <c r="HME26" s="163"/>
      <c r="HMF26" s="163"/>
      <c r="HMG26" s="163"/>
      <c r="HMH26" s="163"/>
      <c r="HMI26" s="163"/>
      <c r="HMJ26" s="163"/>
      <c r="HMK26" s="163"/>
      <c r="HML26" s="163"/>
      <c r="HMM26" s="163"/>
      <c r="HMN26" s="163"/>
      <c r="HMO26" s="163"/>
      <c r="HMP26" s="163"/>
      <c r="HMQ26" s="163"/>
      <c r="HMR26" s="163"/>
      <c r="HMS26" s="163"/>
      <c r="HMT26" s="163"/>
      <c r="HMU26" s="163"/>
      <c r="HMV26" s="163"/>
      <c r="HMW26" s="163"/>
      <c r="HMX26" s="163"/>
      <c r="HMY26" s="163"/>
      <c r="HMZ26" s="163"/>
      <c r="HNA26" s="163"/>
      <c r="HNB26" s="163"/>
      <c r="HNC26" s="163"/>
      <c r="HND26" s="163"/>
      <c r="HNE26" s="163"/>
      <c r="HNF26" s="163"/>
      <c r="HNG26" s="163"/>
      <c r="HNH26" s="163"/>
      <c r="HNI26" s="163"/>
      <c r="HNJ26" s="163"/>
      <c r="HNK26" s="163"/>
      <c r="HNL26" s="163"/>
      <c r="HNM26" s="163"/>
      <c r="HNN26" s="163"/>
      <c r="HNO26" s="163"/>
      <c r="HNP26" s="163"/>
      <c r="HNQ26" s="163"/>
      <c r="HNR26" s="163"/>
      <c r="HNS26" s="163"/>
      <c r="HNT26" s="163"/>
      <c r="HNU26" s="163"/>
      <c r="HNV26" s="163"/>
      <c r="HNW26" s="163"/>
      <c r="HNX26" s="163"/>
      <c r="HNY26" s="163"/>
      <c r="HNZ26" s="163"/>
      <c r="HOA26" s="163"/>
      <c r="HOB26" s="163"/>
      <c r="HOC26" s="163"/>
      <c r="HOD26" s="163"/>
      <c r="HOE26" s="163"/>
      <c r="HOF26" s="163"/>
      <c r="HOG26" s="163"/>
      <c r="HOH26" s="163"/>
      <c r="HOI26" s="163"/>
      <c r="HOJ26" s="163"/>
      <c r="HOK26" s="163"/>
      <c r="HOL26" s="163"/>
      <c r="HOM26" s="163"/>
      <c r="HON26" s="163"/>
      <c r="HOO26" s="163"/>
      <c r="HOP26" s="163"/>
      <c r="HOQ26" s="163"/>
      <c r="HOR26" s="163"/>
      <c r="HOS26" s="163"/>
      <c r="HOT26" s="163"/>
      <c r="HOU26" s="163"/>
      <c r="HOV26" s="163"/>
      <c r="HOW26" s="163"/>
      <c r="HOX26" s="163"/>
      <c r="HOY26" s="163"/>
      <c r="HOZ26" s="163"/>
      <c r="HPA26" s="163"/>
      <c r="HPB26" s="163"/>
      <c r="HPC26" s="163"/>
      <c r="HPD26" s="163"/>
      <c r="HPE26" s="163"/>
      <c r="HPF26" s="163"/>
      <c r="HPG26" s="163"/>
      <c r="HPH26" s="163"/>
      <c r="HPI26" s="163"/>
      <c r="HPJ26" s="163"/>
      <c r="HPK26" s="163"/>
      <c r="HPL26" s="163"/>
      <c r="HPM26" s="163"/>
      <c r="HPN26" s="163"/>
      <c r="HPO26" s="163"/>
      <c r="HPP26" s="163"/>
      <c r="HPQ26" s="163"/>
      <c r="HPR26" s="163"/>
      <c r="HPS26" s="163"/>
      <c r="HPT26" s="163"/>
      <c r="HPU26" s="163"/>
      <c r="HPV26" s="163"/>
      <c r="HPW26" s="163"/>
      <c r="HPX26" s="163"/>
      <c r="HPY26" s="163"/>
      <c r="HPZ26" s="163"/>
      <c r="HQA26" s="163"/>
      <c r="HQB26" s="163"/>
      <c r="HQC26" s="163"/>
      <c r="HQD26" s="163"/>
      <c r="HQE26" s="163"/>
      <c r="HQF26" s="163"/>
      <c r="HQG26" s="163"/>
      <c r="HQH26" s="163"/>
      <c r="HQI26" s="163"/>
      <c r="HQJ26" s="163"/>
      <c r="HQK26" s="163"/>
      <c r="HQL26" s="163"/>
      <c r="HQM26" s="163"/>
      <c r="HQN26" s="163"/>
      <c r="HQO26" s="163"/>
      <c r="HQP26" s="163"/>
      <c r="HQQ26" s="163"/>
      <c r="HQR26" s="163"/>
      <c r="HQS26" s="163"/>
      <c r="HQT26" s="163"/>
      <c r="HQU26" s="163"/>
      <c r="HQV26" s="163"/>
      <c r="HQW26" s="163"/>
      <c r="HQX26" s="163"/>
      <c r="HQY26" s="163"/>
      <c r="HQZ26" s="163"/>
      <c r="HRA26" s="163"/>
      <c r="HRB26" s="163"/>
      <c r="HRC26" s="163"/>
      <c r="HRD26" s="163"/>
      <c r="HRE26" s="163"/>
      <c r="HRF26" s="163"/>
      <c r="HRG26" s="163"/>
      <c r="HRH26" s="163"/>
      <c r="HRI26" s="163"/>
      <c r="HRJ26" s="163"/>
      <c r="HRK26" s="163"/>
      <c r="HRL26" s="163"/>
      <c r="HRM26" s="163"/>
      <c r="HRN26" s="163"/>
      <c r="HRO26" s="163"/>
      <c r="HRP26" s="163"/>
      <c r="HRQ26" s="163"/>
      <c r="HRR26" s="163"/>
      <c r="HRS26" s="163"/>
      <c r="HRT26" s="163"/>
      <c r="HRU26" s="163"/>
      <c r="HRV26" s="163"/>
      <c r="HRW26" s="163"/>
      <c r="HRX26" s="163"/>
      <c r="HRY26" s="163"/>
      <c r="HRZ26" s="163"/>
      <c r="HSA26" s="163"/>
      <c r="HSB26" s="163"/>
      <c r="HSC26" s="163"/>
      <c r="HSD26" s="163"/>
      <c r="HSE26" s="163"/>
      <c r="HSF26" s="163"/>
      <c r="HSG26" s="163"/>
      <c r="HSH26" s="163"/>
      <c r="HSI26" s="163"/>
      <c r="HSJ26" s="163"/>
      <c r="HSK26" s="163"/>
      <c r="HSL26" s="163"/>
      <c r="HSM26" s="163"/>
      <c r="HSN26" s="163"/>
      <c r="HSO26" s="163"/>
      <c r="HSP26" s="163"/>
      <c r="HSQ26" s="163"/>
      <c r="HSR26" s="163"/>
      <c r="HSS26" s="163"/>
      <c r="HST26" s="163"/>
      <c r="HSU26" s="163"/>
      <c r="HSV26" s="163"/>
      <c r="HSW26" s="163"/>
      <c r="HSX26" s="163"/>
      <c r="HSY26" s="163"/>
      <c r="HSZ26" s="163"/>
      <c r="HTA26" s="163"/>
      <c r="HTB26" s="163"/>
      <c r="HTC26" s="163"/>
      <c r="HTD26" s="163"/>
      <c r="HTE26" s="163"/>
      <c r="HTF26" s="163"/>
      <c r="HTG26" s="163"/>
      <c r="HTH26" s="163"/>
      <c r="HTI26" s="163"/>
      <c r="HTJ26" s="163"/>
      <c r="HTK26" s="163"/>
      <c r="HTL26" s="163"/>
      <c r="HTM26" s="163"/>
      <c r="HTN26" s="163"/>
      <c r="HTO26" s="163"/>
      <c r="HTP26" s="163"/>
      <c r="HTQ26" s="163"/>
      <c r="HTR26" s="163"/>
      <c r="HTS26" s="163"/>
      <c r="HTT26" s="163"/>
      <c r="HTU26" s="163"/>
      <c r="HTV26" s="163"/>
      <c r="HTW26" s="163"/>
      <c r="HTX26" s="163"/>
      <c r="HTY26" s="163"/>
      <c r="HTZ26" s="163"/>
      <c r="HUA26" s="163"/>
      <c r="HUB26" s="163"/>
      <c r="HUC26" s="163"/>
      <c r="HUD26" s="163"/>
      <c r="HUE26" s="163"/>
      <c r="HUF26" s="163"/>
      <c r="HUG26" s="163"/>
      <c r="HUH26" s="163"/>
      <c r="HUI26" s="163"/>
      <c r="HUJ26" s="163"/>
      <c r="HUK26" s="163"/>
      <c r="HUL26" s="163"/>
      <c r="HUM26" s="163"/>
      <c r="HUN26" s="163"/>
      <c r="HUO26" s="163"/>
      <c r="HUP26" s="163"/>
      <c r="HUQ26" s="163"/>
      <c r="HUR26" s="163"/>
      <c r="HUS26" s="163"/>
      <c r="HUT26" s="163"/>
      <c r="HUU26" s="163"/>
      <c r="HUV26" s="163"/>
      <c r="HUW26" s="163"/>
      <c r="HUX26" s="163"/>
      <c r="HUY26" s="163"/>
      <c r="HUZ26" s="163"/>
      <c r="HVA26" s="163"/>
      <c r="HVB26" s="163"/>
      <c r="HVC26" s="163"/>
      <c r="HVD26" s="163"/>
      <c r="HVE26" s="163"/>
      <c r="HVF26" s="163"/>
      <c r="HVG26" s="163"/>
      <c r="HVH26" s="163"/>
      <c r="HVI26" s="163"/>
      <c r="HVJ26" s="163"/>
      <c r="HVK26" s="163"/>
      <c r="HVL26" s="163"/>
      <c r="HVM26" s="163"/>
      <c r="HVN26" s="163"/>
      <c r="HVO26" s="163"/>
      <c r="HVP26" s="163"/>
      <c r="HVQ26" s="163"/>
      <c r="HVR26" s="163"/>
      <c r="HVS26" s="163"/>
      <c r="HVT26" s="163"/>
      <c r="HVU26" s="163"/>
      <c r="HVV26" s="163"/>
      <c r="HVW26" s="163"/>
      <c r="HVX26" s="163"/>
      <c r="HVY26" s="163"/>
      <c r="HVZ26" s="163"/>
      <c r="HWA26" s="163"/>
      <c r="HWB26" s="163"/>
      <c r="HWC26" s="163"/>
      <c r="HWD26" s="163"/>
      <c r="HWE26" s="163"/>
      <c r="HWF26" s="163"/>
      <c r="HWG26" s="163"/>
      <c r="HWH26" s="163"/>
      <c r="HWI26" s="163"/>
      <c r="HWJ26" s="163"/>
      <c r="HWK26" s="163"/>
      <c r="HWL26" s="163"/>
      <c r="HWM26" s="163"/>
      <c r="HWN26" s="163"/>
      <c r="HWO26" s="163"/>
      <c r="HWP26" s="163"/>
      <c r="HWQ26" s="163"/>
      <c r="HWR26" s="163"/>
      <c r="HWS26" s="163"/>
      <c r="HWT26" s="163"/>
      <c r="HWU26" s="163"/>
      <c r="HWV26" s="163"/>
      <c r="HWW26" s="163"/>
      <c r="HWX26" s="163"/>
      <c r="HWY26" s="163"/>
      <c r="HWZ26" s="163"/>
      <c r="HXA26" s="163"/>
      <c r="HXB26" s="163"/>
      <c r="HXC26" s="163"/>
      <c r="HXD26" s="163"/>
      <c r="HXE26" s="163"/>
      <c r="HXF26" s="163"/>
      <c r="HXG26" s="163"/>
      <c r="HXH26" s="163"/>
      <c r="HXI26" s="163"/>
      <c r="HXJ26" s="163"/>
      <c r="HXK26" s="163"/>
      <c r="HXL26" s="163"/>
      <c r="HXM26" s="163"/>
      <c r="HXN26" s="163"/>
      <c r="HXO26" s="163"/>
      <c r="HXP26" s="163"/>
      <c r="HXQ26" s="163"/>
      <c r="HXR26" s="163"/>
      <c r="HXS26" s="163"/>
      <c r="HXT26" s="163"/>
      <c r="HXU26" s="163"/>
      <c r="HXV26" s="163"/>
      <c r="HXW26" s="163"/>
      <c r="HXX26" s="163"/>
      <c r="HXY26" s="163"/>
      <c r="HXZ26" s="163"/>
      <c r="HYA26" s="163"/>
      <c r="HYB26" s="163"/>
      <c r="HYC26" s="163"/>
      <c r="HYD26" s="163"/>
      <c r="HYE26" s="163"/>
      <c r="HYF26" s="163"/>
      <c r="HYG26" s="163"/>
      <c r="HYH26" s="163"/>
      <c r="HYI26" s="163"/>
      <c r="HYJ26" s="163"/>
      <c r="HYK26" s="163"/>
      <c r="HYL26" s="163"/>
      <c r="HYM26" s="163"/>
      <c r="HYN26" s="163"/>
      <c r="HYO26" s="163"/>
      <c r="HYP26" s="163"/>
      <c r="HYQ26" s="163"/>
      <c r="HYR26" s="163"/>
      <c r="HYS26" s="163"/>
      <c r="HYT26" s="163"/>
      <c r="HYU26" s="163"/>
      <c r="HYV26" s="163"/>
      <c r="HYW26" s="163"/>
      <c r="HYX26" s="163"/>
      <c r="HYY26" s="163"/>
      <c r="HYZ26" s="163"/>
      <c r="HZA26" s="163"/>
      <c r="HZB26" s="163"/>
      <c r="HZC26" s="163"/>
      <c r="HZD26" s="163"/>
      <c r="HZE26" s="163"/>
      <c r="HZF26" s="163"/>
      <c r="HZG26" s="163"/>
      <c r="HZH26" s="163"/>
      <c r="HZI26" s="163"/>
      <c r="HZJ26" s="163"/>
      <c r="HZK26" s="163"/>
      <c r="HZL26" s="163"/>
      <c r="HZM26" s="163"/>
      <c r="HZN26" s="163"/>
      <c r="HZO26" s="163"/>
      <c r="HZP26" s="163"/>
      <c r="HZQ26" s="163"/>
      <c r="HZR26" s="163"/>
      <c r="HZS26" s="163"/>
      <c r="HZT26" s="163"/>
      <c r="HZU26" s="163"/>
      <c r="HZV26" s="163"/>
      <c r="HZW26" s="163"/>
      <c r="HZX26" s="163"/>
      <c r="HZY26" s="163"/>
      <c r="HZZ26" s="163"/>
      <c r="IAA26" s="163"/>
      <c r="IAB26" s="163"/>
      <c r="IAC26" s="163"/>
      <c r="IAD26" s="163"/>
      <c r="IAE26" s="163"/>
      <c r="IAF26" s="163"/>
      <c r="IAG26" s="163"/>
      <c r="IAH26" s="163"/>
      <c r="IAI26" s="163"/>
      <c r="IAJ26" s="163"/>
      <c r="IAK26" s="163"/>
      <c r="IAL26" s="163"/>
      <c r="IAM26" s="163"/>
      <c r="IAN26" s="163"/>
      <c r="IAO26" s="163"/>
      <c r="IAP26" s="163"/>
      <c r="IAQ26" s="163"/>
      <c r="IAR26" s="163"/>
      <c r="IAS26" s="163"/>
      <c r="IAT26" s="163"/>
      <c r="IAU26" s="163"/>
      <c r="IAV26" s="163"/>
      <c r="IAW26" s="163"/>
      <c r="IAX26" s="163"/>
      <c r="IAY26" s="163"/>
      <c r="IAZ26" s="163"/>
      <c r="IBA26" s="163"/>
      <c r="IBB26" s="163"/>
      <c r="IBC26" s="163"/>
      <c r="IBD26" s="163"/>
      <c r="IBE26" s="163"/>
      <c r="IBF26" s="163"/>
      <c r="IBG26" s="163"/>
      <c r="IBH26" s="163"/>
      <c r="IBI26" s="163"/>
      <c r="IBJ26" s="163"/>
      <c r="IBK26" s="163"/>
      <c r="IBL26" s="163"/>
      <c r="IBM26" s="163"/>
      <c r="IBN26" s="163"/>
      <c r="IBO26" s="163"/>
      <c r="IBP26" s="163"/>
      <c r="IBQ26" s="163"/>
      <c r="IBR26" s="163"/>
      <c r="IBS26" s="163"/>
      <c r="IBT26" s="163"/>
      <c r="IBU26" s="163"/>
      <c r="IBV26" s="163"/>
      <c r="IBW26" s="163"/>
      <c r="IBX26" s="163"/>
      <c r="IBY26" s="163"/>
      <c r="IBZ26" s="163"/>
      <c r="ICA26" s="163"/>
      <c r="ICB26" s="163"/>
      <c r="ICC26" s="163"/>
      <c r="ICD26" s="163"/>
      <c r="ICE26" s="163"/>
      <c r="ICF26" s="163"/>
      <c r="ICG26" s="163"/>
      <c r="ICH26" s="163"/>
      <c r="ICI26" s="163"/>
      <c r="ICJ26" s="163"/>
      <c r="ICK26" s="163"/>
      <c r="ICL26" s="163"/>
      <c r="ICM26" s="163"/>
      <c r="ICN26" s="163"/>
      <c r="ICO26" s="163"/>
      <c r="ICP26" s="163"/>
      <c r="ICQ26" s="163"/>
      <c r="ICR26" s="163"/>
      <c r="ICS26" s="163"/>
      <c r="ICT26" s="163"/>
      <c r="ICU26" s="163"/>
      <c r="ICV26" s="163"/>
      <c r="ICW26" s="163"/>
      <c r="ICX26" s="163"/>
      <c r="ICY26" s="163"/>
      <c r="ICZ26" s="163"/>
      <c r="IDA26" s="163"/>
      <c r="IDB26" s="163"/>
      <c r="IDC26" s="163"/>
      <c r="IDD26" s="163"/>
      <c r="IDE26" s="163"/>
      <c r="IDF26" s="163"/>
      <c r="IDG26" s="163"/>
      <c r="IDH26" s="163"/>
      <c r="IDI26" s="163"/>
      <c r="IDJ26" s="163"/>
      <c r="IDK26" s="163"/>
      <c r="IDL26" s="163"/>
      <c r="IDM26" s="163"/>
      <c r="IDN26" s="163"/>
      <c r="IDO26" s="163"/>
      <c r="IDP26" s="163"/>
      <c r="IDQ26" s="163"/>
      <c r="IDR26" s="163"/>
      <c r="IDS26" s="163"/>
      <c r="IDT26" s="163"/>
      <c r="IDU26" s="163"/>
      <c r="IDV26" s="163"/>
      <c r="IDW26" s="163"/>
      <c r="IDX26" s="163"/>
      <c r="IDY26" s="163"/>
      <c r="IDZ26" s="163"/>
      <c r="IEA26" s="163"/>
      <c r="IEB26" s="163"/>
      <c r="IEC26" s="163"/>
      <c r="IED26" s="163"/>
      <c r="IEE26" s="163"/>
      <c r="IEF26" s="163"/>
      <c r="IEG26" s="163"/>
      <c r="IEH26" s="163"/>
      <c r="IEI26" s="163"/>
      <c r="IEJ26" s="163"/>
      <c r="IEK26" s="163"/>
      <c r="IEL26" s="163"/>
      <c r="IEM26" s="163"/>
      <c r="IEN26" s="163"/>
      <c r="IEO26" s="163"/>
      <c r="IEP26" s="163"/>
      <c r="IEQ26" s="163"/>
      <c r="IER26" s="163"/>
      <c r="IES26" s="163"/>
      <c r="IET26" s="163"/>
      <c r="IEU26" s="163"/>
      <c r="IEV26" s="163"/>
      <c r="IEW26" s="163"/>
      <c r="IEX26" s="163"/>
      <c r="IEY26" s="163"/>
      <c r="IEZ26" s="163"/>
      <c r="IFA26" s="163"/>
      <c r="IFB26" s="163"/>
      <c r="IFC26" s="163"/>
      <c r="IFD26" s="163"/>
      <c r="IFE26" s="163"/>
      <c r="IFF26" s="163"/>
      <c r="IFG26" s="163"/>
      <c r="IFH26" s="163"/>
      <c r="IFI26" s="163"/>
      <c r="IFJ26" s="163"/>
      <c r="IFK26" s="163"/>
      <c r="IFL26" s="163"/>
      <c r="IFM26" s="163"/>
      <c r="IFN26" s="163"/>
      <c r="IFO26" s="163"/>
      <c r="IFP26" s="163"/>
      <c r="IFQ26" s="163"/>
      <c r="IFR26" s="163"/>
      <c r="IFS26" s="163"/>
      <c r="IFT26" s="163"/>
      <c r="IFU26" s="163"/>
      <c r="IFV26" s="163"/>
      <c r="IFW26" s="163"/>
      <c r="IFX26" s="163"/>
      <c r="IFY26" s="163"/>
      <c r="IFZ26" s="163"/>
      <c r="IGA26" s="163"/>
      <c r="IGB26" s="163"/>
      <c r="IGC26" s="163"/>
      <c r="IGD26" s="163"/>
      <c r="IGE26" s="163"/>
      <c r="IGF26" s="163"/>
      <c r="IGG26" s="163"/>
      <c r="IGH26" s="163"/>
      <c r="IGI26" s="163"/>
      <c r="IGJ26" s="163"/>
      <c r="IGK26" s="163"/>
      <c r="IGL26" s="163"/>
      <c r="IGM26" s="163"/>
      <c r="IGN26" s="163"/>
      <c r="IGO26" s="163"/>
      <c r="IGP26" s="163"/>
      <c r="IGQ26" s="163"/>
      <c r="IGR26" s="163"/>
      <c r="IGS26" s="163"/>
      <c r="IGT26" s="163"/>
      <c r="IGU26" s="163"/>
      <c r="IGV26" s="163"/>
      <c r="IGW26" s="163"/>
      <c r="IGX26" s="163"/>
      <c r="IGY26" s="163"/>
      <c r="IGZ26" s="163"/>
      <c r="IHA26" s="163"/>
      <c r="IHB26" s="163"/>
      <c r="IHC26" s="163"/>
      <c r="IHD26" s="163"/>
      <c r="IHE26" s="163"/>
      <c r="IHF26" s="163"/>
      <c r="IHG26" s="163"/>
      <c r="IHH26" s="163"/>
      <c r="IHI26" s="163"/>
      <c r="IHJ26" s="163"/>
      <c r="IHK26" s="163"/>
      <c r="IHL26" s="163"/>
      <c r="IHM26" s="163"/>
      <c r="IHN26" s="163"/>
      <c r="IHO26" s="163"/>
      <c r="IHP26" s="163"/>
      <c r="IHQ26" s="163"/>
      <c r="IHR26" s="163"/>
      <c r="IHS26" s="163"/>
      <c r="IHT26" s="163"/>
      <c r="IHU26" s="163"/>
      <c r="IHV26" s="163"/>
      <c r="IHW26" s="163"/>
      <c r="IHX26" s="163"/>
      <c r="IHY26" s="163"/>
      <c r="IHZ26" s="163"/>
      <c r="IIA26" s="163"/>
      <c r="IIB26" s="163"/>
      <c r="IIC26" s="163"/>
      <c r="IID26" s="163"/>
      <c r="IIE26" s="163"/>
      <c r="IIF26" s="163"/>
      <c r="IIG26" s="163"/>
      <c r="IIH26" s="163"/>
      <c r="III26" s="163"/>
      <c r="IIJ26" s="163"/>
      <c r="IIK26" s="163"/>
      <c r="IIL26" s="163"/>
      <c r="IIM26" s="163"/>
      <c r="IIN26" s="163"/>
      <c r="IIO26" s="163"/>
      <c r="IIP26" s="163"/>
      <c r="IIQ26" s="163"/>
      <c r="IIR26" s="163"/>
      <c r="IIS26" s="163"/>
      <c r="IIT26" s="163"/>
      <c r="IIU26" s="163"/>
      <c r="IIV26" s="163"/>
      <c r="IIW26" s="163"/>
      <c r="IIX26" s="163"/>
      <c r="IIY26" s="163"/>
      <c r="IIZ26" s="163"/>
      <c r="IJA26" s="163"/>
      <c r="IJB26" s="163"/>
      <c r="IJC26" s="163"/>
      <c r="IJD26" s="163"/>
      <c r="IJE26" s="163"/>
      <c r="IJF26" s="163"/>
      <c r="IJG26" s="163"/>
      <c r="IJH26" s="163"/>
      <c r="IJI26" s="163"/>
      <c r="IJJ26" s="163"/>
      <c r="IJK26" s="163"/>
      <c r="IJL26" s="163"/>
      <c r="IJM26" s="163"/>
      <c r="IJN26" s="163"/>
      <c r="IJO26" s="163"/>
      <c r="IJP26" s="163"/>
      <c r="IJQ26" s="163"/>
      <c r="IJR26" s="163"/>
      <c r="IJS26" s="163"/>
      <c r="IJT26" s="163"/>
      <c r="IJU26" s="163"/>
      <c r="IJV26" s="163"/>
      <c r="IJW26" s="163"/>
      <c r="IJX26" s="163"/>
      <c r="IJY26" s="163"/>
      <c r="IJZ26" s="163"/>
      <c r="IKA26" s="163"/>
      <c r="IKB26" s="163"/>
      <c r="IKC26" s="163"/>
      <c r="IKD26" s="163"/>
      <c r="IKE26" s="163"/>
      <c r="IKF26" s="163"/>
      <c r="IKG26" s="163"/>
      <c r="IKH26" s="163"/>
      <c r="IKI26" s="163"/>
      <c r="IKJ26" s="163"/>
      <c r="IKK26" s="163"/>
      <c r="IKL26" s="163"/>
      <c r="IKM26" s="163"/>
      <c r="IKN26" s="163"/>
      <c r="IKO26" s="163"/>
      <c r="IKP26" s="163"/>
      <c r="IKQ26" s="163"/>
      <c r="IKR26" s="163"/>
      <c r="IKS26" s="163"/>
      <c r="IKT26" s="163"/>
      <c r="IKU26" s="163"/>
      <c r="IKV26" s="163"/>
      <c r="IKW26" s="163"/>
      <c r="IKX26" s="163"/>
      <c r="IKY26" s="163"/>
      <c r="IKZ26" s="163"/>
      <c r="ILA26" s="163"/>
      <c r="ILB26" s="163"/>
      <c r="ILC26" s="163"/>
      <c r="ILD26" s="163"/>
      <c r="ILE26" s="163"/>
      <c r="ILF26" s="163"/>
      <c r="ILG26" s="163"/>
      <c r="ILH26" s="163"/>
      <c r="ILI26" s="163"/>
      <c r="ILJ26" s="163"/>
      <c r="ILK26" s="163"/>
      <c r="ILL26" s="163"/>
      <c r="ILM26" s="163"/>
      <c r="ILN26" s="163"/>
      <c r="ILO26" s="163"/>
      <c r="ILP26" s="163"/>
      <c r="ILQ26" s="163"/>
      <c r="ILR26" s="163"/>
      <c r="ILS26" s="163"/>
      <c r="ILT26" s="163"/>
      <c r="ILU26" s="163"/>
      <c r="ILV26" s="163"/>
      <c r="ILW26" s="163"/>
      <c r="ILX26" s="163"/>
      <c r="ILY26" s="163"/>
      <c r="ILZ26" s="163"/>
      <c r="IMA26" s="163"/>
      <c r="IMB26" s="163"/>
      <c r="IMC26" s="163"/>
      <c r="IMD26" s="163"/>
      <c r="IME26" s="163"/>
      <c r="IMF26" s="163"/>
      <c r="IMG26" s="163"/>
      <c r="IMH26" s="163"/>
      <c r="IMI26" s="163"/>
      <c r="IMJ26" s="163"/>
      <c r="IMK26" s="163"/>
      <c r="IML26" s="163"/>
      <c r="IMM26" s="163"/>
      <c r="IMN26" s="163"/>
      <c r="IMO26" s="163"/>
      <c r="IMP26" s="163"/>
      <c r="IMQ26" s="163"/>
      <c r="IMR26" s="163"/>
      <c r="IMS26" s="163"/>
      <c r="IMT26" s="163"/>
      <c r="IMU26" s="163"/>
      <c r="IMV26" s="163"/>
      <c r="IMW26" s="163"/>
      <c r="IMX26" s="163"/>
      <c r="IMY26" s="163"/>
      <c r="IMZ26" s="163"/>
      <c r="INA26" s="163"/>
      <c r="INB26" s="163"/>
      <c r="INC26" s="163"/>
      <c r="IND26" s="163"/>
      <c r="INE26" s="163"/>
      <c r="INF26" s="163"/>
      <c r="ING26" s="163"/>
      <c r="INH26" s="163"/>
      <c r="INI26" s="163"/>
      <c r="INJ26" s="163"/>
      <c r="INK26" s="163"/>
      <c r="INL26" s="163"/>
      <c r="INM26" s="163"/>
      <c r="INN26" s="163"/>
      <c r="INO26" s="163"/>
      <c r="INP26" s="163"/>
      <c r="INQ26" s="163"/>
      <c r="INR26" s="163"/>
      <c r="INS26" s="163"/>
      <c r="INT26" s="163"/>
      <c r="INU26" s="163"/>
      <c r="INV26" s="163"/>
      <c r="INW26" s="163"/>
      <c r="INX26" s="163"/>
      <c r="INY26" s="163"/>
      <c r="INZ26" s="163"/>
      <c r="IOA26" s="163"/>
      <c r="IOB26" s="163"/>
      <c r="IOC26" s="163"/>
      <c r="IOD26" s="163"/>
      <c r="IOE26" s="163"/>
      <c r="IOF26" s="163"/>
      <c r="IOG26" s="163"/>
      <c r="IOH26" s="163"/>
      <c r="IOI26" s="163"/>
      <c r="IOJ26" s="163"/>
      <c r="IOK26" s="163"/>
      <c r="IOL26" s="163"/>
      <c r="IOM26" s="163"/>
      <c r="ION26" s="163"/>
      <c r="IOO26" s="163"/>
      <c r="IOP26" s="163"/>
      <c r="IOQ26" s="163"/>
      <c r="IOR26" s="163"/>
      <c r="IOS26" s="163"/>
      <c r="IOT26" s="163"/>
      <c r="IOU26" s="163"/>
      <c r="IOV26" s="163"/>
      <c r="IOW26" s="163"/>
      <c r="IOX26" s="163"/>
      <c r="IOY26" s="163"/>
      <c r="IOZ26" s="163"/>
      <c r="IPA26" s="163"/>
      <c r="IPB26" s="163"/>
      <c r="IPC26" s="163"/>
      <c r="IPD26" s="163"/>
      <c r="IPE26" s="163"/>
      <c r="IPF26" s="163"/>
      <c r="IPG26" s="163"/>
      <c r="IPH26" s="163"/>
      <c r="IPI26" s="163"/>
      <c r="IPJ26" s="163"/>
      <c r="IPK26" s="163"/>
      <c r="IPL26" s="163"/>
      <c r="IPM26" s="163"/>
      <c r="IPN26" s="163"/>
      <c r="IPO26" s="163"/>
      <c r="IPP26" s="163"/>
      <c r="IPQ26" s="163"/>
      <c r="IPR26" s="163"/>
      <c r="IPS26" s="163"/>
      <c r="IPT26" s="163"/>
      <c r="IPU26" s="163"/>
      <c r="IPV26" s="163"/>
      <c r="IPW26" s="163"/>
      <c r="IPX26" s="163"/>
      <c r="IPY26" s="163"/>
      <c r="IPZ26" s="163"/>
      <c r="IQA26" s="163"/>
      <c r="IQB26" s="163"/>
      <c r="IQC26" s="163"/>
      <c r="IQD26" s="163"/>
      <c r="IQE26" s="163"/>
      <c r="IQF26" s="163"/>
      <c r="IQG26" s="163"/>
      <c r="IQH26" s="163"/>
      <c r="IQI26" s="163"/>
      <c r="IQJ26" s="163"/>
      <c r="IQK26" s="163"/>
      <c r="IQL26" s="163"/>
      <c r="IQM26" s="163"/>
      <c r="IQN26" s="163"/>
      <c r="IQO26" s="163"/>
      <c r="IQP26" s="163"/>
      <c r="IQQ26" s="163"/>
      <c r="IQR26" s="163"/>
      <c r="IQS26" s="163"/>
      <c r="IQT26" s="163"/>
      <c r="IQU26" s="163"/>
      <c r="IQV26" s="163"/>
      <c r="IQW26" s="163"/>
      <c r="IQX26" s="163"/>
      <c r="IQY26" s="163"/>
      <c r="IQZ26" s="163"/>
      <c r="IRA26" s="163"/>
      <c r="IRB26" s="163"/>
      <c r="IRC26" s="163"/>
      <c r="IRD26" s="163"/>
      <c r="IRE26" s="163"/>
      <c r="IRF26" s="163"/>
      <c r="IRG26" s="163"/>
      <c r="IRH26" s="163"/>
      <c r="IRI26" s="163"/>
      <c r="IRJ26" s="163"/>
      <c r="IRK26" s="163"/>
      <c r="IRL26" s="163"/>
      <c r="IRM26" s="163"/>
      <c r="IRN26" s="163"/>
      <c r="IRO26" s="163"/>
      <c r="IRP26" s="163"/>
      <c r="IRQ26" s="163"/>
      <c r="IRR26" s="163"/>
      <c r="IRS26" s="163"/>
      <c r="IRT26" s="163"/>
      <c r="IRU26" s="163"/>
      <c r="IRV26" s="163"/>
      <c r="IRW26" s="163"/>
      <c r="IRX26" s="163"/>
      <c r="IRY26" s="163"/>
      <c r="IRZ26" s="163"/>
      <c r="ISA26" s="163"/>
      <c r="ISB26" s="163"/>
      <c r="ISC26" s="163"/>
      <c r="ISD26" s="163"/>
      <c r="ISE26" s="163"/>
      <c r="ISF26" s="163"/>
      <c r="ISG26" s="163"/>
      <c r="ISH26" s="163"/>
      <c r="ISI26" s="163"/>
      <c r="ISJ26" s="163"/>
      <c r="ISK26" s="163"/>
      <c r="ISL26" s="163"/>
      <c r="ISM26" s="163"/>
      <c r="ISN26" s="163"/>
      <c r="ISO26" s="163"/>
      <c r="ISP26" s="163"/>
      <c r="ISQ26" s="163"/>
      <c r="ISR26" s="163"/>
      <c r="ISS26" s="163"/>
      <c r="IST26" s="163"/>
      <c r="ISU26" s="163"/>
      <c r="ISV26" s="163"/>
      <c r="ISW26" s="163"/>
      <c r="ISX26" s="163"/>
      <c r="ISY26" s="163"/>
      <c r="ISZ26" s="163"/>
      <c r="ITA26" s="163"/>
      <c r="ITB26" s="163"/>
      <c r="ITC26" s="163"/>
      <c r="ITD26" s="163"/>
      <c r="ITE26" s="163"/>
      <c r="ITF26" s="163"/>
      <c r="ITG26" s="163"/>
      <c r="ITH26" s="163"/>
      <c r="ITI26" s="163"/>
      <c r="ITJ26" s="163"/>
      <c r="ITK26" s="163"/>
      <c r="ITL26" s="163"/>
      <c r="ITM26" s="163"/>
      <c r="ITN26" s="163"/>
      <c r="ITO26" s="163"/>
      <c r="ITP26" s="163"/>
      <c r="ITQ26" s="163"/>
      <c r="ITR26" s="163"/>
      <c r="ITS26" s="163"/>
      <c r="ITT26" s="163"/>
      <c r="ITU26" s="163"/>
      <c r="ITV26" s="163"/>
      <c r="ITW26" s="163"/>
      <c r="ITX26" s="163"/>
      <c r="ITY26" s="163"/>
      <c r="ITZ26" s="163"/>
      <c r="IUA26" s="163"/>
      <c r="IUB26" s="163"/>
      <c r="IUC26" s="163"/>
      <c r="IUD26" s="163"/>
      <c r="IUE26" s="163"/>
      <c r="IUF26" s="163"/>
      <c r="IUG26" s="163"/>
      <c r="IUH26" s="163"/>
      <c r="IUI26" s="163"/>
      <c r="IUJ26" s="163"/>
      <c r="IUK26" s="163"/>
      <c r="IUL26" s="163"/>
      <c r="IUM26" s="163"/>
      <c r="IUN26" s="163"/>
      <c r="IUO26" s="163"/>
      <c r="IUP26" s="163"/>
      <c r="IUQ26" s="163"/>
      <c r="IUR26" s="163"/>
      <c r="IUS26" s="163"/>
      <c r="IUT26" s="163"/>
      <c r="IUU26" s="163"/>
      <c r="IUV26" s="163"/>
      <c r="IUW26" s="163"/>
      <c r="IUX26" s="163"/>
      <c r="IUY26" s="163"/>
      <c r="IUZ26" s="163"/>
      <c r="IVA26" s="163"/>
      <c r="IVB26" s="163"/>
      <c r="IVC26" s="163"/>
      <c r="IVD26" s="163"/>
      <c r="IVE26" s="163"/>
      <c r="IVF26" s="163"/>
      <c r="IVG26" s="163"/>
      <c r="IVH26" s="163"/>
      <c r="IVI26" s="163"/>
      <c r="IVJ26" s="163"/>
      <c r="IVK26" s="163"/>
      <c r="IVL26" s="163"/>
      <c r="IVM26" s="163"/>
      <c r="IVN26" s="163"/>
      <c r="IVO26" s="163"/>
      <c r="IVP26" s="163"/>
      <c r="IVQ26" s="163"/>
      <c r="IVR26" s="163"/>
      <c r="IVS26" s="163"/>
      <c r="IVT26" s="163"/>
      <c r="IVU26" s="163"/>
      <c r="IVV26" s="163"/>
      <c r="IVW26" s="163"/>
      <c r="IVX26" s="163"/>
      <c r="IVY26" s="163"/>
      <c r="IVZ26" s="163"/>
      <c r="IWA26" s="163"/>
      <c r="IWB26" s="163"/>
      <c r="IWC26" s="163"/>
      <c r="IWD26" s="163"/>
      <c r="IWE26" s="163"/>
      <c r="IWF26" s="163"/>
      <c r="IWG26" s="163"/>
      <c r="IWH26" s="163"/>
      <c r="IWI26" s="163"/>
      <c r="IWJ26" s="163"/>
      <c r="IWK26" s="163"/>
      <c r="IWL26" s="163"/>
      <c r="IWM26" s="163"/>
      <c r="IWN26" s="163"/>
      <c r="IWO26" s="163"/>
      <c r="IWP26" s="163"/>
      <c r="IWQ26" s="163"/>
      <c r="IWR26" s="163"/>
      <c r="IWS26" s="163"/>
      <c r="IWT26" s="163"/>
      <c r="IWU26" s="163"/>
      <c r="IWV26" s="163"/>
      <c r="IWW26" s="163"/>
      <c r="IWX26" s="163"/>
      <c r="IWY26" s="163"/>
      <c r="IWZ26" s="163"/>
      <c r="IXA26" s="163"/>
      <c r="IXB26" s="163"/>
      <c r="IXC26" s="163"/>
      <c r="IXD26" s="163"/>
      <c r="IXE26" s="163"/>
      <c r="IXF26" s="163"/>
      <c r="IXG26" s="163"/>
      <c r="IXH26" s="163"/>
      <c r="IXI26" s="163"/>
      <c r="IXJ26" s="163"/>
      <c r="IXK26" s="163"/>
      <c r="IXL26" s="163"/>
      <c r="IXM26" s="163"/>
      <c r="IXN26" s="163"/>
      <c r="IXO26" s="163"/>
      <c r="IXP26" s="163"/>
      <c r="IXQ26" s="163"/>
      <c r="IXR26" s="163"/>
      <c r="IXS26" s="163"/>
      <c r="IXT26" s="163"/>
      <c r="IXU26" s="163"/>
      <c r="IXV26" s="163"/>
      <c r="IXW26" s="163"/>
      <c r="IXX26" s="163"/>
      <c r="IXY26" s="163"/>
      <c r="IXZ26" s="163"/>
      <c r="IYA26" s="163"/>
      <c r="IYB26" s="163"/>
      <c r="IYC26" s="163"/>
      <c r="IYD26" s="163"/>
      <c r="IYE26" s="163"/>
      <c r="IYF26" s="163"/>
      <c r="IYG26" s="163"/>
      <c r="IYH26" s="163"/>
      <c r="IYI26" s="163"/>
      <c r="IYJ26" s="163"/>
      <c r="IYK26" s="163"/>
      <c r="IYL26" s="163"/>
      <c r="IYM26" s="163"/>
      <c r="IYN26" s="163"/>
      <c r="IYO26" s="163"/>
      <c r="IYP26" s="163"/>
      <c r="IYQ26" s="163"/>
      <c r="IYR26" s="163"/>
      <c r="IYS26" s="163"/>
      <c r="IYT26" s="163"/>
      <c r="IYU26" s="163"/>
      <c r="IYV26" s="163"/>
      <c r="IYW26" s="163"/>
      <c r="IYX26" s="163"/>
      <c r="IYY26" s="163"/>
      <c r="IYZ26" s="163"/>
      <c r="IZA26" s="163"/>
      <c r="IZB26" s="163"/>
      <c r="IZC26" s="163"/>
      <c r="IZD26" s="163"/>
      <c r="IZE26" s="163"/>
      <c r="IZF26" s="163"/>
      <c r="IZG26" s="163"/>
      <c r="IZH26" s="163"/>
      <c r="IZI26" s="163"/>
      <c r="IZJ26" s="163"/>
      <c r="IZK26" s="163"/>
      <c r="IZL26" s="163"/>
      <c r="IZM26" s="163"/>
      <c r="IZN26" s="163"/>
      <c r="IZO26" s="163"/>
      <c r="IZP26" s="163"/>
      <c r="IZQ26" s="163"/>
      <c r="IZR26" s="163"/>
      <c r="IZS26" s="163"/>
      <c r="IZT26" s="163"/>
      <c r="IZU26" s="163"/>
      <c r="IZV26" s="163"/>
      <c r="IZW26" s="163"/>
      <c r="IZX26" s="163"/>
      <c r="IZY26" s="163"/>
      <c r="IZZ26" s="163"/>
      <c r="JAA26" s="163"/>
      <c r="JAB26" s="163"/>
      <c r="JAC26" s="163"/>
      <c r="JAD26" s="163"/>
      <c r="JAE26" s="163"/>
      <c r="JAF26" s="163"/>
      <c r="JAG26" s="163"/>
      <c r="JAH26" s="163"/>
      <c r="JAI26" s="163"/>
      <c r="JAJ26" s="163"/>
      <c r="JAK26" s="163"/>
      <c r="JAL26" s="163"/>
      <c r="JAM26" s="163"/>
      <c r="JAN26" s="163"/>
      <c r="JAO26" s="163"/>
      <c r="JAP26" s="163"/>
      <c r="JAQ26" s="163"/>
      <c r="JAR26" s="163"/>
      <c r="JAS26" s="163"/>
      <c r="JAT26" s="163"/>
      <c r="JAU26" s="163"/>
      <c r="JAV26" s="163"/>
      <c r="JAW26" s="163"/>
      <c r="JAX26" s="163"/>
      <c r="JAY26" s="163"/>
      <c r="JAZ26" s="163"/>
      <c r="JBA26" s="163"/>
      <c r="JBB26" s="163"/>
      <c r="JBC26" s="163"/>
      <c r="JBD26" s="163"/>
      <c r="JBE26" s="163"/>
      <c r="JBF26" s="163"/>
      <c r="JBG26" s="163"/>
      <c r="JBH26" s="163"/>
      <c r="JBI26" s="163"/>
      <c r="JBJ26" s="163"/>
      <c r="JBK26" s="163"/>
      <c r="JBL26" s="163"/>
      <c r="JBM26" s="163"/>
      <c r="JBN26" s="163"/>
      <c r="JBO26" s="163"/>
      <c r="JBP26" s="163"/>
      <c r="JBQ26" s="163"/>
      <c r="JBR26" s="163"/>
      <c r="JBS26" s="163"/>
      <c r="JBT26" s="163"/>
      <c r="JBU26" s="163"/>
      <c r="JBV26" s="163"/>
      <c r="JBW26" s="163"/>
      <c r="JBX26" s="163"/>
      <c r="JBY26" s="163"/>
      <c r="JBZ26" s="163"/>
      <c r="JCA26" s="163"/>
      <c r="JCB26" s="163"/>
      <c r="JCC26" s="163"/>
      <c r="JCD26" s="163"/>
      <c r="JCE26" s="163"/>
      <c r="JCF26" s="163"/>
      <c r="JCG26" s="163"/>
      <c r="JCH26" s="163"/>
      <c r="JCI26" s="163"/>
      <c r="JCJ26" s="163"/>
      <c r="JCK26" s="163"/>
      <c r="JCL26" s="163"/>
      <c r="JCM26" s="163"/>
      <c r="JCN26" s="163"/>
      <c r="JCO26" s="163"/>
      <c r="JCP26" s="163"/>
      <c r="JCQ26" s="163"/>
      <c r="JCR26" s="163"/>
      <c r="JCS26" s="163"/>
      <c r="JCT26" s="163"/>
      <c r="JCU26" s="163"/>
      <c r="JCV26" s="163"/>
      <c r="JCW26" s="163"/>
      <c r="JCX26" s="163"/>
      <c r="JCY26" s="163"/>
      <c r="JCZ26" s="163"/>
      <c r="JDA26" s="163"/>
      <c r="JDB26" s="163"/>
      <c r="JDC26" s="163"/>
      <c r="JDD26" s="163"/>
      <c r="JDE26" s="163"/>
      <c r="JDF26" s="163"/>
      <c r="JDG26" s="163"/>
      <c r="JDH26" s="163"/>
      <c r="JDI26" s="163"/>
      <c r="JDJ26" s="163"/>
      <c r="JDK26" s="163"/>
      <c r="JDL26" s="163"/>
      <c r="JDM26" s="163"/>
      <c r="JDN26" s="163"/>
      <c r="JDO26" s="163"/>
      <c r="JDP26" s="163"/>
      <c r="JDQ26" s="163"/>
      <c r="JDR26" s="163"/>
      <c r="JDS26" s="163"/>
      <c r="JDT26" s="163"/>
      <c r="JDU26" s="163"/>
      <c r="JDV26" s="163"/>
      <c r="JDW26" s="163"/>
      <c r="JDX26" s="163"/>
      <c r="JDY26" s="163"/>
      <c r="JDZ26" s="163"/>
      <c r="JEA26" s="163"/>
      <c r="JEB26" s="163"/>
      <c r="JEC26" s="163"/>
      <c r="JED26" s="163"/>
      <c r="JEE26" s="163"/>
      <c r="JEF26" s="163"/>
      <c r="JEG26" s="163"/>
      <c r="JEH26" s="163"/>
      <c r="JEI26" s="163"/>
      <c r="JEJ26" s="163"/>
      <c r="JEK26" s="163"/>
      <c r="JEL26" s="163"/>
      <c r="JEM26" s="163"/>
      <c r="JEN26" s="163"/>
      <c r="JEO26" s="163"/>
      <c r="JEP26" s="163"/>
      <c r="JEQ26" s="163"/>
      <c r="JER26" s="163"/>
      <c r="JES26" s="163"/>
      <c r="JET26" s="163"/>
      <c r="JEU26" s="163"/>
      <c r="JEV26" s="163"/>
      <c r="JEW26" s="163"/>
      <c r="JEX26" s="163"/>
      <c r="JEY26" s="163"/>
      <c r="JEZ26" s="163"/>
      <c r="JFA26" s="163"/>
      <c r="JFB26" s="163"/>
      <c r="JFC26" s="163"/>
      <c r="JFD26" s="163"/>
      <c r="JFE26" s="163"/>
      <c r="JFF26" s="163"/>
      <c r="JFG26" s="163"/>
      <c r="JFH26" s="163"/>
      <c r="JFI26" s="163"/>
      <c r="JFJ26" s="163"/>
      <c r="JFK26" s="163"/>
      <c r="JFL26" s="163"/>
      <c r="JFM26" s="163"/>
      <c r="JFN26" s="163"/>
      <c r="JFO26" s="163"/>
      <c r="JFP26" s="163"/>
      <c r="JFQ26" s="163"/>
      <c r="JFR26" s="163"/>
      <c r="JFS26" s="163"/>
      <c r="JFT26" s="163"/>
      <c r="JFU26" s="163"/>
      <c r="JFV26" s="163"/>
      <c r="JFW26" s="163"/>
      <c r="JFX26" s="163"/>
      <c r="JFY26" s="163"/>
      <c r="JFZ26" s="163"/>
      <c r="JGA26" s="163"/>
      <c r="JGB26" s="163"/>
      <c r="JGC26" s="163"/>
      <c r="JGD26" s="163"/>
      <c r="JGE26" s="163"/>
      <c r="JGF26" s="163"/>
      <c r="JGG26" s="163"/>
      <c r="JGH26" s="163"/>
      <c r="JGI26" s="163"/>
      <c r="JGJ26" s="163"/>
      <c r="JGK26" s="163"/>
      <c r="JGL26" s="163"/>
      <c r="JGM26" s="163"/>
      <c r="JGN26" s="163"/>
      <c r="JGO26" s="163"/>
      <c r="JGP26" s="163"/>
      <c r="JGQ26" s="163"/>
      <c r="JGR26" s="163"/>
      <c r="JGS26" s="163"/>
      <c r="JGT26" s="163"/>
      <c r="JGU26" s="163"/>
      <c r="JGV26" s="163"/>
      <c r="JGW26" s="163"/>
      <c r="JGX26" s="163"/>
      <c r="JGY26" s="163"/>
      <c r="JGZ26" s="163"/>
      <c r="JHA26" s="163"/>
      <c r="JHB26" s="163"/>
      <c r="JHC26" s="163"/>
      <c r="JHD26" s="163"/>
      <c r="JHE26" s="163"/>
      <c r="JHF26" s="163"/>
      <c r="JHG26" s="163"/>
      <c r="JHH26" s="163"/>
      <c r="JHI26" s="163"/>
      <c r="JHJ26" s="163"/>
      <c r="JHK26" s="163"/>
      <c r="JHL26" s="163"/>
      <c r="JHM26" s="163"/>
      <c r="JHN26" s="163"/>
      <c r="JHO26" s="163"/>
      <c r="JHP26" s="163"/>
      <c r="JHQ26" s="163"/>
      <c r="JHR26" s="163"/>
      <c r="JHS26" s="163"/>
      <c r="JHT26" s="163"/>
      <c r="JHU26" s="163"/>
      <c r="JHV26" s="163"/>
      <c r="JHW26" s="163"/>
      <c r="JHX26" s="163"/>
      <c r="JHY26" s="163"/>
      <c r="JHZ26" s="163"/>
      <c r="JIA26" s="163"/>
      <c r="JIB26" s="163"/>
      <c r="JIC26" s="163"/>
      <c r="JID26" s="163"/>
      <c r="JIE26" s="163"/>
      <c r="JIF26" s="163"/>
      <c r="JIG26" s="163"/>
      <c r="JIH26" s="163"/>
      <c r="JII26" s="163"/>
      <c r="JIJ26" s="163"/>
      <c r="JIK26" s="163"/>
      <c r="JIL26" s="163"/>
      <c r="JIM26" s="163"/>
      <c r="JIN26" s="163"/>
      <c r="JIO26" s="163"/>
      <c r="JIP26" s="163"/>
      <c r="JIQ26" s="163"/>
      <c r="JIR26" s="163"/>
      <c r="JIS26" s="163"/>
      <c r="JIT26" s="163"/>
      <c r="JIU26" s="163"/>
      <c r="JIV26" s="163"/>
      <c r="JIW26" s="163"/>
      <c r="JIX26" s="163"/>
      <c r="JIY26" s="163"/>
      <c r="JIZ26" s="163"/>
      <c r="JJA26" s="163"/>
      <c r="JJB26" s="163"/>
      <c r="JJC26" s="163"/>
      <c r="JJD26" s="163"/>
      <c r="JJE26" s="163"/>
      <c r="JJF26" s="163"/>
      <c r="JJG26" s="163"/>
      <c r="JJH26" s="163"/>
      <c r="JJI26" s="163"/>
      <c r="JJJ26" s="163"/>
      <c r="JJK26" s="163"/>
      <c r="JJL26" s="163"/>
      <c r="JJM26" s="163"/>
      <c r="JJN26" s="163"/>
      <c r="JJO26" s="163"/>
      <c r="JJP26" s="163"/>
      <c r="JJQ26" s="163"/>
      <c r="JJR26" s="163"/>
      <c r="JJS26" s="163"/>
      <c r="JJT26" s="163"/>
      <c r="JJU26" s="163"/>
      <c r="JJV26" s="163"/>
      <c r="JJW26" s="163"/>
      <c r="JJX26" s="163"/>
      <c r="JJY26" s="163"/>
      <c r="JJZ26" s="163"/>
      <c r="JKA26" s="163"/>
      <c r="JKB26" s="163"/>
      <c r="JKC26" s="163"/>
      <c r="JKD26" s="163"/>
      <c r="JKE26" s="163"/>
      <c r="JKF26" s="163"/>
      <c r="JKG26" s="163"/>
      <c r="JKH26" s="163"/>
      <c r="JKI26" s="163"/>
      <c r="JKJ26" s="163"/>
      <c r="JKK26" s="163"/>
      <c r="JKL26" s="163"/>
      <c r="JKM26" s="163"/>
      <c r="JKN26" s="163"/>
      <c r="JKO26" s="163"/>
      <c r="JKP26" s="163"/>
      <c r="JKQ26" s="163"/>
      <c r="JKR26" s="163"/>
      <c r="JKS26" s="163"/>
      <c r="JKT26" s="163"/>
      <c r="JKU26" s="163"/>
      <c r="JKV26" s="163"/>
      <c r="JKW26" s="163"/>
      <c r="JKX26" s="163"/>
      <c r="JKY26" s="163"/>
      <c r="JKZ26" s="163"/>
      <c r="JLA26" s="163"/>
      <c r="JLB26" s="163"/>
      <c r="JLC26" s="163"/>
      <c r="JLD26" s="163"/>
      <c r="JLE26" s="163"/>
      <c r="JLF26" s="163"/>
      <c r="JLG26" s="163"/>
      <c r="JLH26" s="163"/>
      <c r="JLI26" s="163"/>
      <c r="JLJ26" s="163"/>
      <c r="JLK26" s="163"/>
      <c r="JLL26" s="163"/>
      <c r="JLM26" s="163"/>
      <c r="JLN26" s="163"/>
      <c r="JLO26" s="163"/>
      <c r="JLP26" s="163"/>
      <c r="JLQ26" s="163"/>
      <c r="JLR26" s="163"/>
      <c r="JLS26" s="163"/>
      <c r="JLT26" s="163"/>
      <c r="JLU26" s="163"/>
      <c r="JLV26" s="163"/>
      <c r="JLW26" s="163"/>
      <c r="JLX26" s="163"/>
      <c r="JLY26" s="163"/>
      <c r="JLZ26" s="163"/>
      <c r="JMA26" s="163"/>
      <c r="JMB26" s="163"/>
      <c r="JMC26" s="163"/>
      <c r="JMD26" s="163"/>
      <c r="JME26" s="163"/>
      <c r="JMF26" s="163"/>
      <c r="JMG26" s="163"/>
      <c r="JMH26" s="163"/>
      <c r="JMI26" s="163"/>
      <c r="JMJ26" s="163"/>
      <c r="JMK26" s="163"/>
      <c r="JML26" s="163"/>
      <c r="JMM26" s="163"/>
      <c r="JMN26" s="163"/>
      <c r="JMO26" s="163"/>
      <c r="JMP26" s="163"/>
      <c r="JMQ26" s="163"/>
      <c r="JMR26" s="163"/>
      <c r="JMS26" s="163"/>
      <c r="JMT26" s="163"/>
      <c r="JMU26" s="163"/>
      <c r="JMV26" s="163"/>
      <c r="JMW26" s="163"/>
      <c r="JMX26" s="163"/>
      <c r="JMY26" s="163"/>
      <c r="JMZ26" s="163"/>
      <c r="JNA26" s="163"/>
      <c r="JNB26" s="163"/>
      <c r="JNC26" s="163"/>
      <c r="JND26" s="163"/>
      <c r="JNE26" s="163"/>
      <c r="JNF26" s="163"/>
      <c r="JNG26" s="163"/>
      <c r="JNH26" s="163"/>
      <c r="JNI26" s="163"/>
      <c r="JNJ26" s="163"/>
      <c r="JNK26" s="163"/>
      <c r="JNL26" s="163"/>
      <c r="JNM26" s="163"/>
      <c r="JNN26" s="163"/>
      <c r="JNO26" s="163"/>
      <c r="JNP26" s="163"/>
      <c r="JNQ26" s="163"/>
      <c r="JNR26" s="163"/>
      <c r="JNS26" s="163"/>
      <c r="JNT26" s="163"/>
      <c r="JNU26" s="163"/>
      <c r="JNV26" s="163"/>
      <c r="JNW26" s="163"/>
      <c r="JNX26" s="163"/>
      <c r="JNY26" s="163"/>
      <c r="JNZ26" s="163"/>
      <c r="JOA26" s="163"/>
      <c r="JOB26" s="163"/>
      <c r="JOC26" s="163"/>
      <c r="JOD26" s="163"/>
      <c r="JOE26" s="163"/>
      <c r="JOF26" s="163"/>
      <c r="JOG26" s="163"/>
      <c r="JOH26" s="163"/>
      <c r="JOI26" s="163"/>
      <c r="JOJ26" s="163"/>
      <c r="JOK26" s="163"/>
      <c r="JOL26" s="163"/>
      <c r="JOM26" s="163"/>
      <c r="JON26" s="163"/>
      <c r="JOO26" s="163"/>
      <c r="JOP26" s="163"/>
      <c r="JOQ26" s="163"/>
      <c r="JOR26" s="163"/>
      <c r="JOS26" s="163"/>
      <c r="JOT26" s="163"/>
      <c r="JOU26" s="163"/>
      <c r="JOV26" s="163"/>
      <c r="JOW26" s="163"/>
      <c r="JOX26" s="163"/>
      <c r="JOY26" s="163"/>
      <c r="JOZ26" s="163"/>
      <c r="JPA26" s="163"/>
      <c r="JPB26" s="163"/>
      <c r="JPC26" s="163"/>
      <c r="JPD26" s="163"/>
      <c r="JPE26" s="163"/>
      <c r="JPF26" s="163"/>
      <c r="JPG26" s="163"/>
      <c r="JPH26" s="163"/>
      <c r="JPI26" s="163"/>
      <c r="JPJ26" s="163"/>
      <c r="JPK26" s="163"/>
      <c r="JPL26" s="163"/>
      <c r="JPM26" s="163"/>
      <c r="JPN26" s="163"/>
      <c r="JPO26" s="163"/>
      <c r="JPP26" s="163"/>
      <c r="JPQ26" s="163"/>
      <c r="JPR26" s="163"/>
      <c r="JPS26" s="163"/>
      <c r="JPT26" s="163"/>
      <c r="JPU26" s="163"/>
      <c r="JPV26" s="163"/>
      <c r="JPW26" s="163"/>
      <c r="JPX26" s="163"/>
      <c r="JPY26" s="163"/>
      <c r="JPZ26" s="163"/>
      <c r="JQA26" s="163"/>
      <c r="JQB26" s="163"/>
      <c r="JQC26" s="163"/>
      <c r="JQD26" s="163"/>
      <c r="JQE26" s="163"/>
      <c r="JQF26" s="163"/>
      <c r="JQG26" s="163"/>
      <c r="JQH26" s="163"/>
      <c r="JQI26" s="163"/>
      <c r="JQJ26" s="163"/>
      <c r="JQK26" s="163"/>
      <c r="JQL26" s="163"/>
      <c r="JQM26" s="163"/>
      <c r="JQN26" s="163"/>
      <c r="JQO26" s="163"/>
      <c r="JQP26" s="163"/>
      <c r="JQQ26" s="163"/>
      <c r="JQR26" s="163"/>
      <c r="JQS26" s="163"/>
      <c r="JQT26" s="163"/>
      <c r="JQU26" s="163"/>
      <c r="JQV26" s="163"/>
      <c r="JQW26" s="163"/>
      <c r="JQX26" s="163"/>
      <c r="JQY26" s="163"/>
      <c r="JQZ26" s="163"/>
      <c r="JRA26" s="163"/>
      <c r="JRB26" s="163"/>
      <c r="JRC26" s="163"/>
      <c r="JRD26" s="163"/>
      <c r="JRE26" s="163"/>
      <c r="JRF26" s="163"/>
      <c r="JRG26" s="163"/>
      <c r="JRH26" s="163"/>
      <c r="JRI26" s="163"/>
      <c r="JRJ26" s="163"/>
      <c r="JRK26" s="163"/>
      <c r="JRL26" s="163"/>
      <c r="JRM26" s="163"/>
      <c r="JRN26" s="163"/>
      <c r="JRO26" s="163"/>
      <c r="JRP26" s="163"/>
      <c r="JRQ26" s="163"/>
      <c r="JRR26" s="163"/>
      <c r="JRS26" s="163"/>
      <c r="JRT26" s="163"/>
      <c r="JRU26" s="163"/>
      <c r="JRV26" s="163"/>
      <c r="JRW26" s="163"/>
      <c r="JRX26" s="163"/>
      <c r="JRY26" s="163"/>
      <c r="JRZ26" s="163"/>
      <c r="JSA26" s="163"/>
      <c r="JSB26" s="163"/>
      <c r="JSC26" s="163"/>
      <c r="JSD26" s="163"/>
      <c r="JSE26" s="163"/>
      <c r="JSF26" s="163"/>
      <c r="JSG26" s="163"/>
      <c r="JSH26" s="163"/>
      <c r="JSI26" s="163"/>
      <c r="JSJ26" s="163"/>
      <c r="JSK26" s="163"/>
      <c r="JSL26" s="163"/>
      <c r="JSM26" s="163"/>
      <c r="JSN26" s="163"/>
      <c r="JSO26" s="163"/>
      <c r="JSP26" s="163"/>
      <c r="JSQ26" s="163"/>
      <c r="JSR26" s="163"/>
      <c r="JSS26" s="163"/>
      <c r="JST26" s="163"/>
      <c r="JSU26" s="163"/>
      <c r="JSV26" s="163"/>
      <c r="JSW26" s="163"/>
      <c r="JSX26" s="163"/>
      <c r="JSY26" s="163"/>
      <c r="JSZ26" s="163"/>
      <c r="JTA26" s="163"/>
      <c r="JTB26" s="163"/>
      <c r="JTC26" s="163"/>
      <c r="JTD26" s="163"/>
      <c r="JTE26" s="163"/>
      <c r="JTF26" s="163"/>
      <c r="JTG26" s="163"/>
      <c r="JTH26" s="163"/>
      <c r="JTI26" s="163"/>
      <c r="JTJ26" s="163"/>
      <c r="JTK26" s="163"/>
      <c r="JTL26" s="163"/>
      <c r="JTM26" s="163"/>
      <c r="JTN26" s="163"/>
      <c r="JTO26" s="163"/>
      <c r="JTP26" s="163"/>
      <c r="JTQ26" s="163"/>
      <c r="JTR26" s="163"/>
      <c r="JTS26" s="163"/>
      <c r="JTT26" s="163"/>
      <c r="JTU26" s="163"/>
      <c r="JTV26" s="163"/>
      <c r="JTW26" s="163"/>
      <c r="JTX26" s="163"/>
      <c r="JTY26" s="163"/>
      <c r="JTZ26" s="163"/>
      <c r="JUA26" s="163"/>
      <c r="JUB26" s="163"/>
      <c r="JUC26" s="163"/>
      <c r="JUD26" s="163"/>
      <c r="JUE26" s="163"/>
      <c r="JUF26" s="163"/>
      <c r="JUG26" s="163"/>
      <c r="JUH26" s="163"/>
      <c r="JUI26" s="163"/>
      <c r="JUJ26" s="163"/>
      <c r="JUK26" s="163"/>
      <c r="JUL26" s="163"/>
      <c r="JUM26" s="163"/>
      <c r="JUN26" s="163"/>
      <c r="JUO26" s="163"/>
      <c r="JUP26" s="163"/>
      <c r="JUQ26" s="163"/>
      <c r="JUR26" s="163"/>
      <c r="JUS26" s="163"/>
      <c r="JUT26" s="163"/>
      <c r="JUU26" s="163"/>
      <c r="JUV26" s="163"/>
      <c r="JUW26" s="163"/>
      <c r="JUX26" s="163"/>
      <c r="JUY26" s="163"/>
      <c r="JUZ26" s="163"/>
      <c r="JVA26" s="163"/>
      <c r="JVB26" s="163"/>
      <c r="JVC26" s="163"/>
      <c r="JVD26" s="163"/>
      <c r="JVE26" s="163"/>
      <c r="JVF26" s="163"/>
      <c r="JVG26" s="163"/>
      <c r="JVH26" s="163"/>
      <c r="JVI26" s="163"/>
      <c r="JVJ26" s="163"/>
      <c r="JVK26" s="163"/>
      <c r="JVL26" s="163"/>
      <c r="JVM26" s="163"/>
      <c r="JVN26" s="163"/>
      <c r="JVO26" s="163"/>
      <c r="JVP26" s="163"/>
      <c r="JVQ26" s="163"/>
      <c r="JVR26" s="163"/>
      <c r="JVS26" s="163"/>
      <c r="JVT26" s="163"/>
      <c r="JVU26" s="163"/>
      <c r="JVV26" s="163"/>
      <c r="JVW26" s="163"/>
      <c r="JVX26" s="163"/>
      <c r="JVY26" s="163"/>
      <c r="JVZ26" s="163"/>
      <c r="JWA26" s="163"/>
      <c r="JWB26" s="163"/>
      <c r="JWC26" s="163"/>
      <c r="JWD26" s="163"/>
      <c r="JWE26" s="163"/>
      <c r="JWF26" s="163"/>
      <c r="JWG26" s="163"/>
      <c r="JWH26" s="163"/>
      <c r="JWI26" s="163"/>
      <c r="JWJ26" s="163"/>
      <c r="JWK26" s="163"/>
      <c r="JWL26" s="163"/>
      <c r="JWM26" s="163"/>
      <c r="JWN26" s="163"/>
      <c r="JWO26" s="163"/>
      <c r="JWP26" s="163"/>
      <c r="JWQ26" s="163"/>
      <c r="JWR26" s="163"/>
      <c r="JWS26" s="163"/>
      <c r="JWT26" s="163"/>
      <c r="JWU26" s="163"/>
      <c r="JWV26" s="163"/>
      <c r="JWW26" s="163"/>
      <c r="JWX26" s="163"/>
      <c r="JWY26" s="163"/>
      <c r="JWZ26" s="163"/>
      <c r="JXA26" s="163"/>
      <c r="JXB26" s="163"/>
      <c r="JXC26" s="163"/>
      <c r="JXD26" s="163"/>
      <c r="JXE26" s="163"/>
      <c r="JXF26" s="163"/>
      <c r="JXG26" s="163"/>
      <c r="JXH26" s="163"/>
      <c r="JXI26" s="163"/>
      <c r="JXJ26" s="163"/>
      <c r="JXK26" s="163"/>
      <c r="JXL26" s="163"/>
      <c r="JXM26" s="163"/>
      <c r="JXN26" s="163"/>
      <c r="JXO26" s="163"/>
      <c r="JXP26" s="163"/>
      <c r="JXQ26" s="163"/>
      <c r="JXR26" s="163"/>
      <c r="JXS26" s="163"/>
      <c r="JXT26" s="163"/>
      <c r="JXU26" s="163"/>
      <c r="JXV26" s="163"/>
      <c r="JXW26" s="163"/>
      <c r="JXX26" s="163"/>
      <c r="JXY26" s="163"/>
      <c r="JXZ26" s="163"/>
      <c r="JYA26" s="163"/>
      <c r="JYB26" s="163"/>
      <c r="JYC26" s="163"/>
      <c r="JYD26" s="163"/>
      <c r="JYE26" s="163"/>
      <c r="JYF26" s="163"/>
      <c r="JYG26" s="163"/>
      <c r="JYH26" s="163"/>
      <c r="JYI26" s="163"/>
      <c r="JYJ26" s="163"/>
      <c r="JYK26" s="163"/>
      <c r="JYL26" s="163"/>
      <c r="JYM26" s="163"/>
      <c r="JYN26" s="163"/>
      <c r="JYO26" s="163"/>
      <c r="JYP26" s="163"/>
      <c r="JYQ26" s="163"/>
      <c r="JYR26" s="163"/>
      <c r="JYS26" s="163"/>
      <c r="JYT26" s="163"/>
      <c r="JYU26" s="163"/>
      <c r="JYV26" s="163"/>
      <c r="JYW26" s="163"/>
      <c r="JYX26" s="163"/>
      <c r="JYY26" s="163"/>
      <c r="JYZ26" s="163"/>
      <c r="JZA26" s="163"/>
      <c r="JZB26" s="163"/>
      <c r="JZC26" s="163"/>
      <c r="JZD26" s="163"/>
      <c r="JZE26" s="163"/>
      <c r="JZF26" s="163"/>
      <c r="JZG26" s="163"/>
      <c r="JZH26" s="163"/>
      <c r="JZI26" s="163"/>
      <c r="JZJ26" s="163"/>
      <c r="JZK26" s="163"/>
      <c r="JZL26" s="163"/>
      <c r="JZM26" s="163"/>
      <c r="JZN26" s="163"/>
      <c r="JZO26" s="163"/>
      <c r="JZP26" s="163"/>
      <c r="JZQ26" s="163"/>
      <c r="JZR26" s="163"/>
      <c r="JZS26" s="163"/>
      <c r="JZT26" s="163"/>
      <c r="JZU26" s="163"/>
      <c r="JZV26" s="163"/>
      <c r="JZW26" s="163"/>
      <c r="JZX26" s="163"/>
      <c r="JZY26" s="163"/>
      <c r="JZZ26" s="163"/>
      <c r="KAA26" s="163"/>
      <c r="KAB26" s="163"/>
      <c r="KAC26" s="163"/>
      <c r="KAD26" s="163"/>
      <c r="KAE26" s="163"/>
      <c r="KAF26" s="163"/>
      <c r="KAG26" s="163"/>
      <c r="KAH26" s="163"/>
      <c r="KAI26" s="163"/>
      <c r="KAJ26" s="163"/>
      <c r="KAK26" s="163"/>
      <c r="KAL26" s="163"/>
      <c r="KAM26" s="163"/>
      <c r="KAN26" s="163"/>
      <c r="KAO26" s="163"/>
      <c r="KAP26" s="163"/>
      <c r="KAQ26" s="163"/>
      <c r="KAR26" s="163"/>
      <c r="KAS26" s="163"/>
      <c r="KAT26" s="163"/>
      <c r="KAU26" s="163"/>
      <c r="KAV26" s="163"/>
      <c r="KAW26" s="163"/>
      <c r="KAX26" s="163"/>
      <c r="KAY26" s="163"/>
      <c r="KAZ26" s="163"/>
      <c r="KBA26" s="163"/>
      <c r="KBB26" s="163"/>
      <c r="KBC26" s="163"/>
      <c r="KBD26" s="163"/>
      <c r="KBE26" s="163"/>
      <c r="KBF26" s="163"/>
      <c r="KBG26" s="163"/>
      <c r="KBH26" s="163"/>
      <c r="KBI26" s="163"/>
      <c r="KBJ26" s="163"/>
      <c r="KBK26" s="163"/>
      <c r="KBL26" s="163"/>
      <c r="KBM26" s="163"/>
      <c r="KBN26" s="163"/>
      <c r="KBO26" s="163"/>
      <c r="KBP26" s="163"/>
      <c r="KBQ26" s="163"/>
      <c r="KBR26" s="163"/>
      <c r="KBS26" s="163"/>
      <c r="KBT26" s="163"/>
      <c r="KBU26" s="163"/>
      <c r="KBV26" s="163"/>
      <c r="KBW26" s="163"/>
      <c r="KBX26" s="163"/>
      <c r="KBY26" s="163"/>
      <c r="KBZ26" s="163"/>
      <c r="KCA26" s="163"/>
      <c r="KCB26" s="163"/>
      <c r="KCC26" s="163"/>
      <c r="KCD26" s="163"/>
      <c r="KCE26" s="163"/>
      <c r="KCF26" s="163"/>
      <c r="KCG26" s="163"/>
      <c r="KCH26" s="163"/>
      <c r="KCI26" s="163"/>
      <c r="KCJ26" s="163"/>
      <c r="KCK26" s="163"/>
      <c r="KCL26" s="163"/>
      <c r="KCM26" s="163"/>
      <c r="KCN26" s="163"/>
      <c r="KCO26" s="163"/>
      <c r="KCP26" s="163"/>
      <c r="KCQ26" s="163"/>
      <c r="KCR26" s="163"/>
      <c r="KCS26" s="163"/>
      <c r="KCT26" s="163"/>
      <c r="KCU26" s="163"/>
      <c r="KCV26" s="163"/>
      <c r="KCW26" s="163"/>
      <c r="KCX26" s="163"/>
      <c r="KCY26" s="163"/>
      <c r="KCZ26" s="163"/>
      <c r="KDA26" s="163"/>
      <c r="KDB26" s="163"/>
      <c r="KDC26" s="163"/>
      <c r="KDD26" s="163"/>
      <c r="KDE26" s="163"/>
      <c r="KDF26" s="163"/>
      <c r="KDG26" s="163"/>
      <c r="KDH26" s="163"/>
      <c r="KDI26" s="163"/>
      <c r="KDJ26" s="163"/>
      <c r="KDK26" s="163"/>
      <c r="KDL26" s="163"/>
      <c r="KDM26" s="163"/>
      <c r="KDN26" s="163"/>
      <c r="KDO26" s="163"/>
      <c r="KDP26" s="163"/>
      <c r="KDQ26" s="163"/>
      <c r="KDR26" s="163"/>
      <c r="KDS26" s="163"/>
      <c r="KDT26" s="163"/>
      <c r="KDU26" s="163"/>
      <c r="KDV26" s="163"/>
      <c r="KDW26" s="163"/>
      <c r="KDX26" s="163"/>
      <c r="KDY26" s="163"/>
      <c r="KDZ26" s="163"/>
      <c r="KEA26" s="163"/>
      <c r="KEB26" s="163"/>
      <c r="KEC26" s="163"/>
      <c r="KED26" s="163"/>
      <c r="KEE26" s="163"/>
      <c r="KEF26" s="163"/>
      <c r="KEG26" s="163"/>
      <c r="KEH26" s="163"/>
      <c r="KEI26" s="163"/>
      <c r="KEJ26" s="163"/>
      <c r="KEK26" s="163"/>
      <c r="KEL26" s="163"/>
      <c r="KEM26" s="163"/>
      <c r="KEN26" s="163"/>
      <c r="KEO26" s="163"/>
      <c r="KEP26" s="163"/>
      <c r="KEQ26" s="163"/>
      <c r="KER26" s="163"/>
      <c r="KES26" s="163"/>
      <c r="KET26" s="163"/>
      <c r="KEU26" s="163"/>
      <c r="KEV26" s="163"/>
      <c r="KEW26" s="163"/>
      <c r="KEX26" s="163"/>
      <c r="KEY26" s="163"/>
      <c r="KEZ26" s="163"/>
      <c r="KFA26" s="163"/>
      <c r="KFB26" s="163"/>
      <c r="KFC26" s="163"/>
      <c r="KFD26" s="163"/>
      <c r="KFE26" s="163"/>
      <c r="KFF26" s="163"/>
      <c r="KFG26" s="163"/>
      <c r="KFH26" s="163"/>
      <c r="KFI26" s="163"/>
      <c r="KFJ26" s="163"/>
      <c r="KFK26" s="163"/>
      <c r="KFL26" s="163"/>
      <c r="KFM26" s="163"/>
      <c r="KFN26" s="163"/>
      <c r="KFO26" s="163"/>
      <c r="KFP26" s="163"/>
      <c r="KFQ26" s="163"/>
      <c r="KFR26" s="163"/>
      <c r="KFS26" s="163"/>
      <c r="KFT26" s="163"/>
      <c r="KFU26" s="163"/>
      <c r="KFV26" s="163"/>
      <c r="KFW26" s="163"/>
      <c r="KFX26" s="163"/>
      <c r="KFY26" s="163"/>
      <c r="KFZ26" s="163"/>
      <c r="KGA26" s="163"/>
      <c r="KGB26" s="163"/>
      <c r="KGC26" s="163"/>
      <c r="KGD26" s="163"/>
      <c r="KGE26" s="163"/>
      <c r="KGF26" s="163"/>
      <c r="KGG26" s="163"/>
      <c r="KGH26" s="163"/>
      <c r="KGI26" s="163"/>
      <c r="KGJ26" s="163"/>
      <c r="KGK26" s="163"/>
      <c r="KGL26" s="163"/>
      <c r="KGM26" s="163"/>
      <c r="KGN26" s="163"/>
      <c r="KGO26" s="163"/>
      <c r="KGP26" s="163"/>
      <c r="KGQ26" s="163"/>
      <c r="KGR26" s="163"/>
      <c r="KGS26" s="163"/>
      <c r="KGT26" s="163"/>
      <c r="KGU26" s="163"/>
      <c r="KGV26" s="163"/>
      <c r="KGW26" s="163"/>
      <c r="KGX26" s="163"/>
      <c r="KGY26" s="163"/>
      <c r="KGZ26" s="163"/>
      <c r="KHA26" s="163"/>
      <c r="KHB26" s="163"/>
      <c r="KHC26" s="163"/>
      <c r="KHD26" s="163"/>
      <c r="KHE26" s="163"/>
      <c r="KHF26" s="163"/>
      <c r="KHG26" s="163"/>
      <c r="KHH26" s="163"/>
      <c r="KHI26" s="163"/>
      <c r="KHJ26" s="163"/>
      <c r="KHK26" s="163"/>
      <c r="KHL26" s="163"/>
      <c r="KHM26" s="163"/>
      <c r="KHN26" s="163"/>
      <c r="KHO26" s="163"/>
      <c r="KHP26" s="163"/>
      <c r="KHQ26" s="163"/>
      <c r="KHR26" s="163"/>
      <c r="KHS26" s="163"/>
      <c r="KHT26" s="163"/>
      <c r="KHU26" s="163"/>
      <c r="KHV26" s="163"/>
      <c r="KHW26" s="163"/>
      <c r="KHX26" s="163"/>
      <c r="KHY26" s="163"/>
      <c r="KHZ26" s="163"/>
      <c r="KIA26" s="163"/>
      <c r="KIB26" s="163"/>
      <c r="KIC26" s="163"/>
      <c r="KID26" s="163"/>
      <c r="KIE26" s="163"/>
      <c r="KIF26" s="163"/>
      <c r="KIG26" s="163"/>
      <c r="KIH26" s="163"/>
      <c r="KII26" s="163"/>
      <c r="KIJ26" s="163"/>
      <c r="KIK26" s="163"/>
      <c r="KIL26" s="163"/>
      <c r="KIM26" s="163"/>
      <c r="KIN26" s="163"/>
      <c r="KIO26" s="163"/>
      <c r="KIP26" s="163"/>
      <c r="KIQ26" s="163"/>
      <c r="KIR26" s="163"/>
      <c r="KIS26" s="163"/>
      <c r="KIT26" s="163"/>
      <c r="KIU26" s="163"/>
      <c r="KIV26" s="163"/>
      <c r="KIW26" s="163"/>
      <c r="KIX26" s="163"/>
      <c r="KIY26" s="163"/>
      <c r="KIZ26" s="163"/>
      <c r="KJA26" s="163"/>
      <c r="KJB26" s="163"/>
      <c r="KJC26" s="163"/>
      <c r="KJD26" s="163"/>
      <c r="KJE26" s="163"/>
      <c r="KJF26" s="163"/>
      <c r="KJG26" s="163"/>
      <c r="KJH26" s="163"/>
      <c r="KJI26" s="163"/>
      <c r="KJJ26" s="163"/>
      <c r="KJK26" s="163"/>
      <c r="KJL26" s="163"/>
      <c r="KJM26" s="163"/>
      <c r="KJN26" s="163"/>
      <c r="KJO26" s="163"/>
      <c r="KJP26" s="163"/>
      <c r="KJQ26" s="163"/>
      <c r="KJR26" s="163"/>
      <c r="KJS26" s="163"/>
      <c r="KJT26" s="163"/>
      <c r="KJU26" s="163"/>
      <c r="KJV26" s="163"/>
      <c r="KJW26" s="163"/>
      <c r="KJX26" s="163"/>
      <c r="KJY26" s="163"/>
      <c r="KJZ26" s="163"/>
      <c r="KKA26" s="163"/>
      <c r="KKB26" s="163"/>
      <c r="KKC26" s="163"/>
      <c r="KKD26" s="163"/>
      <c r="KKE26" s="163"/>
      <c r="KKF26" s="163"/>
      <c r="KKG26" s="163"/>
      <c r="KKH26" s="163"/>
      <c r="KKI26" s="163"/>
      <c r="KKJ26" s="163"/>
      <c r="KKK26" s="163"/>
      <c r="KKL26" s="163"/>
      <c r="KKM26" s="163"/>
      <c r="KKN26" s="163"/>
      <c r="KKO26" s="163"/>
      <c r="KKP26" s="163"/>
      <c r="KKQ26" s="163"/>
      <c r="KKR26" s="163"/>
      <c r="KKS26" s="163"/>
      <c r="KKT26" s="163"/>
      <c r="KKU26" s="163"/>
      <c r="KKV26" s="163"/>
      <c r="KKW26" s="163"/>
      <c r="KKX26" s="163"/>
      <c r="KKY26" s="163"/>
      <c r="KKZ26" s="163"/>
      <c r="KLA26" s="163"/>
      <c r="KLB26" s="163"/>
      <c r="KLC26" s="163"/>
      <c r="KLD26" s="163"/>
      <c r="KLE26" s="163"/>
      <c r="KLF26" s="163"/>
      <c r="KLG26" s="163"/>
      <c r="KLH26" s="163"/>
      <c r="KLI26" s="163"/>
      <c r="KLJ26" s="163"/>
      <c r="KLK26" s="163"/>
      <c r="KLL26" s="163"/>
      <c r="KLM26" s="163"/>
      <c r="KLN26" s="163"/>
      <c r="KLO26" s="163"/>
      <c r="KLP26" s="163"/>
      <c r="KLQ26" s="163"/>
      <c r="KLR26" s="163"/>
      <c r="KLS26" s="163"/>
      <c r="KLT26" s="163"/>
      <c r="KLU26" s="163"/>
      <c r="KLV26" s="163"/>
      <c r="KLW26" s="163"/>
      <c r="KLX26" s="163"/>
      <c r="KLY26" s="163"/>
      <c r="KLZ26" s="163"/>
      <c r="KMA26" s="163"/>
      <c r="KMB26" s="163"/>
      <c r="KMC26" s="163"/>
      <c r="KMD26" s="163"/>
      <c r="KME26" s="163"/>
      <c r="KMF26" s="163"/>
      <c r="KMG26" s="163"/>
      <c r="KMH26" s="163"/>
      <c r="KMI26" s="163"/>
      <c r="KMJ26" s="163"/>
      <c r="KMK26" s="163"/>
      <c r="KML26" s="163"/>
      <c r="KMM26" s="163"/>
      <c r="KMN26" s="163"/>
      <c r="KMO26" s="163"/>
      <c r="KMP26" s="163"/>
      <c r="KMQ26" s="163"/>
      <c r="KMR26" s="163"/>
      <c r="KMS26" s="163"/>
      <c r="KMT26" s="163"/>
      <c r="KMU26" s="163"/>
      <c r="KMV26" s="163"/>
      <c r="KMW26" s="163"/>
      <c r="KMX26" s="163"/>
      <c r="KMY26" s="163"/>
      <c r="KMZ26" s="163"/>
      <c r="KNA26" s="163"/>
      <c r="KNB26" s="163"/>
      <c r="KNC26" s="163"/>
      <c r="KND26" s="163"/>
      <c r="KNE26" s="163"/>
      <c r="KNF26" s="163"/>
      <c r="KNG26" s="163"/>
      <c r="KNH26" s="163"/>
      <c r="KNI26" s="163"/>
      <c r="KNJ26" s="163"/>
      <c r="KNK26" s="163"/>
      <c r="KNL26" s="163"/>
      <c r="KNM26" s="163"/>
      <c r="KNN26" s="163"/>
      <c r="KNO26" s="163"/>
      <c r="KNP26" s="163"/>
      <c r="KNQ26" s="163"/>
      <c r="KNR26" s="163"/>
      <c r="KNS26" s="163"/>
      <c r="KNT26" s="163"/>
      <c r="KNU26" s="163"/>
      <c r="KNV26" s="163"/>
      <c r="KNW26" s="163"/>
      <c r="KNX26" s="163"/>
      <c r="KNY26" s="163"/>
      <c r="KNZ26" s="163"/>
      <c r="KOA26" s="163"/>
      <c r="KOB26" s="163"/>
      <c r="KOC26" s="163"/>
      <c r="KOD26" s="163"/>
      <c r="KOE26" s="163"/>
      <c r="KOF26" s="163"/>
      <c r="KOG26" s="163"/>
      <c r="KOH26" s="163"/>
      <c r="KOI26" s="163"/>
      <c r="KOJ26" s="163"/>
      <c r="KOK26" s="163"/>
      <c r="KOL26" s="163"/>
      <c r="KOM26" s="163"/>
      <c r="KON26" s="163"/>
      <c r="KOO26" s="163"/>
      <c r="KOP26" s="163"/>
      <c r="KOQ26" s="163"/>
      <c r="KOR26" s="163"/>
      <c r="KOS26" s="163"/>
      <c r="KOT26" s="163"/>
      <c r="KOU26" s="163"/>
      <c r="KOV26" s="163"/>
      <c r="KOW26" s="163"/>
      <c r="KOX26" s="163"/>
      <c r="KOY26" s="163"/>
      <c r="KOZ26" s="163"/>
      <c r="KPA26" s="163"/>
      <c r="KPB26" s="163"/>
      <c r="KPC26" s="163"/>
      <c r="KPD26" s="163"/>
      <c r="KPE26" s="163"/>
      <c r="KPF26" s="163"/>
      <c r="KPG26" s="163"/>
      <c r="KPH26" s="163"/>
      <c r="KPI26" s="163"/>
      <c r="KPJ26" s="163"/>
      <c r="KPK26" s="163"/>
      <c r="KPL26" s="163"/>
      <c r="KPM26" s="163"/>
      <c r="KPN26" s="163"/>
      <c r="KPO26" s="163"/>
      <c r="KPP26" s="163"/>
      <c r="KPQ26" s="163"/>
      <c r="KPR26" s="163"/>
      <c r="KPS26" s="163"/>
      <c r="KPT26" s="163"/>
      <c r="KPU26" s="163"/>
      <c r="KPV26" s="163"/>
      <c r="KPW26" s="163"/>
      <c r="KPX26" s="163"/>
      <c r="KPY26" s="163"/>
      <c r="KPZ26" s="163"/>
      <c r="KQA26" s="163"/>
      <c r="KQB26" s="163"/>
      <c r="KQC26" s="163"/>
      <c r="KQD26" s="163"/>
      <c r="KQE26" s="163"/>
      <c r="KQF26" s="163"/>
      <c r="KQG26" s="163"/>
      <c r="KQH26" s="163"/>
      <c r="KQI26" s="163"/>
      <c r="KQJ26" s="163"/>
      <c r="KQK26" s="163"/>
      <c r="KQL26" s="163"/>
      <c r="KQM26" s="163"/>
      <c r="KQN26" s="163"/>
      <c r="KQO26" s="163"/>
      <c r="KQP26" s="163"/>
      <c r="KQQ26" s="163"/>
      <c r="KQR26" s="163"/>
      <c r="KQS26" s="163"/>
      <c r="KQT26" s="163"/>
      <c r="KQU26" s="163"/>
      <c r="KQV26" s="163"/>
      <c r="KQW26" s="163"/>
      <c r="KQX26" s="163"/>
      <c r="KQY26" s="163"/>
      <c r="KQZ26" s="163"/>
      <c r="KRA26" s="163"/>
      <c r="KRB26" s="163"/>
      <c r="KRC26" s="163"/>
      <c r="KRD26" s="163"/>
      <c r="KRE26" s="163"/>
      <c r="KRF26" s="163"/>
      <c r="KRG26" s="163"/>
      <c r="KRH26" s="163"/>
      <c r="KRI26" s="163"/>
      <c r="KRJ26" s="163"/>
      <c r="KRK26" s="163"/>
      <c r="KRL26" s="163"/>
      <c r="KRM26" s="163"/>
      <c r="KRN26" s="163"/>
      <c r="KRO26" s="163"/>
      <c r="KRP26" s="163"/>
      <c r="KRQ26" s="163"/>
      <c r="KRR26" s="163"/>
      <c r="KRS26" s="163"/>
      <c r="KRT26" s="163"/>
      <c r="KRU26" s="163"/>
      <c r="KRV26" s="163"/>
      <c r="KRW26" s="163"/>
      <c r="KRX26" s="163"/>
      <c r="KRY26" s="163"/>
      <c r="KRZ26" s="163"/>
      <c r="KSA26" s="163"/>
      <c r="KSB26" s="163"/>
      <c r="KSC26" s="163"/>
      <c r="KSD26" s="163"/>
      <c r="KSE26" s="163"/>
      <c r="KSF26" s="163"/>
      <c r="KSG26" s="163"/>
      <c r="KSH26" s="163"/>
      <c r="KSI26" s="163"/>
      <c r="KSJ26" s="163"/>
      <c r="KSK26" s="163"/>
      <c r="KSL26" s="163"/>
      <c r="KSM26" s="163"/>
      <c r="KSN26" s="163"/>
      <c r="KSO26" s="163"/>
      <c r="KSP26" s="163"/>
      <c r="KSQ26" s="163"/>
      <c r="KSR26" s="163"/>
      <c r="KSS26" s="163"/>
      <c r="KST26" s="163"/>
      <c r="KSU26" s="163"/>
      <c r="KSV26" s="163"/>
      <c r="KSW26" s="163"/>
      <c r="KSX26" s="163"/>
      <c r="KSY26" s="163"/>
      <c r="KSZ26" s="163"/>
      <c r="KTA26" s="163"/>
      <c r="KTB26" s="163"/>
      <c r="KTC26" s="163"/>
      <c r="KTD26" s="163"/>
      <c r="KTE26" s="163"/>
      <c r="KTF26" s="163"/>
      <c r="KTG26" s="163"/>
      <c r="KTH26" s="163"/>
      <c r="KTI26" s="163"/>
      <c r="KTJ26" s="163"/>
      <c r="KTK26" s="163"/>
      <c r="KTL26" s="163"/>
      <c r="KTM26" s="163"/>
      <c r="KTN26" s="163"/>
      <c r="KTO26" s="163"/>
      <c r="KTP26" s="163"/>
      <c r="KTQ26" s="163"/>
      <c r="KTR26" s="163"/>
      <c r="KTS26" s="163"/>
      <c r="KTT26" s="163"/>
      <c r="KTU26" s="163"/>
      <c r="KTV26" s="163"/>
      <c r="KTW26" s="163"/>
      <c r="KTX26" s="163"/>
      <c r="KTY26" s="163"/>
      <c r="KTZ26" s="163"/>
      <c r="KUA26" s="163"/>
      <c r="KUB26" s="163"/>
      <c r="KUC26" s="163"/>
      <c r="KUD26" s="163"/>
      <c r="KUE26" s="163"/>
      <c r="KUF26" s="163"/>
      <c r="KUG26" s="163"/>
      <c r="KUH26" s="163"/>
      <c r="KUI26" s="163"/>
      <c r="KUJ26" s="163"/>
      <c r="KUK26" s="163"/>
      <c r="KUL26" s="163"/>
      <c r="KUM26" s="163"/>
      <c r="KUN26" s="163"/>
      <c r="KUO26" s="163"/>
      <c r="KUP26" s="163"/>
      <c r="KUQ26" s="163"/>
      <c r="KUR26" s="163"/>
      <c r="KUS26" s="163"/>
      <c r="KUT26" s="163"/>
      <c r="KUU26" s="163"/>
      <c r="KUV26" s="163"/>
      <c r="KUW26" s="163"/>
      <c r="KUX26" s="163"/>
      <c r="KUY26" s="163"/>
      <c r="KUZ26" s="163"/>
      <c r="KVA26" s="163"/>
      <c r="KVB26" s="163"/>
      <c r="KVC26" s="163"/>
      <c r="KVD26" s="163"/>
      <c r="KVE26" s="163"/>
      <c r="KVF26" s="163"/>
      <c r="KVG26" s="163"/>
      <c r="KVH26" s="163"/>
      <c r="KVI26" s="163"/>
      <c r="KVJ26" s="163"/>
      <c r="KVK26" s="163"/>
      <c r="KVL26" s="163"/>
      <c r="KVM26" s="163"/>
      <c r="KVN26" s="163"/>
      <c r="KVO26" s="163"/>
      <c r="KVP26" s="163"/>
      <c r="KVQ26" s="163"/>
      <c r="KVR26" s="163"/>
      <c r="KVS26" s="163"/>
      <c r="KVT26" s="163"/>
      <c r="KVU26" s="163"/>
      <c r="KVV26" s="163"/>
      <c r="KVW26" s="163"/>
      <c r="KVX26" s="163"/>
      <c r="KVY26" s="163"/>
      <c r="KVZ26" s="163"/>
      <c r="KWA26" s="163"/>
      <c r="KWB26" s="163"/>
      <c r="KWC26" s="163"/>
      <c r="KWD26" s="163"/>
      <c r="KWE26" s="163"/>
      <c r="KWF26" s="163"/>
      <c r="KWG26" s="163"/>
      <c r="KWH26" s="163"/>
      <c r="KWI26" s="163"/>
      <c r="KWJ26" s="163"/>
      <c r="KWK26" s="163"/>
      <c r="KWL26" s="163"/>
      <c r="KWM26" s="163"/>
      <c r="KWN26" s="163"/>
      <c r="KWO26" s="163"/>
      <c r="KWP26" s="163"/>
      <c r="KWQ26" s="163"/>
      <c r="KWR26" s="163"/>
      <c r="KWS26" s="163"/>
      <c r="KWT26" s="163"/>
      <c r="KWU26" s="163"/>
      <c r="KWV26" s="163"/>
      <c r="KWW26" s="163"/>
      <c r="KWX26" s="163"/>
      <c r="KWY26" s="163"/>
      <c r="KWZ26" s="163"/>
      <c r="KXA26" s="163"/>
      <c r="KXB26" s="163"/>
      <c r="KXC26" s="163"/>
      <c r="KXD26" s="163"/>
      <c r="KXE26" s="163"/>
      <c r="KXF26" s="163"/>
      <c r="KXG26" s="163"/>
      <c r="KXH26" s="163"/>
      <c r="KXI26" s="163"/>
      <c r="KXJ26" s="163"/>
      <c r="KXK26" s="163"/>
      <c r="KXL26" s="163"/>
      <c r="KXM26" s="163"/>
      <c r="KXN26" s="163"/>
      <c r="KXO26" s="163"/>
      <c r="KXP26" s="163"/>
      <c r="KXQ26" s="163"/>
      <c r="KXR26" s="163"/>
      <c r="KXS26" s="163"/>
      <c r="KXT26" s="163"/>
      <c r="KXU26" s="163"/>
      <c r="KXV26" s="163"/>
      <c r="KXW26" s="163"/>
      <c r="KXX26" s="163"/>
      <c r="KXY26" s="163"/>
      <c r="KXZ26" s="163"/>
      <c r="KYA26" s="163"/>
      <c r="KYB26" s="163"/>
      <c r="KYC26" s="163"/>
      <c r="KYD26" s="163"/>
      <c r="KYE26" s="163"/>
      <c r="KYF26" s="163"/>
      <c r="KYG26" s="163"/>
      <c r="KYH26" s="163"/>
      <c r="KYI26" s="163"/>
      <c r="KYJ26" s="163"/>
      <c r="KYK26" s="163"/>
      <c r="KYL26" s="163"/>
      <c r="KYM26" s="163"/>
      <c r="KYN26" s="163"/>
      <c r="KYO26" s="163"/>
      <c r="KYP26" s="163"/>
      <c r="KYQ26" s="163"/>
      <c r="KYR26" s="163"/>
      <c r="KYS26" s="163"/>
      <c r="KYT26" s="163"/>
      <c r="KYU26" s="163"/>
      <c r="KYV26" s="163"/>
      <c r="KYW26" s="163"/>
      <c r="KYX26" s="163"/>
      <c r="KYY26" s="163"/>
      <c r="KYZ26" s="163"/>
      <c r="KZA26" s="163"/>
      <c r="KZB26" s="163"/>
      <c r="KZC26" s="163"/>
      <c r="KZD26" s="163"/>
      <c r="KZE26" s="163"/>
      <c r="KZF26" s="163"/>
      <c r="KZG26" s="163"/>
      <c r="KZH26" s="163"/>
      <c r="KZI26" s="163"/>
      <c r="KZJ26" s="163"/>
      <c r="KZK26" s="163"/>
      <c r="KZL26" s="163"/>
      <c r="KZM26" s="163"/>
      <c r="KZN26" s="163"/>
      <c r="KZO26" s="163"/>
      <c r="KZP26" s="163"/>
      <c r="KZQ26" s="163"/>
      <c r="KZR26" s="163"/>
      <c r="KZS26" s="163"/>
      <c r="KZT26" s="163"/>
      <c r="KZU26" s="163"/>
      <c r="KZV26" s="163"/>
      <c r="KZW26" s="163"/>
      <c r="KZX26" s="163"/>
      <c r="KZY26" s="163"/>
      <c r="KZZ26" s="163"/>
      <c r="LAA26" s="163"/>
      <c r="LAB26" s="163"/>
      <c r="LAC26" s="163"/>
      <c r="LAD26" s="163"/>
      <c r="LAE26" s="163"/>
      <c r="LAF26" s="163"/>
      <c r="LAG26" s="163"/>
      <c r="LAH26" s="163"/>
      <c r="LAI26" s="163"/>
      <c r="LAJ26" s="163"/>
      <c r="LAK26" s="163"/>
      <c r="LAL26" s="163"/>
      <c r="LAM26" s="163"/>
      <c r="LAN26" s="163"/>
      <c r="LAO26" s="163"/>
      <c r="LAP26" s="163"/>
      <c r="LAQ26" s="163"/>
      <c r="LAR26" s="163"/>
      <c r="LAS26" s="163"/>
      <c r="LAT26" s="163"/>
      <c r="LAU26" s="163"/>
      <c r="LAV26" s="163"/>
      <c r="LAW26" s="163"/>
      <c r="LAX26" s="163"/>
      <c r="LAY26" s="163"/>
      <c r="LAZ26" s="163"/>
      <c r="LBA26" s="163"/>
      <c r="LBB26" s="163"/>
      <c r="LBC26" s="163"/>
      <c r="LBD26" s="163"/>
      <c r="LBE26" s="163"/>
      <c r="LBF26" s="163"/>
      <c r="LBG26" s="163"/>
      <c r="LBH26" s="163"/>
      <c r="LBI26" s="163"/>
      <c r="LBJ26" s="163"/>
      <c r="LBK26" s="163"/>
      <c r="LBL26" s="163"/>
      <c r="LBM26" s="163"/>
      <c r="LBN26" s="163"/>
      <c r="LBO26" s="163"/>
      <c r="LBP26" s="163"/>
      <c r="LBQ26" s="163"/>
      <c r="LBR26" s="163"/>
      <c r="LBS26" s="163"/>
      <c r="LBT26" s="163"/>
      <c r="LBU26" s="163"/>
      <c r="LBV26" s="163"/>
      <c r="LBW26" s="163"/>
      <c r="LBX26" s="163"/>
      <c r="LBY26" s="163"/>
      <c r="LBZ26" s="163"/>
      <c r="LCA26" s="163"/>
      <c r="LCB26" s="163"/>
      <c r="LCC26" s="163"/>
      <c r="LCD26" s="163"/>
      <c r="LCE26" s="163"/>
      <c r="LCF26" s="163"/>
      <c r="LCG26" s="163"/>
      <c r="LCH26" s="163"/>
      <c r="LCI26" s="163"/>
      <c r="LCJ26" s="163"/>
      <c r="LCK26" s="163"/>
      <c r="LCL26" s="163"/>
      <c r="LCM26" s="163"/>
      <c r="LCN26" s="163"/>
      <c r="LCO26" s="163"/>
      <c r="LCP26" s="163"/>
      <c r="LCQ26" s="163"/>
      <c r="LCR26" s="163"/>
      <c r="LCS26" s="163"/>
      <c r="LCT26" s="163"/>
      <c r="LCU26" s="163"/>
      <c r="LCV26" s="163"/>
      <c r="LCW26" s="163"/>
      <c r="LCX26" s="163"/>
      <c r="LCY26" s="163"/>
      <c r="LCZ26" s="163"/>
      <c r="LDA26" s="163"/>
      <c r="LDB26" s="163"/>
      <c r="LDC26" s="163"/>
      <c r="LDD26" s="163"/>
      <c r="LDE26" s="163"/>
      <c r="LDF26" s="163"/>
      <c r="LDG26" s="163"/>
      <c r="LDH26" s="163"/>
      <c r="LDI26" s="163"/>
      <c r="LDJ26" s="163"/>
      <c r="LDK26" s="163"/>
      <c r="LDL26" s="163"/>
      <c r="LDM26" s="163"/>
      <c r="LDN26" s="163"/>
      <c r="LDO26" s="163"/>
      <c r="LDP26" s="163"/>
      <c r="LDQ26" s="163"/>
      <c r="LDR26" s="163"/>
      <c r="LDS26" s="163"/>
      <c r="LDT26" s="163"/>
      <c r="LDU26" s="163"/>
      <c r="LDV26" s="163"/>
      <c r="LDW26" s="163"/>
      <c r="LDX26" s="163"/>
      <c r="LDY26" s="163"/>
      <c r="LDZ26" s="163"/>
      <c r="LEA26" s="163"/>
      <c r="LEB26" s="163"/>
      <c r="LEC26" s="163"/>
      <c r="LED26" s="163"/>
      <c r="LEE26" s="163"/>
      <c r="LEF26" s="163"/>
      <c r="LEG26" s="163"/>
      <c r="LEH26" s="163"/>
      <c r="LEI26" s="163"/>
      <c r="LEJ26" s="163"/>
      <c r="LEK26" s="163"/>
      <c r="LEL26" s="163"/>
      <c r="LEM26" s="163"/>
      <c r="LEN26" s="163"/>
      <c r="LEO26" s="163"/>
      <c r="LEP26" s="163"/>
      <c r="LEQ26" s="163"/>
      <c r="LER26" s="163"/>
      <c r="LES26" s="163"/>
      <c r="LET26" s="163"/>
      <c r="LEU26" s="163"/>
      <c r="LEV26" s="163"/>
      <c r="LEW26" s="163"/>
      <c r="LEX26" s="163"/>
      <c r="LEY26" s="163"/>
      <c r="LEZ26" s="163"/>
      <c r="LFA26" s="163"/>
      <c r="LFB26" s="163"/>
      <c r="LFC26" s="163"/>
      <c r="LFD26" s="163"/>
      <c r="LFE26" s="163"/>
      <c r="LFF26" s="163"/>
      <c r="LFG26" s="163"/>
      <c r="LFH26" s="163"/>
      <c r="LFI26" s="163"/>
      <c r="LFJ26" s="163"/>
      <c r="LFK26" s="163"/>
      <c r="LFL26" s="163"/>
      <c r="LFM26" s="163"/>
      <c r="LFN26" s="163"/>
      <c r="LFO26" s="163"/>
      <c r="LFP26" s="163"/>
      <c r="LFQ26" s="163"/>
      <c r="LFR26" s="163"/>
      <c r="LFS26" s="163"/>
      <c r="LFT26" s="163"/>
      <c r="LFU26" s="163"/>
      <c r="LFV26" s="163"/>
      <c r="LFW26" s="163"/>
      <c r="LFX26" s="163"/>
      <c r="LFY26" s="163"/>
      <c r="LFZ26" s="163"/>
      <c r="LGA26" s="163"/>
      <c r="LGB26" s="163"/>
      <c r="LGC26" s="163"/>
      <c r="LGD26" s="163"/>
      <c r="LGE26" s="163"/>
      <c r="LGF26" s="163"/>
      <c r="LGG26" s="163"/>
      <c r="LGH26" s="163"/>
      <c r="LGI26" s="163"/>
      <c r="LGJ26" s="163"/>
      <c r="LGK26" s="163"/>
      <c r="LGL26" s="163"/>
      <c r="LGM26" s="163"/>
      <c r="LGN26" s="163"/>
      <c r="LGO26" s="163"/>
      <c r="LGP26" s="163"/>
      <c r="LGQ26" s="163"/>
      <c r="LGR26" s="163"/>
      <c r="LGS26" s="163"/>
      <c r="LGT26" s="163"/>
      <c r="LGU26" s="163"/>
      <c r="LGV26" s="163"/>
      <c r="LGW26" s="163"/>
      <c r="LGX26" s="163"/>
      <c r="LGY26" s="163"/>
      <c r="LGZ26" s="163"/>
      <c r="LHA26" s="163"/>
      <c r="LHB26" s="163"/>
      <c r="LHC26" s="163"/>
      <c r="LHD26" s="163"/>
      <c r="LHE26" s="163"/>
      <c r="LHF26" s="163"/>
      <c r="LHG26" s="163"/>
      <c r="LHH26" s="163"/>
      <c r="LHI26" s="163"/>
      <c r="LHJ26" s="163"/>
      <c r="LHK26" s="163"/>
      <c r="LHL26" s="163"/>
      <c r="LHM26" s="163"/>
      <c r="LHN26" s="163"/>
      <c r="LHO26" s="163"/>
      <c r="LHP26" s="163"/>
      <c r="LHQ26" s="163"/>
      <c r="LHR26" s="163"/>
      <c r="LHS26" s="163"/>
      <c r="LHT26" s="163"/>
      <c r="LHU26" s="163"/>
      <c r="LHV26" s="163"/>
      <c r="LHW26" s="163"/>
      <c r="LHX26" s="163"/>
      <c r="LHY26" s="163"/>
      <c r="LHZ26" s="163"/>
      <c r="LIA26" s="163"/>
      <c r="LIB26" s="163"/>
      <c r="LIC26" s="163"/>
      <c r="LID26" s="163"/>
      <c r="LIE26" s="163"/>
      <c r="LIF26" s="163"/>
      <c r="LIG26" s="163"/>
      <c r="LIH26" s="163"/>
      <c r="LII26" s="163"/>
      <c r="LIJ26" s="163"/>
      <c r="LIK26" s="163"/>
      <c r="LIL26" s="163"/>
      <c r="LIM26" s="163"/>
      <c r="LIN26" s="163"/>
      <c r="LIO26" s="163"/>
      <c r="LIP26" s="163"/>
      <c r="LIQ26" s="163"/>
      <c r="LIR26" s="163"/>
      <c r="LIS26" s="163"/>
      <c r="LIT26" s="163"/>
      <c r="LIU26" s="163"/>
      <c r="LIV26" s="163"/>
      <c r="LIW26" s="163"/>
      <c r="LIX26" s="163"/>
      <c r="LIY26" s="163"/>
      <c r="LIZ26" s="163"/>
      <c r="LJA26" s="163"/>
      <c r="LJB26" s="163"/>
      <c r="LJC26" s="163"/>
      <c r="LJD26" s="163"/>
      <c r="LJE26" s="163"/>
      <c r="LJF26" s="163"/>
      <c r="LJG26" s="163"/>
      <c r="LJH26" s="163"/>
      <c r="LJI26" s="163"/>
      <c r="LJJ26" s="163"/>
      <c r="LJK26" s="163"/>
      <c r="LJL26" s="163"/>
      <c r="LJM26" s="163"/>
      <c r="LJN26" s="163"/>
      <c r="LJO26" s="163"/>
      <c r="LJP26" s="163"/>
      <c r="LJQ26" s="163"/>
      <c r="LJR26" s="163"/>
      <c r="LJS26" s="163"/>
      <c r="LJT26" s="163"/>
      <c r="LJU26" s="163"/>
      <c r="LJV26" s="163"/>
      <c r="LJW26" s="163"/>
      <c r="LJX26" s="163"/>
      <c r="LJY26" s="163"/>
      <c r="LJZ26" s="163"/>
      <c r="LKA26" s="163"/>
      <c r="LKB26" s="163"/>
      <c r="LKC26" s="163"/>
      <c r="LKD26" s="163"/>
      <c r="LKE26" s="163"/>
      <c r="LKF26" s="163"/>
      <c r="LKG26" s="163"/>
      <c r="LKH26" s="163"/>
      <c r="LKI26" s="163"/>
      <c r="LKJ26" s="163"/>
      <c r="LKK26" s="163"/>
      <c r="LKL26" s="163"/>
      <c r="LKM26" s="163"/>
      <c r="LKN26" s="163"/>
      <c r="LKO26" s="163"/>
      <c r="LKP26" s="163"/>
      <c r="LKQ26" s="163"/>
      <c r="LKR26" s="163"/>
      <c r="LKS26" s="163"/>
      <c r="LKT26" s="163"/>
      <c r="LKU26" s="163"/>
      <c r="LKV26" s="163"/>
      <c r="LKW26" s="163"/>
      <c r="LKX26" s="163"/>
      <c r="LKY26" s="163"/>
      <c r="LKZ26" s="163"/>
      <c r="LLA26" s="163"/>
      <c r="LLB26" s="163"/>
      <c r="LLC26" s="163"/>
      <c r="LLD26" s="163"/>
      <c r="LLE26" s="163"/>
      <c r="LLF26" s="163"/>
      <c r="LLG26" s="163"/>
      <c r="LLH26" s="163"/>
      <c r="LLI26" s="163"/>
      <c r="LLJ26" s="163"/>
      <c r="LLK26" s="163"/>
      <c r="LLL26" s="163"/>
      <c r="LLM26" s="163"/>
      <c r="LLN26" s="163"/>
      <c r="LLO26" s="163"/>
      <c r="LLP26" s="163"/>
      <c r="LLQ26" s="163"/>
      <c r="LLR26" s="163"/>
      <c r="LLS26" s="163"/>
      <c r="LLT26" s="163"/>
      <c r="LLU26" s="163"/>
      <c r="LLV26" s="163"/>
      <c r="LLW26" s="163"/>
      <c r="LLX26" s="163"/>
      <c r="LLY26" s="163"/>
      <c r="LLZ26" s="163"/>
      <c r="LMA26" s="163"/>
      <c r="LMB26" s="163"/>
      <c r="LMC26" s="163"/>
      <c r="LMD26" s="163"/>
      <c r="LME26" s="163"/>
      <c r="LMF26" s="163"/>
      <c r="LMG26" s="163"/>
      <c r="LMH26" s="163"/>
      <c r="LMI26" s="163"/>
      <c r="LMJ26" s="163"/>
      <c r="LMK26" s="163"/>
      <c r="LML26" s="163"/>
      <c r="LMM26" s="163"/>
      <c r="LMN26" s="163"/>
      <c r="LMO26" s="163"/>
      <c r="LMP26" s="163"/>
      <c r="LMQ26" s="163"/>
      <c r="LMR26" s="163"/>
      <c r="LMS26" s="163"/>
      <c r="LMT26" s="163"/>
      <c r="LMU26" s="163"/>
      <c r="LMV26" s="163"/>
      <c r="LMW26" s="163"/>
      <c r="LMX26" s="163"/>
      <c r="LMY26" s="163"/>
      <c r="LMZ26" s="163"/>
      <c r="LNA26" s="163"/>
      <c r="LNB26" s="163"/>
      <c r="LNC26" s="163"/>
      <c r="LND26" s="163"/>
      <c r="LNE26" s="163"/>
      <c r="LNF26" s="163"/>
      <c r="LNG26" s="163"/>
      <c r="LNH26" s="163"/>
      <c r="LNI26" s="163"/>
      <c r="LNJ26" s="163"/>
      <c r="LNK26" s="163"/>
      <c r="LNL26" s="163"/>
      <c r="LNM26" s="163"/>
      <c r="LNN26" s="163"/>
      <c r="LNO26" s="163"/>
      <c r="LNP26" s="163"/>
      <c r="LNQ26" s="163"/>
      <c r="LNR26" s="163"/>
      <c r="LNS26" s="163"/>
      <c r="LNT26" s="163"/>
      <c r="LNU26" s="163"/>
      <c r="LNV26" s="163"/>
      <c r="LNW26" s="163"/>
      <c r="LNX26" s="163"/>
      <c r="LNY26" s="163"/>
      <c r="LNZ26" s="163"/>
      <c r="LOA26" s="163"/>
      <c r="LOB26" s="163"/>
      <c r="LOC26" s="163"/>
      <c r="LOD26" s="163"/>
      <c r="LOE26" s="163"/>
      <c r="LOF26" s="163"/>
      <c r="LOG26" s="163"/>
      <c r="LOH26" s="163"/>
      <c r="LOI26" s="163"/>
      <c r="LOJ26" s="163"/>
      <c r="LOK26" s="163"/>
      <c r="LOL26" s="163"/>
      <c r="LOM26" s="163"/>
      <c r="LON26" s="163"/>
      <c r="LOO26" s="163"/>
      <c r="LOP26" s="163"/>
      <c r="LOQ26" s="163"/>
      <c r="LOR26" s="163"/>
      <c r="LOS26" s="163"/>
      <c r="LOT26" s="163"/>
      <c r="LOU26" s="163"/>
      <c r="LOV26" s="163"/>
      <c r="LOW26" s="163"/>
      <c r="LOX26" s="163"/>
      <c r="LOY26" s="163"/>
      <c r="LOZ26" s="163"/>
      <c r="LPA26" s="163"/>
      <c r="LPB26" s="163"/>
      <c r="LPC26" s="163"/>
      <c r="LPD26" s="163"/>
      <c r="LPE26" s="163"/>
      <c r="LPF26" s="163"/>
      <c r="LPG26" s="163"/>
      <c r="LPH26" s="163"/>
      <c r="LPI26" s="163"/>
      <c r="LPJ26" s="163"/>
      <c r="LPK26" s="163"/>
      <c r="LPL26" s="163"/>
      <c r="LPM26" s="163"/>
      <c r="LPN26" s="163"/>
      <c r="LPO26" s="163"/>
      <c r="LPP26" s="163"/>
      <c r="LPQ26" s="163"/>
      <c r="LPR26" s="163"/>
      <c r="LPS26" s="163"/>
      <c r="LPT26" s="163"/>
      <c r="LPU26" s="163"/>
      <c r="LPV26" s="163"/>
      <c r="LPW26" s="163"/>
      <c r="LPX26" s="163"/>
      <c r="LPY26" s="163"/>
      <c r="LPZ26" s="163"/>
      <c r="LQA26" s="163"/>
      <c r="LQB26" s="163"/>
      <c r="LQC26" s="163"/>
      <c r="LQD26" s="163"/>
      <c r="LQE26" s="163"/>
      <c r="LQF26" s="163"/>
      <c r="LQG26" s="163"/>
      <c r="LQH26" s="163"/>
      <c r="LQI26" s="163"/>
      <c r="LQJ26" s="163"/>
      <c r="LQK26" s="163"/>
      <c r="LQL26" s="163"/>
      <c r="LQM26" s="163"/>
      <c r="LQN26" s="163"/>
      <c r="LQO26" s="163"/>
      <c r="LQP26" s="163"/>
      <c r="LQQ26" s="163"/>
      <c r="LQR26" s="163"/>
      <c r="LQS26" s="163"/>
      <c r="LQT26" s="163"/>
      <c r="LQU26" s="163"/>
      <c r="LQV26" s="163"/>
      <c r="LQW26" s="163"/>
      <c r="LQX26" s="163"/>
      <c r="LQY26" s="163"/>
      <c r="LQZ26" s="163"/>
      <c r="LRA26" s="163"/>
      <c r="LRB26" s="163"/>
      <c r="LRC26" s="163"/>
      <c r="LRD26" s="163"/>
      <c r="LRE26" s="163"/>
      <c r="LRF26" s="163"/>
      <c r="LRG26" s="163"/>
      <c r="LRH26" s="163"/>
      <c r="LRI26" s="163"/>
      <c r="LRJ26" s="163"/>
      <c r="LRK26" s="163"/>
      <c r="LRL26" s="163"/>
      <c r="LRM26" s="163"/>
      <c r="LRN26" s="163"/>
      <c r="LRO26" s="163"/>
      <c r="LRP26" s="163"/>
      <c r="LRQ26" s="163"/>
      <c r="LRR26" s="163"/>
      <c r="LRS26" s="163"/>
      <c r="LRT26" s="163"/>
      <c r="LRU26" s="163"/>
      <c r="LRV26" s="163"/>
      <c r="LRW26" s="163"/>
      <c r="LRX26" s="163"/>
      <c r="LRY26" s="163"/>
      <c r="LRZ26" s="163"/>
      <c r="LSA26" s="163"/>
      <c r="LSB26" s="163"/>
      <c r="LSC26" s="163"/>
      <c r="LSD26" s="163"/>
      <c r="LSE26" s="163"/>
      <c r="LSF26" s="163"/>
      <c r="LSG26" s="163"/>
      <c r="LSH26" s="163"/>
      <c r="LSI26" s="163"/>
      <c r="LSJ26" s="163"/>
      <c r="LSK26" s="163"/>
      <c r="LSL26" s="163"/>
      <c r="LSM26" s="163"/>
      <c r="LSN26" s="163"/>
      <c r="LSO26" s="163"/>
      <c r="LSP26" s="163"/>
      <c r="LSQ26" s="163"/>
      <c r="LSR26" s="163"/>
      <c r="LSS26" s="163"/>
      <c r="LST26" s="163"/>
      <c r="LSU26" s="163"/>
      <c r="LSV26" s="163"/>
      <c r="LSW26" s="163"/>
      <c r="LSX26" s="163"/>
      <c r="LSY26" s="163"/>
      <c r="LSZ26" s="163"/>
      <c r="LTA26" s="163"/>
      <c r="LTB26" s="163"/>
      <c r="LTC26" s="163"/>
      <c r="LTD26" s="163"/>
      <c r="LTE26" s="163"/>
      <c r="LTF26" s="163"/>
      <c r="LTG26" s="163"/>
      <c r="LTH26" s="163"/>
      <c r="LTI26" s="163"/>
      <c r="LTJ26" s="163"/>
      <c r="LTK26" s="163"/>
      <c r="LTL26" s="163"/>
      <c r="LTM26" s="163"/>
      <c r="LTN26" s="163"/>
      <c r="LTO26" s="163"/>
      <c r="LTP26" s="163"/>
      <c r="LTQ26" s="163"/>
      <c r="LTR26" s="163"/>
      <c r="LTS26" s="163"/>
      <c r="LTT26" s="163"/>
      <c r="LTU26" s="163"/>
      <c r="LTV26" s="163"/>
      <c r="LTW26" s="163"/>
      <c r="LTX26" s="163"/>
      <c r="LTY26" s="163"/>
      <c r="LTZ26" s="163"/>
      <c r="LUA26" s="163"/>
      <c r="LUB26" s="163"/>
      <c r="LUC26" s="163"/>
      <c r="LUD26" s="163"/>
      <c r="LUE26" s="163"/>
      <c r="LUF26" s="163"/>
      <c r="LUG26" s="163"/>
      <c r="LUH26" s="163"/>
      <c r="LUI26" s="163"/>
      <c r="LUJ26" s="163"/>
      <c r="LUK26" s="163"/>
      <c r="LUL26" s="163"/>
      <c r="LUM26" s="163"/>
      <c r="LUN26" s="163"/>
      <c r="LUO26" s="163"/>
      <c r="LUP26" s="163"/>
      <c r="LUQ26" s="163"/>
      <c r="LUR26" s="163"/>
      <c r="LUS26" s="163"/>
      <c r="LUT26" s="163"/>
      <c r="LUU26" s="163"/>
      <c r="LUV26" s="163"/>
      <c r="LUW26" s="163"/>
      <c r="LUX26" s="163"/>
      <c r="LUY26" s="163"/>
      <c r="LUZ26" s="163"/>
      <c r="LVA26" s="163"/>
      <c r="LVB26" s="163"/>
      <c r="LVC26" s="163"/>
      <c r="LVD26" s="163"/>
      <c r="LVE26" s="163"/>
      <c r="LVF26" s="163"/>
      <c r="LVG26" s="163"/>
      <c r="LVH26" s="163"/>
      <c r="LVI26" s="163"/>
      <c r="LVJ26" s="163"/>
      <c r="LVK26" s="163"/>
      <c r="LVL26" s="163"/>
      <c r="LVM26" s="163"/>
      <c r="LVN26" s="163"/>
      <c r="LVO26" s="163"/>
      <c r="LVP26" s="163"/>
      <c r="LVQ26" s="163"/>
      <c r="LVR26" s="163"/>
      <c r="LVS26" s="163"/>
      <c r="LVT26" s="163"/>
      <c r="LVU26" s="163"/>
      <c r="LVV26" s="163"/>
      <c r="LVW26" s="163"/>
      <c r="LVX26" s="163"/>
      <c r="LVY26" s="163"/>
      <c r="LVZ26" s="163"/>
      <c r="LWA26" s="163"/>
      <c r="LWB26" s="163"/>
      <c r="LWC26" s="163"/>
      <c r="LWD26" s="163"/>
      <c r="LWE26" s="163"/>
      <c r="LWF26" s="163"/>
      <c r="LWG26" s="163"/>
      <c r="LWH26" s="163"/>
      <c r="LWI26" s="163"/>
      <c r="LWJ26" s="163"/>
      <c r="LWK26" s="163"/>
      <c r="LWL26" s="163"/>
      <c r="LWM26" s="163"/>
      <c r="LWN26" s="163"/>
      <c r="LWO26" s="163"/>
      <c r="LWP26" s="163"/>
      <c r="LWQ26" s="163"/>
      <c r="LWR26" s="163"/>
      <c r="LWS26" s="163"/>
      <c r="LWT26" s="163"/>
      <c r="LWU26" s="163"/>
      <c r="LWV26" s="163"/>
      <c r="LWW26" s="163"/>
      <c r="LWX26" s="163"/>
      <c r="LWY26" s="163"/>
      <c r="LWZ26" s="163"/>
      <c r="LXA26" s="163"/>
      <c r="LXB26" s="163"/>
      <c r="LXC26" s="163"/>
      <c r="LXD26" s="163"/>
      <c r="LXE26" s="163"/>
      <c r="LXF26" s="163"/>
      <c r="LXG26" s="163"/>
      <c r="LXH26" s="163"/>
      <c r="LXI26" s="163"/>
      <c r="LXJ26" s="163"/>
      <c r="LXK26" s="163"/>
      <c r="LXL26" s="163"/>
      <c r="LXM26" s="163"/>
      <c r="LXN26" s="163"/>
      <c r="LXO26" s="163"/>
      <c r="LXP26" s="163"/>
      <c r="LXQ26" s="163"/>
      <c r="LXR26" s="163"/>
      <c r="LXS26" s="163"/>
      <c r="LXT26" s="163"/>
      <c r="LXU26" s="163"/>
      <c r="LXV26" s="163"/>
      <c r="LXW26" s="163"/>
      <c r="LXX26" s="163"/>
      <c r="LXY26" s="163"/>
      <c r="LXZ26" s="163"/>
      <c r="LYA26" s="163"/>
      <c r="LYB26" s="163"/>
      <c r="LYC26" s="163"/>
      <c r="LYD26" s="163"/>
      <c r="LYE26" s="163"/>
      <c r="LYF26" s="163"/>
      <c r="LYG26" s="163"/>
      <c r="LYH26" s="163"/>
      <c r="LYI26" s="163"/>
      <c r="LYJ26" s="163"/>
      <c r="LYK26" s="163"/>
      <c r="LYL26" s="163"/>
      <c r="LYM26" s="163"/>
      <c r="LYN26" s="163"/>
      <c r="LYO26" s="163"/>
      <c r="LYP26" s="163"/>
      <c r="LYQ26" s="163"/>
      <c r="LYR26" s="163"/>
      <c r="LYS26" s="163"/>
      <c r="LYT26" s="163"/>
      <c r="LYU26" s="163"/>
      <c r="LYV26" s="163"/>
      <c r="LYW26" s="163"/>
      <c r="LYX26" s="163"/>
      <c r="LYY26" s="163"/>
      <c r="LYZ26" s="163"/>
      <c r="LZA26" s="163"/>
      <c r="LZB26" s="163"/>
      <c r="LZC26" s="163"/>
      <c r="LZD26" s="163"/>
      <c r="LZE26" s="163"/>
      <c r="LZF26" s="163"/>
      <c r="LZG26" s="163"/>
      <c r="LZH26" s="163"/>
      <c r="LZI26" s="163"/>
      <c r="LZJ26" s="163"/>
      <c r="LZK26" s="163"/>
      <c r="LZL26" s="163"/>
      <c r="LZM26" s="163"/>
      <c r="LZN26" s="163"/>
      <c r="LZO26" s="163"/>
      <c r="LZP26" s="163"/>
      <c r="LZQ26" s="163"/>
      <c r="LZR26" s="163"/>
      <c r="LZS26" s="163"/>
      <c r="LZT26" s="163"/>
      <c r="LZU26" s="163"/>
      <c r="LZV26" s="163"/>
      <c r="LZW26" s="163"/>
      <c r="LZX26" s="163"/>
      <c r="LZY26" s="163"/>
      <c r="LZZ26" s="163"/>
      <c r="MAA26" s="163"/>
      <c r="MAB26" s="163"/>
      <c r="MAC26" s="163"/>
      <c r="MAD26" s="163"/>
      <c r="MAE26" s="163"/>
      <c r="MAF26" s="163"/>
      <c r="MAG26" s="163"/>
      <c r="MAH26" s="163"/>
      <c r="MAI26" s="163"/>
      <c r="MAJ26" s="163"/>
      <c r="MAK26" s="163"/>
      <c r="MAL26" s="163"/>
      <c r="MAM26" s="163"/>
      <c r="MAN26" s="163"/>
      <c r="MAO26" s="163"/>
      <c r="MAP26" s="163"/>
      <c r="MAQ26" s="163"/>
      <c r="MAR26" s="163"/>
      <c r="MAS26" s="163"/>
      <c r="MAT26" s="163"/>
      <c r="MAU26" s="163"/>
      <c r="MAV26" s="163"/>
      <c r="MAW26" s="163"/>
      <c r="MAX26" s="163"/>
      <c r="MAY26" s="163"/>
      <c r="MAZ26" s="163"/>
      <c r="MBA26" s="163"/>
      <c r="MBB26" s="163"/>
      <c r="MBC26" s="163"/>
      <c r="MBD26" s="163"/>
      <c r="MBE26" s="163"/>
      <c r="MBF26" s="163"/>
      <c r="MBG26" s="163"/>
      <c r="MBH26" s="163"/>
      <c r="MBI26" s="163"/>
      <c r="MBJ26" s="163"/>
      <c r="MBK26" s="163"/>
      <c r="MBL26" s="163"/>
      <c r="MBM26" s="163"/>
      <c r="MBN26" s="163"/>
      <c r="MBO26" s="163"/>
      <c r="MBP26" s="163"/>
      <c r="MBQ26" s="163"/>
      <c r="MBR26" s="163"/>
      <c r="MBS26" s="163"/>
      <c r="MBT26" s="163"/>
      <c r="MBU26" s="163"/>
      <c r="MBV26" s="163"/>
      <c r="MBW26" s="163"/>
      <c r="MBX26" s="163"/>
      <c r="MBY26" s="163"/>
      <c r="MBZ26" s="163"/>
      <c r="MCA26" s="163"/>
      <c r="MCB26" s="163"/>
      <c r="MCC26" s="163"/>
      <c r="MCD26" s="163"/>
      <c r="MCE26" s="163"/>
      <c r="MCF26" s="163"/>
      <c r="MCG26" s="163"/>
      <c r="MCH26" s="163"/>
      <c r="MCI26" s="163"/>
      <c r="MCJ26" s="163"/>
      <c r="MCK26" s="163"/>
      <c r="MCL26" s="163"/>
      <c r="MCM26" s="163"/>
      <c r="MCN26" s="163"/>
      <c r="MCO26" s="163"/>
      <c r="MCP26" s="163"/>
      <c r="MCQ26" s="163"/>
      <c r="MCR26" s="163"/>
      <c r="MCS26" s="163"/>
      <c r="MCT26" s="163"/>
      <c r="MCU26" s="163"/>
      <c r="MCV26" s="163"/>
      <c r="MCW26" s="163"/>
      <c r="MCX26" s="163"/>
      <c r="MCY26" s="163"/>
      <c r="MCZ26" s="163"/>
      <c r="MDA26" s="163"/>
      <c r="MDB26" s="163"/>
      <c r="MDC26" s="163"/>
      <c r="MDD26" s="163"/>
      <c r="MDE26" s="163"/>
      <c r="MDF26" s="163"/>
      <c r="MDG26" s="163"/>
      <c r="MDH26" s="163"/>
      <c r="MDI26" s="163"/>
      <c r="MDJ26" s="163"/>
      <c r="MDK26" s="163"/>
      <c r="MDL26" s="163"/>
      <c r="MDM26" s="163"/>
      <c r="MDN26" s="163"/>
      <c r="MDO26" s="163"/>
      <c r="MDP26" s="163"/>
      <c r="MDQ26" s="163"/>
      <c r="MDR26" s="163"/>
      <c r="MDS26" s="163"/>
      <c r="MDT26" s="163"/>
      <c r="MDU26" s="163"/>
      <c r="MDV26" s="163"/>
      <c r="MDW26" s="163"/>
      <c r="MDX26" s="163"/>
      <c r="MDY26" s="163"/>
      <c r="MDZ26" s="163"/>
      <c r="MEA26" s="163"/>
      <c r="MEB26" s="163"/>
      <c r="MEC26" s="163"/>
      <c r="MED26" s="163"/>
      <c r="MEE26" s="163"/>
      <c r="MEF26" s="163"/>
      <c r="MEG26" s="163"/>
      <c r="MEH26" s="163"/>
      <c r="MEI26" s="163"/>
      <c r="MEJ26" s="163"/>
      <c r="MEK26" s="163"/>
      <c r="MEL26" s="163"/>
      <c r="MEM26" s="163"/>
      <c r="MEN26" s="163"/>
      <c r="MEO26" s="163"/>
      <c r="MEP26" s="163"/>
      <c r="MEQ26" s="163"/>
      <c r="MER26" s="163"/>
      <c r="MES26" s="163"/>
      <c r="MET26" s="163"/>
      <c r="MEU26" s="163"/>
      <c r="MEV26" s="163"/>
      <c r="MEW26" s="163"/>
      <c r="MEX26" s="163"/>
      <c r="MEY26" s="163"/>
      <c r="MEZ26" s="163"/>
      <c r="MFA26" s="163"/>
      <c r="MFB26" s="163"/>
      <c r="MFC26" s="163"/>
      <c r="MFD26" s="163"/>
      <c r="MFE26" s="163"/>
      <c r="MFF26" s="163"/>
      <c r="MFG26" s="163"/>
      <c r="MFH26" s="163"/>
      <c r="MFI26" s="163"/>
      <c r="MFJ26" s="163"/>
      <c r="MFK26" s="163"/>
      <c r="MFL26" s="163"/>
      <c r="MFM26" s="163"/>
      <c r="MFN26" s="163"/>
      <c r="MFO26" s="163"/>
      <c r="MFP26" s="163"/>
      <c r="MFQ26" s="163"/>
      <c r="MFR26" s="163"/>
      <c r="MFS26" s="163"/>
      <c r="MFT26" s="163"/>
      <c r="MFU26" s="163"/>
      <c r="MFV26" s="163"/>
      <c r="MFW26" s="163"/>
      <c r="MFX26" s="163"/>
      <c r="MFY26" s="163"/>
      <c r="MFZ26" s="163"/>
      <c r="MGA26" s="163"/>
      <c r="MGB26" s="163"/>
      <c r="MGC26" s="163"/>
      <c r="MGD26" s="163"/>
      <c r="MGE26" s="163"/>
      <c r="MGF26" s="163"/>
      <c r="MGG26" s="163"/>
      <c r="MGH26" s="163"/>
      <c r="MGI26" s="163"/>
      <c r="MGJ26" s="163"/>
      <c r="MGK26" s="163"/>
      <c r="MGL26" s="163"/>
      <c r="MGM26" s="163"/>
      <c r="MGN26" s="163"/>
      <c r="MGO26" s="163"/>
      <c r="MGP26" s="163"/>
      <c r="MGQ26" s="163"/>
      <c r="MGR26" s="163"/>
      <c r="MGS26" s="163"/>
      <c r="MGT26" s="163"/>
      <c r="MGU26" s="163"/>
      <c r="MGV26" s="163"/>
      <c r="MGW26" s="163"/>
      <c r="MGX26" s="163"/>
      <c r="MGY26" s="163"/>
      <c r="MGZ26" s="163"/>
      <c r="MHA26" s="163"/>
      <c r="MHB26" s="163"/>
      <c r="MHC26" s="163"/>
      <c r="MHD26" s="163"/>
      <c r="MHE26" s="163"/>
      <c r="MHF26" s="163"/>
      <c r="MHG26" s="163"/>
      <c r="MHH26" s="163"/>
      <c r="MHI26" s="163"/>
      <c r="MHJ26" s="163"/>
      <c r="MHK26" s="163"/>
      <c r="MHL26" s="163"/>
      <c r="MHM26" s="163"/>
      <c r="MHN26" s="163"/>
      <c r="MHO26" s="163"/>
      <c r="MHP26" s="163"/>
      <c r="MHQ26" s="163"/>
      <c r="MHR26" s="163"/>
      <c r="MHS26" s="163"/>
      <c r="MHT26" s="163"/>
      <c r="MHU26" s="163"/>
      <c r="MHV26" s="163"/>
      <c r="MHW26" s="163"/>
      <c r="MHX26" s="163"/>
      <c r="MHY26" s="163"/>
      <c r="MHZ26" s="163"/>
      <c r="MIA26" s="163"/>
      <c r="MIB26" s="163"/>
      <c r="MIC26" s="163"/>
      <c r="MID26" s="163"/>
      <c r="MIE26" s="163"/>
      <c r="MIF26" s="163"/>
      <c r="MIG26" s="163"/>
      <c r="MIH26" s="163"/>
      <c r="MII26" s="163"/>
      <c r="MIJ26" s="163"/>
      <c r="MIK26" s="163"/>
      <c r="MIL26" s="163"/>
      <c r="MIM26" s="163"/>
      <c r="MIN26" s="163"/>
      <c r="MIO26" s="163"/>
      <c r="MIP26" s="163"/>
      <c r="MIQ26" s="163"/>
      <c r="MIR26" s="163"/>
      <c r="MIS26" s="163"/>
      <c r="MIT26" s="163"/>
      <c r="MIU26" s="163"/>
      <c r="MIV26" s="163"/>
      <c r="MIW26" s="163"/>
      <c r="MIX26" s="163"/>
      <c r="MIY26" s="163"/>
      <c r="MIZ26" s="163"/>
      <c r="MJA26" s="163"/>
      <c r="MJB26" s="163"/>
      <c r="MJC26" s="163"/>
      <c r="MJD26" s="163"/>
      <c r="MJE26" s="163"/>
      <c r="MJF26" s="163"/>
      <c r="MJG26" s="163"/>
      <c r="MJH26" s="163"/>
      <c r="MJI26" s="163"/>
      <c r="MJJ26" s="163"/>
      <c r="MJK26" s="163"/>
      <c r="MJL26" s="163"/>
      <c r="MJM26" s="163"/>
      <c r="MJN26" s="163"/>
      <c r="MJO26" s="163"/>
      <c r="MJP26" s="163"/>
      <c r="MJQ26" s="163"/>
      <c r="MJR26" s="163"/>
      <c r="MJS26" s="163"/>
      <c r="MJT26" s="163"/>
      <c r="MJU26" s="163"/>
      <c r="MJV26" s="163"/>
      <c r="MJW26" s="163"/>
      <c r="MJX26" s="163"/>
      <c r="MJY26" s="163"/>
      <c r="MJZ26" s="163"/>
      <c r="MKA26" s="163"/>
      <c r="MKB26" s="163"/>
      <c r="MKC26" s="163"/>
      <c r="MKD26" s="163"/>
      <c r="MKE26" s="163"/>
      <c r="MKF26" s="163"/>
      <c r="MKG26" s="163"/>
      <c r="MKH26" s="163"/>
      <c r="MKI26" s="163"/>
      <c r="MKJ26" s="163"/>
      <c r="MKK26" s="163"/>
      <c r="MKL26" s="163"/>
      <c r="MKM26" s="163"/>
      <c r="MKN26" s="163"/>
      <c r="MKO26" s="163"/>
      <c r="MKP26" s="163"/>
      <c r="MKQ26" s="163"/>
      <c r="MKR26" s="163"/>
      <c r="MKS26" s="163"/>
      <c r="MKT26" s="163"/>
      <c r="MKU26" s="163"/>
      <c r="MKV26" s="163"/>
      <c r="MKW26" s="163"/>
      <c r="MKX26" s="163"/>
      <c r="MKY26" s="163"/>
      <c r="MKZ26" s="163"/>
      <c r="MLA26" s="163"/>
      <c r="MLB26" s="163"/>
      <c r="MLC26" s="163"/>
      <c r="MLD26" s="163"/>
      <c r="MLE26" s="163"/>
      <c r="MLF26" s="163"/>
      <c r="MLG26" s="163"/>
      <c r="MLH26" s="163"/>
      <c r="MLI26" s="163"/>
      <c r="MLJ26" s="163"/>
      <c r="MLK26" s="163"/>
      <c r="MLL26" s="163"/>
      <c r="MLM26" s="163"/>
      <c r="MLN26" s="163"/>
      <c r="MLO26" s="163"/>
      <c r="MLP26" s="163"/>
      <c r="MLQ26" s="163"/>
      <c r="MLR26" s="163"/>
      <c r="MLS26" s="163"/>
      <c r="MLT26" s="163"/>
      <c r="MLU26" s="163"/>
      <c r="MLV26" s="163"/>
      <c r="MLW26" s="163"/>
      <c r="MLX26" s="163"/>
      <c r="MLY26" s="163"/>
      <c r="MLZ26" s="163"/>
      <c r="MMA26" s="163"/>
      <c r="MMB26" s="163"/>
      <c r="MMC26" s="163"/>
      <c r="MMD26" s="163"/>
      <c r="MME26" s="163"/>
      <c r="MMF26" s="163"/>
      <c r="MMG26" s="163"/>
      <c r="MMH26" s="163"/>
      <c r="MMI26" s="163"/>
      <c r="MMJ26" s="163"/>
      <c r="MMK26" s="163"/>
      <c r="MML26" s="163"/>
      <c r="MMM26" s="163"/>
      <c r="MMN26" s="163"/>
      <c r="MMO26" s="163"/>
      <c r="MMP26" s="163"/>
      <c r="MMQ26" s="163"/>
      <c r="MMR26" s="163"/>
      <c r="MMS26" s="163"/>
      <c r="MMT26" s="163"/>
      <c r="MMU26" s="163"/>
      <c r="MMV26" s="163"/>
      <c r="MMW26" s="163"/>
      <c r="MMX26" s="163"/>
      <c r="MMY26" s="163"/>
      <c r="MMZ26" s="163"/>
      <c r="MNA26" s="163"/>
      <c r="MNB26" s="163"/>
      <c r="MNC26" s="163"/>
      <c r="MND26" s="163"/>
      <c r="MNE26" s="163"/>
      <c r="MNF26" s="163"/>
      <c r="MNG26" s="163"/>
      <c r="MNH26" s="163"/>
      <c r="MNI26" s="163"/>
      <c r="MNJ26" s="163"/>
      <c r="MNK26" s="163"/>
      <c r="MNL26" s="163"/>
      <c r="MNM26" s="163"/>
      <c r="MNN26" s="163"/>
      <c r="MNO26" s="163"/>
      <c r="MNP26" s="163"/>
      <c r="MNQ26" s="163"/>
      <c r="MNR26" s="163"/>
      <c r="MNS26" s="163"/>
      <c r="MNT26" s="163"/>
      <c r="MNU26" s="163"/>
      <c r="MNV26" s="163"/>
      <c r="MNW26" s="163"/>
      <c r="MNX26" s="163"/>
      <c r="MNY26" s="163"/>
      <c r="MNZ26" s="163"/>
      <c r="MOA26" s="163"/>
      <c r="MOB26" s="163"/>
      <c r="MOC26" s="163"/>
      <c r="MOD26" s="163"/>
      <c r="MOE26" s="163"/>
      <c r="MOF26" s="163"/>
      <c r="MOG26" s="163"/>
      <c r="MOH26" s="163"/>
      <c r="MOI26" s="163"/>
      <c r="MOJ26" s="163"/>
      <c r="MOK26" s="163"/>
      <c r="MOL26" s="163"/>
      <c r="MOM26" s="163"/>
      <c r="MON26" s="163"/>
      <c r="MOO26" s="163"/>
      <c r="MOP26" s="163"/>
      <c r="MOQ26" s="163"/>
      <c r="MOR26" s="163"/>
      <c r="MOS26" s="163"/>
      <c r="MOT26" s="163"/>
      <c r="MOU26" s="163"/>
      <c r="MOV26" s="163"/>
      <c r="MOW26" s="163"/>
      <c r="MOX26" s="163"/>
      <c r="MOY26" s="163"/>
      <c r="MOZ26" s="163"/>
      <c r="MPA26" s="163"/>
      <c r="MPB26" s="163"/>
      <c r="MPC26" s="163"/>
      <c r="MPD26" s="163"/>
      <c r="MPE26" s="163"/>
      <c r="MPF26" s="163"/>
      <c r="MPG26" s="163"/>
      <c r="MPH26" s="163"/>
      <c r="MPI26" s="163"/>
      <c r="MPJ26" s="163"/>
      <c r="MPK26" s="163"/>
      <c r="MPL26" s="163"/>
      <c r="MPM26" s="163"/>
      <c r="MPN26" s="163"/>
      <c r="MPO26" s="163"/>
      <c r="MPP26" s="163"/>
      <c r="MPQ26" s="163"/>
      <c r="MPR26" s="163"/>
      <c r="MPS26" s="163"/>
      <c r="MPT26" s="163"/>
      <c r="MPU26" s="163"/>
      <c r="MPV26" s="163"/>
      <c r="MPW26" s="163"/>
      <c r="MPX26" s="163"/>
      <c r="MPY26" s="163"/>
      <c r="MPZ26" s="163"/>
      <c r="MQA26" s="163"/>
      <c r="MQB26" s="163"/>
      <c r="MQC26" s="163"/>
      <c r="MQD26" s="163"/>
      <c r="MQE26" s="163"/>
      <c r="MQF26" s="163"/>
      <c r="MQG26" s="163"/>
      <c r="MQH26" s="163"/>
      <c r="MQI26" s="163"/>
      <c r="MQJ26" s="163"/>
      <c r="MQK26" s="163"/>
      <c r="MQL26" s="163"/>
      <c r="MQM26" s="163"/>
      <c r="MQN26" s="163"/>
      <c r="MQO26" s="163"/>
      <c r="MQP26" s="163"/>
      <c r="MQQ26" s="163"/>
      <c r="MQR26" s="163"/>
      <c r="MQS26" s="163"/>
      <c r="MQT26" s="163"/>
      <c r="MQU26" s="163"/>
      <c r="MQV26" s="163"/>
      <c r="MQW26" s="163"/>
      <c r="MQX26" s="163"/>
      <c r="MQY26" s="163"/>
      <c r="MQZ26" s="163"/>
      <c r="MRA26" s="163"/>
      <c r="MRB26" s="163"/>
      <c r="MRC26" s="163"/>
      <c r="MRD26" s="163"/>
      <c r="MRE26" s="163"/>
      <c r="MRF26" s="163"/>
      <c r="MRG26" s="163"/>
      <c r="MRH26" s="163"/>
      <c r="MRI26" s="163"/>
      <c r="MRJ26" s="163"/>
      <c r="MRK26" s="163"/>
      <c r="MRL26" s="163"/>
      <c r="MRM26" s="163"/>
      <c r="MRN26" s="163"/>
      <c r="MRO26" s="163"/>
      <c r="MRP26" s="163"/>
      <c r="MRQ26" s="163"/>
      <c r="MRR26" s="163"/>
      <c r="MRS26" s="163"/>
      <c r="MRT26" s="163"/>
      <c r="MRU26" s="163"/>
      <c r="MRV26" s="163"/>
      <c r="MRW26" s="163"/>
      <c r="MRX26" s="163"/>
      <c r="MRY26" s="163"/>
      <c r="MRZ26" s="163"/>
      <c r="MSA26" s="163"/>
      <c r="MSB26" s="163"/>
      <c r="MSC26" s="163"/>
      <c r="MSD26" s="163"/>
      <c r="MSE26" s="163"/>
      <c r="MSF26" s="163"/>
      <c r="MSG26" s="163"/>
      <c r="MSH26" s="163"/>
      <c r="MSI26" s="163"/>
      <c r="MSJ26" s="163"/>
      <c r="MSK26" s="163"/>
      <c r="MSL26" s="163"/>
      <c r="MSM26" s="163"/>
      <c r="MSN26" s="163"/>
      <c r="MSO26" s="163"/>
      <c r="MSP26" s="163"/>
      <c r="MSQ26" s="163"/>
      <c r="MSR26" s="163"/>
      <c r="MSS26" s="163"/>
      <c r="MST26" s="163"/>
      <c r="MSU26" s="163"/>
      <c r="MSV26" s="163"/>
      <c r="MSW26" s="163"/>
      <c r="MSX26" s="163"/>
      <c r="MSY26" s="163"/>
      <c r="MSZ26" s="163"/>
      <c r="MTA26" s="163"/>
      <c r="MTB26" s="163"/>
      <c r="MTC26" s="163"/>
      <c r="MTD26" s="163"/>
      <c r="MTE26" s="163"/>
      <c r="MTF26" s="163"/>
      <c r="MTG26" s="163"/>
      <c r="MTH26" s="163"/>
      <c r="MTI26" s="163"/>
      <c r="MTJ26" s="163"/>
      <c r="MTK26" s="163"/>
      <c r="MTL26" s="163"/>
      <c r="MTM26" s="163"/>
      <c r="MTN26" s="163"/>
      <c r="MTO26" s="163"/>
      <c r="MTP26" s="163"/>
      <c r="MTQ26" s="163"/>
      <c r="MTR26" s="163"/>
      <c r="MTS26" s="163"/>
      <c r="MTT26" s="163"/>
      <c r="MTU26" s="163"/>
      <c r="MTV26" s="163"/>
      <c r="MTW26" s="163"/>
      <c r="MTX26" s="163"/>
      <c r="MTY26" s="163"/>
      <c r="MTZ26" s="163"/>
      <c r="MUA26" s="163"/>
      <c r="MUB26" s="163"/>
      <c r="MUC26" s="163"/>
      <c r="MUD26" s="163"/>
      <c r="MUE26" s="163"/>
      <c r="MUF26" s="163"/>
      <c r="MUG26" s="163"/>
      <c r="MUH26" s="163"/>
      <c r="MUI26" s="163"/>
      <c r="MUJ26" s="163"/>
      <c r="MUK26" s="163"/>
      <c r="MUL26" s="163"/>
      <c r="MUM26" s="163"/>
      <c r="MUN26" s="163"/>
      <c r="MUO26" s="163"/>
      <c r="MUP26" s="163"/>
      <c r="MUQ26" s="163"/>
      <c r="MUR26" s="163"/>
      <c r="MUS26" s="163"/>
      <c r="MUT26" s="163"/>
      <c r="MUU26" s="163"/>
      <c r="MUV26" s="163"/>
      <c r="MUW26" s="163"/>
      <c r="MUX26" s="163"/>
      <c r="MUY26" s="163"/>
      <c r="MUZ26" s="163"/>
      <c r="MVA26" s="163"/>
      <c r="MVB26" s="163"/>
      <c r="MVC26" s="163"/>
      <c r="MVD26" s="163"/>
      <c r="MVE26" s="163"/>
      <c r="MVF26" s="163"/>
      <c r="MVG26" s="163"/>
      <c r="MVH26" s="163"/>
      <c r="MVI26" s="163"/>
      <c r="MVJ26" s="163"/>
      <c r="MVK26" s="163"/>
      <c r="MVL26" s="163"/>
      <c r="MVM26" s="163"/>
      <c r="MVN26" s="163"/>
      <c r="MVO26" s="163"/>
      <c r="MVP26" s="163"/>
      <c r="MVQ26" s="163"/>
      <c r="MVR26" s="163"/>
      <c r="MVS26" s="163"/>
      <c r="MVT26" s="163"/>
      <c r="MVU26" s="163"/>
      <c r="MVV26" s="163"/>
      <c r="MVW26" s="163"/>
      <c r="MVX26" s="163"/>
      <c r="MVY26" s="163"/>
      <c r="MVZ26" s="163"/>
      <c r="MWA26" s="163"/>
      <c r="MWB26" s="163"/>
      <c r="MWC26" s="163"/>
      <c r="MWD26" s="163"/>
      <c r="MWE26" s="163"/>
      <c r="MWF26" s="163"/>
      <c r="MWG26" s="163"/>
      <c r="MWH26" s="163"/>
      <c r="MWI26" s="163"/>
      <c r="MWJ26" s="163"/>
      <c r="MWK26" s="163"/>
      <c r="MWL26" s="163"/>
      <c r="MWM26" s="163"/>
      <c r="MWN26" s="163"/>
      <c r="MWO26" s="163"/>
      <c r="MWP26" s="163"/>
      <c r="MWQ26" s="163"/>
      <c r="MWR26" s="163"/>
      <c r="MWS26" s="163"/>
      <c r="MWT26" s="163"/>
      <c r="MWU26" s="163"/>
      <c r="MWV26" s="163"/>
      <c r="MWW26" s="163"/>
      <c r="MWX26" s="163"/>
      <c r="MWY26" s="163"/>
      <c r="MWZ26" s="163"/>
      <c r="MXA26" s="163"/>
      <c r="MXB26" s="163"/>
      <c r="MXC26" s="163"/>
      <c r="MXD26" s="163"/>
      <c r="MXE26" s="163"/>
      <c r="MXF26" s="163"/>
      <c r="MXG26" s="163"/>
      <c r="MXH26" s="163"/>
      <c r="MXI26" s="163"/>
      <c r="MXJ26" s="163"/>
      <c r="MXK26" s="163"/>
      <c r="MXL26" s="163"/>
      <c r="MXM26" s="163"/>
      <c r="MXN26" s="163"/>
      <c r="MXO26" s="163"/>
      <c r="MXP26" s="163"/>
      <c r="MXQ26" s="163"/>
      <c r="MXR26" s="163"/>
      <c r="MXS26" s="163"/>
      <c r="MXT26" s="163"/>
      <c r="MXU26" s="163"/>
      <c r="MXV26" s="163"/>
      <c r="MXW26" s="163"/>
      <c r="MXX26" s="163"/>
      <c r="MXY26" s="163"/>
      <c r="MXZ26" s="163"/>
      <c r="MYA26" s="163"/>
      <c r="MYB26" s="163"/>
      <c r="MYC26" s="163"/>
      <c r="MYD26" s="163"/>
      <c r="MYE26" s="163"/>
      <c r="MYF26" s="163"/>
      <c r="MYG26" s="163"/>
      <c r="MYH26" s="163"/>
      <c r="MYI26" s="163"/>
      <c r="MYJ26" s="163"/>
      <c r="MYK26" s="163"/>
      <c r="MYL26" s="163"/>
      <c r="MYM26" s="163"/>
      <c r="MYN26" s="163"/>
      <c r="MYO26" s="163"/>
      <c r="MYP26" s="163"/>
      <c r="MYQ26" s="163"/>
      <c r="MYR26" s="163"/>
      <c r="MYS26" s="163"/>
      <c r="MYT26" s="163"/>
      <c r="MYU26" s="163"/>
      <c r="MYV26" s="163"/>
      <c r="MYW26" s="163"/>
      <c r="MYX26" s="163"/>
      <c r="MYY26" s="163"/>
      <c r="MYZ26" s="163"/>
      <c r="MZA26" s="163"/>
      <c r="MZB26" s="163"/>
      <c r="MZC26" s="163"/>
      <c r="MZD26" s="163"/>
      <c r="MZE26" s="163"/>
      <c r="MZF26" s="163"/>
      <c r="MZG26" s="163"/>
      <c r="MZH26" s="163"/>
      <c r="MZI26" s="163"/>
      <c r="MZJ26" s="163"/>
      <c r="MZK26" s="163"/>
      <c r="MZL26" s="163"/>
      <c r="MZM26" s="163"/>
      <c r="MZN26" s="163"/>
      <c r="MZO26" s="163"/>
      <c r="MZP26" s="163"/>
      <c r="MZQ26" s="163"/>
      <c r="MZR26" s="163"/>
      <c r="MZS26" s="163"/>
      <c r="MZT26" s="163"/>
      <c r="MZU26" s="163"/>
      <c r="MZV26" s="163"/>
      <c r="MZW26" s="163"/>
      <c r="MZX26" s="163"/>
      <c r="MZY26" s="163"/>
      <c r="MZZ26" s="163"/>
      <c r="NAA26" s="163"/>
      <c r="NAB26" s="163"/>
      <c r="NAC26" s="163"/>
      <c r="NAD26" s="163"/>
      <c r="NAE26" s="163"/>
      <c r="NAF26" s="163"/>
      <c r="NAG26" s="163"/>
      <c r="NAH26" s="163"/>
      <c r="NAI26" s="163"/>
      <c r="NAJ26" s="163"/>
      <c r="NAK26" s="163"/>
      <c r="NAL26" s="163"/>
      <c r="NAM26" s="163"/>
      <c r="NAN26" s="163"/>
      <c r="NAO26" s="163"/>
      <c r="NAP26" s="163"/>
      <c r="NAQ26" s="163"/>
      <c r="NAR26" s="163"/>
      <c r="NAS26" s="163"/>
      <c r="NAT26" s="163"/>
      <c r="NAU26" s="163"/>
      <c r="NAV26" s="163"/>
      <c r="NAW26" s="163"/>
      <c r="NAX26" s="163"/>
      <c r="NAY26" s="163"/>
      <c r="NAZ26" s="163"/>
      <c r="NBA26" s="163"/>
      <c r="NBB26" s="163"/>
      <c r="NBC26" s="163"/>
      <c r="NBD26" s="163"/>
      <c r="NBE26" s="163"/>
      <c r="NBF26" s="163"/>
      <c r="NBG26" s="163"/>
      <c r="NBH26" s="163"/>
      <c r="NBI26" s="163"/>
      <c r="NBJ26" s="163"/>
      <c r="NBK26" s="163"/>
      <c r="NBL26" s="163"/>
      <c r="NBM26" s="163"/>
      <c r="NBN26" s="163"/>
      <c r="NBO26" s="163"/>
      <c r="NBP26" s="163"/>
      <c r="NBQ26" s="163"/>
      <c r="NBR26" s="163"/>
      <c r="NBS26" s="163"/>
      <c r="NBT26" s="163"/>
      <c r="NBU26" s="163"/>
      <c r="NBV26" s="163"/>
      <c r="NBW26" s="163"/>
      <c r="NBX26" s="163"/>
      <c r="NBY26" s="163"/>
      <c r="NBZ26" s="163"/>
      <c r="NCA26" s="163"/>
      <c r="NCB26" s="163"/>
      <c r="NCC26" s="163"/>
      <c r="NCD26" s="163"/>
      <c r="NCE26" s="163"/>
      <c r="NCF26" s="163"/>
      <c r="NCG26" s="163"/>
      <c r="NCH26" s="163"/>
      <c r="NCI26" s="163"/>
      <c r="NCJ26" s="163"/>
      <c r="NCK26" s="163"/>
      <c r="NCL26" s="163"/>
      <c r="NCM26" s="163"/>
      <c r="NCN26" s="163"/>
      <c r="NCO26" s="163"/>
      <c r="NCP26" s="163"/>
      <c r="NCQ26" s="163"/>
      <c r="NCR26" s="163"/>
      <c r="NCS26" s="163"/>
      <c r="NCT26" s="163"/>
      <c r="NCU26" s="163"/>
      <c r="NCV26" s="163"/>
      <c r="NCW26" s="163"/>
      <c r="NCX26" s="163"/>
      <c r="NCY26" s="163"/>
      <c r="NCZ26" s="163"/>
      <c r="NDA26" s="163"/>
      <c r="NDB26" s="163"/>
      <c r="NDC26" s="163"/>
      <c r="NDD26" s="163"/>
      <c r="NDE26" s="163"/>
      <c r="NDF26" s="163"/>
      <c r="NDG26" s="163"/>
      <c r="NDH26" s="163"/>
      <c r="NDI26" s="163"/>
      <c r="NDJ26" s="163"/>
      <c r="NDK26" s="163"/>
      <c r="NDL26" s="163"/>
      <c r="NDM26" s="163"/>
      <c r="NDN26" s="163"/>
      <c r="NDO26" s="163"/>
      <c r="NDP26" s="163"/>
      <c r="NDQ26" s="163"/>
      <c r="NDR26" s="163"/>
      <c r="NDS26" s="163"/>
      <c r="NDT26" s="163"/>
      <c r="NDU26" s="163"/>
      <c r="NDV26" s="163"/>
      <c r="NDW26" s="163"/>
      <c r="NDX26" s="163"/>
      <c r="NDY26" s="163"/>
      <c r="NDZ26" s="163"/>
      <c r="NEA26" s="163"/>
      <c r="NEB26" s="163"/>
      <c r="NEC26" s="163"/>
      <c r="NED26" s="163"/>
      <c r="NEE26" s="163"/>
      <c r="NEF26" s="163"/>
      <c r="NEG26" s="163"/>
      <c r="NEH26" s="163"/>
      <c r="NEI26" s="163"/>
      <c r="NEJ26" s="163"/>
      <c r="NEK26" s="163"/>
      <c r="NEL26" s="163"/>
      <c r="NEM26" s="163"/>
      <c r="NEN26" s="163"/>
      <c r="NEO26" s="163"/>
      <c r="NEP26" s="163"/>
      <c r="NEQ26" s="163"/>
      <c r="NER26" s="163"/>
      <c r="NES26" s="163"/>
      <c r="NET26" s="163"/>
      <c r="NEU26" s="163"/>
      <c r="NEV26" s="163"/>
      <c r="NEW26" s="163"/>
      <c r="NEX26" s="163"/>
      <c r="NEY26" s="163"/>
      <c r="NEZ26" s="163"/>
      <c r="NFA26" s="163"/>
      <c r="NFB26" s="163"/>
      <c r="NFC26" s="163"/>
      <c r="NFD26" s="163"/>
      <c r="NFE26" s="163"/>
      <c r="NFF26" s="163"/>
      <c r="NFG26" s="163"/>
      <c r="NFH26" s="163"/>
      <c r="NFI26" s="163"/>
      <c r="NFJ26" s="163"/>
      <c r="NFK26" s="163"/>
      <c r="NFL26" s="163"/>
      <c r="NFM26" s="163"/>
      <c r="NFN26" s="163"/>
      <c r="NFO26" s="163"/>
      <c r="NFP26" s="163"/>
      <c r="NFQ26" s="163"/>
      <c r="NFR26" s="163"/>
      <c r="NFS26" s="163"/>
      <c r="NFT26" s="163"/>
      <c r="NFU26" s="163"/>
      <c r="NFV26" s="163"/>
      <c r="NFW26" s="163"/>
      <c r="NFX26" s="163"/>
      <c r="NFY26" s="163"/>
      <c r="NFZ26" s="163"/>
      <c r="NGA26" s="163"/>
      <c r="NGB26" s="163"/>
      <c r="NGC26" s="163"/>
      <c r="NGD26" s="163"/>
      <c r="NGE26" s="163"/>
      <c r="NGF26" s="163"/>
      <c r="NGG26" s="163"/>
      <c r="NGH26" s="163"/>
      <c r="NGI26" s="163"/>
      <c r="NGJ26" s="163"/>
      <c r="NGK26" s="163"/>
      <c r="NGL26" s="163"/>
      <c r="NGM26" s="163"/>
      <c r="NGN26" s="163"/>
      <c r="NGO26" s="163"/>
      <c r="NGP26" s="163"/>
      <c r="NGQ26" s="163"/>
      <c r="NGR26" s="163"/>
      <c r="NGS26" s="163"/>
      <c r="NGT26" s="163"/>
      <c r="NGU26" s="163"/>
      <c r="NGV26" s="163"/>
      <c r="NGW26" s="163"/>
      <c r="NGX26" s="163"/>
      <c r="NGY26" s="163"/>
      <c r="NGZ26" s="163"/>
      <c r="NHA26" s="163"/>
      <c r="NHB26" s="163"/>
      <c r="NHC26" s="163"/>
      <c r="NHD26" s="163"/>
      <c r="NHE26" s="163"/>
      <c r="NHF26" s="163"/>
      <c r="NHG26" s="163"/>
      <c r="NHH26" s="163"/>
      <c r="NHI26" s="163"/>
      <c r="NHJ26" s="163"/>
      <c r="NHK26" s="163"/>
      <c r="NHL26" s="163"/>
      <c r="NHM26" s="163"/>
      <c r="NHN26" s="163"/>
      <c r="NHO26" s="163"/>
      <c r="NHP26" s="163"/>
      <c r="NHQ26" s="163"/>
      <c r="NHR26" s="163"/>
      <c r="NHS26" s="163"/>
      <c r="NHT26" s="163"/>
      <c r="NHU26" s="163"/>
      <c r="NHV26" s="163"/>
      <c r="NHW26" s="163"/>
      <c r="NHX26" s="163"/>
      <c r="NHY26" s="163"/>
      <c r="NHZ26" s="163"/>
      <c r="NIA26" s="163"/>
      <c r="NIB26" s="163"/>
      <c r="NIC26" s="163"/>
      <c r="NID26" s="163"/>
      <c r="NIE26" s="163"/>
      <c r="NIF26" s="163"/>
      <c r="NIG26" s="163"/>
      <c r="NIH26" s="163"/>
      <c r="NII26" s="163"/>
      <c r="NIJ26" s="163"/>
      <c r="NIK26" s="163"/>
      <c r="NIL26" s="163"/>
      <c r="NIM26" s="163"/>
      <c r="NIN26" s="163"/>
      <c r="NIO26" s="163"/>
      <c r="NIP26" s="163"/>
      <c r="NIQ26" s="163"/>
      <c r="NIR26" s="163"/>
      <c r="NIS26" s="163"/>
      <c r="NIT26" s="163"/>
      <c r="NIU26" s="163"/>
      <c r="NIV26" s="163"/>
      <c r="NIW26" s="163"/>
      <c r="NIX26" s="163"/>
      <c r="NIY26" s="163"/>
      <c r="NIZ26" s="163"/>
      <c r="NJA26" s="163"/>
      <c r="NJB26" s="163"/>
      <c r="NJC26" s="163"/>
      <c r="NJD26" s="163"/>
      <c r="NJE26" s="163"/>
      <c r="NJF26" s="163"/>
      <c r="NJG26" s="163"/>
      <c r="NJH26" s="163"/>
      <c r="NJI26" s="163"/>
      <c r="NJJ26" s="163"/>
      <c r="NJK26" s="163"/>
      <c r="NJL26" s="163"/>
      <c r="NJM26" s="163"/>
      <c r="NJN26" s="163"/>
      <c r="NJO26" s="163"/>
      <c r="NJP26" s="163"/>
      <c r="NJQ26" s="163"/>
      <c r="NJR26" s="163"/>
      <c r="NJS26" s="163"/>
      <c r="NJT26" s="163"/>
      <c r="NJU26" s="163"/>
      <c r="NJV26" s="163"/>
      <c r="NJW26" s="163"/>
      <c r="NJX26" s="163"/>
      <c r="NJY26" s="163"/>
      <c r="NJZ26" s="163"/>
      <c r="NKA26" s="163"/>
      <c r="NKB26" s="163"/>
      <c r="NKC26" s="163"/>
      <c r="NKD26" s="163"/>
      <c r="NKE26" s="163"/>
      <c r="NKF26" s="163"/>
      <c r="NKG26" s="163"/>
      <c r="NKH26" s="163"/>
      <c r="NKI26" s="163"/>
      <c r="NKJ26" s="163"/>
      <c r="NKK26" s="163"/>
      <c r="NKL26" s="163"/>
      <c r="NKM26" s="163"/>
      <c r="NKN26" s="163"/>
      <c r="NKO26" s="163"/>
      <c r="NKP26" s="163"/>
      <c r="NKQ26" s="163"/>
      <c r="NKR26" s="163"/>
      <c r="NKS26" s="163"/>
      <c r="NKT26" s="163"/>
      <c r="NKU26" s="163"/>
      <c r="NKV26" s="163"/>
      <c r="NKW26" s="163"/>
      <c r="NKX26" s="163"/>
      <c r="NKY26" s="163"/>
      <c r="NKZ26" s="163"/>
      <c r="NLA26" s="163"/>
      <c r="NLB26" s="163"/>
      <c r="NLC26" s="163"/>
      <c r="NLD26" s="163"/>
      <c r="NLE26" s="163"/>
      <c r="NLF26" s="163"/>
      <c r="NLG26" s="163"/>
      <c r="NLH26" s="163"/>
      <c r="NLI26" s="163"/>
      <c r="NLJ26" s="163"/>
      <c r="NLK26" s="163"/>
      <c r="NLL26" s="163"/>
      <c r="NLM26" s="163"/>
      <c r="NLN26" s="163"/>
      <c r="NLO26" s="163"/>
      <c r="NLP26" s="163"/>
      <c r="NLQ26" s="163"/>
      <c r="NLR26" s="163"/>
      <c r="NLS26" s="163"/>
      <c r="NLT26" s="163"/>
      <c r="NLU26" s="163"/>
      <c r="NLV26" s="163"/>
      <c r="NLW26" s="163"/>
      <c r="NLX26" s="163"/>
      <c r="NLY26" s="163"/>
      <c r="NLZ26" s="163"/>
      <c r="NMA26" s="163"/>
      <c r="NMB26" s="163"/>
      <c r="NMC26" s="163"/>
      <c r="NMD26" s="163"/>
      <c r="NME26" s="163"/>
      <c r="NMF26" s="163"/>
      <c r="NMG26" s="163"/>
      <c r="NMH26" s="163"/>
      <c r="NMI26" s="163"/>
      <c r="NMJ26" s="163"/>
      <c r="NMK26" s="163"/>
      <c r="NML26" s="163"/>
      <c r="NMM26" s="163"/>
      <c r="NMN26" s="163"/>
      <c r="NMO26" s="163"/>
      <c r="NMP26" s="163"/>
      <c r="NMQ26" s="163"/>
      <c r="NMR26" s="163"/>
      <c r="NMS26" s="163"/>
      <c r="NMT26" s="163"/>
      <c r="NMU26" s="163"/>
      <c r="NMV26" s="163"/>
      <c r="NMW26" s="163"/>
      <c r="NMX26" s="163"/>
      <c r="NMY26" s="163"/>
      <c r="NMZ26" s="163"/>
      <c r="NNA26" s="163"/>
      <c r="NNB26" s="163"/>
      <c r="NNC26" s="163"/>
      <c r="NND26" s="163"/>
      <c r="NNE26" s="163"/>
      <c r="NNF26" s="163"/>
      <c r="NNG26" s="163"/>
      <c r="NNH26" s="163"/>
      <c r="NNI26" s="163"/>
      <c r="NNJ26" s="163"/>
      <c r="NNK26" s="163"/>
      <c r="NNL26" s="163"/>
      <c r="NNM26" s="163"/>
      <c r="NNN26" s="163"/>
      <c r="NNO26" s="163"/>
      <c r="NNP26" s="163"/>
      <c r="NNQ26" s="163"/>
      <c r="NNR26" s="163"/>
      <c r="NNS26" s="163"/>
      <c r="NNT26" s="163"/>
      <c r="NNU26" s="163"/>
      <c r="NNV26" s="163"/>
      <c r="NNW26" s="163"/>
      <c r="NNX26" s="163"/>
      <c r="NNY26" s="163"/>
      <c r="NNZ26" s="163"/>
      <c r="NOA26" s="163"/>
      <c r="NOB26" s="163"/>
      <c r="NOC26" s="163"/>
      <c r="NOD26" s="163"/>
      <c r="NOE26" s="163"/>
      <c r="NOF26" s="163"/>
      <c r="NOG26" s="163"/>
      <c r="NOH26" s="163"/>
      <c r="NOI26" s="163"/>
      <c r="NOJ26" s="163"/>
      <c r="NOK26" s="163"/>
      <c r="NOL26" s="163"/>
      <c r="NOM26" s="163"/>
      <c r="NON26" s="163"/>
      <c r="NOO26" s="163"/>
      <c r="NOP26" s="163"/>
      <c r="NOQ26" s="163"/>
      <c r="NOR26" s="163"/>
      <c r="NOS26" s="163"/>
      <c r="NOT26" s="163"/>
      <c r="NOU26" s="163"/>
      <c r="NOV26" s="163"/>
      <c r="NOW26" s="163"/>
      <c r="NOX26" s="163"/>
      <c r="NOY26" s="163"/>
      <c r="NOZ26" s="163"/>
      <c r="NPA26" s="163"/>
      <c r="NPB26" s="163"/>
      <c r="NPC26" s="163"/>
      <c r="NPD26" s="163"/>
      <c r="NPE26" s="163"/>
      <c r="NPF26" s="163"/>
      <c r="NPG26" s="163"/>
      <c r="NPH26" s="163"/>
      <c r="NPI26" s="163"/>
      <c r="NPJ26" s="163"/>
      <c r="NPK26" s="163"/>
      <c r="NPL26" s="163"/>
      <c r="NPM26" s="163"/>
      <c r="NPN26" s="163"/>
      <c r="NPO26" s="163"/>
      <c r="NPP26" s="163"/>
      <c r="NPQ26" s="163"/>
      <c r="NPR26" s="163"/>
      <c r="NPS26" s="163"/>
      <c r="NPT26" s="163"/>
      <c r="NPU26" s="163"/>
      <c r="NPV26" s="163"/>
      <c r="NPW26" s="163"/>
      <c r="NPX26" s="163"/>
      <c r="NPY26" s="163"/>
      <c r="NPZ26" s="163"/>
      <c r="NQA26" s="163"/>
      <c r="NQB26" s="163"/>
      <c r="NQC26" s="163"/>
      <c r="NQD26" s="163"/>
      <c r="NQE26" s="163"/>
      <c r="NQF26" s="163"/>
      <c r="NQG26" s="163"/>
      <c r="NQH26" s="163"/>
      <c r="NQI26" s="163"/>
      <c r="NQJ26" s="163"/>
      <c r="NQK26" s="163"/>
      <c r="NQL26" s="163"/>
      <c r="NQM26" s="163"/>
      <c r="NQN26" s="163"/>
      <c r="NQO26" s="163"/>
      <c r="NQP26" s="163"/>
      <c r="NQQ26" s="163"/>
      <c r="NQR26" s="163"/>
      <c r="NQS26" s="163"/>
      <c r="NQT26" s="163"/>
      <c r="NQU26" s="163"/>
      <c r="NQV26" s="163"/>
      <c r="NQW26" s="163"/>
      <c r="NQX26" s="163"/>
      <c r="NQY26" s="163"/>
      <c r="NQZ26" s="163"/>
      <c r="NRA26" s="163"/>
      <c r="NRB26" s="163"/>
      <c r="NRC26" s="163"/>
      <c r="NRD26" s="163"/>
      <c r="NRE26" s="163"/>
      <c r="NRF26" s="163"/>
      <c r="NRG26" s="163"/>
      <c r="NRH26" s="163"/>
      <c r="NRI26" s="163"/>
      <c r="NRJ26" s="163"/>
      <c r="NRK26" s="163"/>
      <c r="NRL26" s="163"/>
      <c r="NRM26" s="163"/>
      <c r="NRN26" s="163"/>
      <c r="NRO26" s="163"/>
      <c r="NRP26" s="163"/>
      <c r="NRQ26" s="163"/>
      <c r="NRR26" s="163"/>
      <c r="NRS26" s="163"/>
      <c r="NRT26" s="163"/>
      <c r="NRU26" s="163"/>
      <c r="NRV26" s="163"/>
      <c r="NRW26" s="163"/>
      <c r="NRX26" s="163"/>
      <c r="NRY26" s="163"/>
      <c r="NRZ26" s="163"/>
      <c r="NSA26" s="163"/>
      <c r="NSB26" s="163"/>
      <c r="NSC26" s="163"/>
      <c r="NSD26" s="163"/>
      <c r="NSE26" s="163"/>
      <c r="NSF26" s="163"/>
      <c r="NSG26" s="163"/>
      <c r="NSH26" s="163"/>
      <c r="NSI26" s="163"/>
      <c r="NSJ26" s="163"/>
      <c r="NSK26" s="163"/>
      <c r="NSL26" s="163"/>
      <c r="NSM26" s="163"/>
      <c r="NSN26" s="163"/>
      <c r="NSO26" s="163"/>
      <c r="NSP26" s="163"/>
      <c r="NSQ26" s="163"/>
      <c r="NSR26" s="163"/>
      <c r="NSS26" s="163"/>
      <c r="NST26" s="163"/>
      <c r="NSU26" s="163"/>
      <c r="NSV26" s="163"/>
      <c r="NSW26" s="163"/>
      <c r="NSX26" s="163"/>
      <c r="NSY26" s="163"/>
      <c r="NSZ26" s="163"/>
      <c r="NTA26" s="163"/>
      <c r="NTB26" s="163"/>
      <c r="NTC26" s="163"/>
      <c r="NTD26" s="163"/>
      <c r="NTE26" s="163"/>
      <c r="NTF26" s="163"/>
      <c r="NTG26" s="163"/>
      <c r="NTH26" s="163"/>
      <c r="NTI26" s="163"/>
      <c r="NTJ26" s="163"/>
      <c r="NTK26" s="163"/>
      <c r="NTL26" s="163"/>
      <c r="NTM26" s="163"/>
      <c r="NTN26" s="163"/>
      <c r="NTO26" s="163"/>
      <c r="NTP26" s="163"/>
      <c r="NTQ26" s="163"/>
      <c r="NTR26" s="163"/>
      <c r="NTS26" s="163"/>
      <c r="NTT26" s="163"/>
      <c r="NTU26" s="163"/>
      <c r="NTV26" s="163"/>
      <c r="NTW26" s="163"/>
      <c r="NTX26" s="163"/>
      <c r="NTY26" s="163"/>
      <c r="NTZ26" s="163"/>
      <c r="NUA26" s="163"/>
      <c r="NUB26" s="163"/>
      <c r="NUC26" s="163"/>
      <c r="NUD26" s="163"/>
      <c r="NUE26" s="163"/>
      <c r="NUF26" s="163"/>
      <c r="NUG26" s="163"/>
      <c r="NUH26" s="163"/>
      <c r="NUI26" s="163"/>
      <c r="NUJ26" s="163"/>
      <c r="NUK26" s="163"/>
      <c r="NUL26" s="163"/>
      <c r="NUM26" s="163"/>
      <c r="NUN26" s="163"/>
      <c r="NUO26" s="163"/>
      <c r="NUP26" s="163"/>
      <c r="NUQ26" s="163"/>
      <c r="NUR26" s="163"/>
      <c r="NUS26" s="163"/>
      <c r="NUT26" s="163"/>
      <c r="NUU26" s="163"/>
      <c r="NUV26" s="163"/>
      <c r="NUW26" s="163"/>
      <c r="NUX26" s="163"/>
      <c r="NUY26" s="163"/>
      <c r="NUZ26" s="163"/>
      <c r="NVA26" s="163"/>
      <c r="NVB26" s="163"/>
      <c r="NVC26" s="163"/>
      <c r="NVD26" s="163"/>
      <c r="NVE26" s="163"/>
      <c r="NVF26" s="163"/>
      <c r="NVG26" s="163"/>
      <c r="NVH26" s="163"/>
      <c r="NVI26" s="163"/>
      <c r="NVJ26" s="163"/>
      <c r="NVK26" s="163"/>
      <c r="NVL26" s="163"/>
      <c r="NVM26" s="163"/>
      <c r="NVN26" s="163"/>
      <c r="NVO26" s="163"/>
      <c r="NVP26" s="163"/>
      <c r="NVQ26" s="163"/>
      <c r="NVR26" s="163"/>
      <c r="NVS26" s="163"/>
      <c r="NVT26" s="163"/>
      <c r="NVU26" s="163"/>
      <c r="NVV26" s="163"/>
      <c r="NVW26" s="163"/>
      <c r="NVX26" s="163"/>
      <c r="NVY26" s="163"/>
      <c r="NVZ26" s="163"/>
      <c r="NWA26" s="163"/>
      <c r="NWB26" s="163"/>
      <c r="NWC26" s="163"/>
      <c r="NWD26" s="163"/>
      <c r="NWE26" s="163"/>
      <c r="NWF26" s="163"/>
      <c r="NWG26" s="163"/>
      <c r="NWH26" s="163"/>
      <c r="NWI26" s="163"/>
      <c r="NWJ26" s="163"/>
      <c r="NWK26" s="163"/>
      <c r="NWL26" s="163"/>
      <c r="NWM26" s="163"/>
      <c r="NWN26" s="163"/>
      <c r="NWO26" s="163"/>
      <c r="NWP26" s="163"/>
      <c r="NWQ26" s="163"/>
      <c r="NWR26" s="163"/>
      <c r="NWS26" s="163"/>
      <c r="NWT26" s="163"/>
      <c r="NWU26" s="163"/>
      <c r="NWV26" s="163"/>
      <c r="NWW26" s="163"/>
      <c r="NWX26" s="163"/>
      <c r="NWY26" s="163"/>
      <c r="NWZ26" s="163"/>
      <c r="NXA26" s="163"/>
      <c r="NXB26" s="163"/>
      <c r="NXC26" s="163"/>
      <c r="NXD26" s="163"/>
      <c r="NXE26" s="163"/>
      <c r="NXF26" s="163"/>
      <c r="NXG26" s="163"/>
      <c r="NXH26" s="163"/>
      <c r="NXI26" s="163"/>
      <c r="NXJ26" s="163"/>
      <c r="NXK26" s="163"/>
      <c r="NXL26" s="163"/>
      <c r="NXM26" s="163"/>
      <c r="NXN26" s="163"/>
      <c r="NXO26" s="163"/>
      <c r="NXP26" s="163"/>
      <c r="NXQ26" s="163"/>
      <c r="NXR26" s="163"/>
      <c r="NXS26" s="163"/>
      <c r="NXT26" s="163"/>
      <c r="NXU26" s="163"/>
      <c r="NXV26" s="163"/>
      <c r="NXW26" s="163"/>
      <c r="NXX26" s="163"/>
      <c r="NXY26" s="163"/>
      <c r="NXZ26" s="163"/>
      <c r="NYA26" s="163"/>
      <c r="NYB26" s="163"/>
      <c r="NYC26" s="163"/>
      <c r="NYD26" s="163"/>
      <c r="NYE26" s="163"/>
      <c r="NYF26" s="163"/>
      <c r="NYG26" s="163"/>
      <c r="NYH26" s="163"/>
      <c r="NYI26" s="163"/>
      <c r="NYJ26" s="163"/>
      <c r="NYK26" s="163"/>
      <c r="NYL26" s="163"/>
      <c r="NYM26" s="163"/>
      <c r="NYN26" s="163"/>
      <c r="NYO26" s="163"/>
      <c r="NYP26" s="163"/>
      <c r="NYQ26" s="163"/>
      <c r="NYR26" s="163"/>
      <c r="NYS26" s="163"/>
      <c r="NYT26" s="163"/>
      <c r="NYU26" s="163"/>
      <c r="NYV26" s="163"/>
      <c r="NYW26" s="163"/>
      <c r="NYX26" s="163"/>
      <c r="NYY26" s="163"/>
      <c r="NYZ26" s="163"/>
      <c r="NZA26" s="163"/>
      <c r="NZB26" s="163"/>
      <c r="NZC26" s="163"/>
      <c r="NZD26" s="163"/>
      <c r="NZE26" s="163"/>
      <c r="NZF26" s="163"/>
      <c r="NZG26" s="163"/>
      <c r="NZH26" s="163"/>
      <c r="NZI26" s="163"/>
      <c r="NZJ26" s="163"/>
      <c r="NZK26" s="163"/>
      <c r="NZL26" s="163"/>
      <c r="NZM26" s="163"/>
      <c r="NZN26" s="163"/>
      <c r="NZO26" s="163"/>
      <c r="NZP26" s="163"/>
      <c r="NZQ26" s="163"/>
      <c r="NZR26" s="163"/>
      <c r="NZS26" s="163"/>
      <c r="NZT26" s="163"/>
      <c r="NZU26" s="163"/>
      <c r="NZV26" s="163"/>
      <c r="NZW26" s="163"/>
      <c r="NZX26" s="163"/>
      <c r="NZY26" s="163"/>
      <c r="NZZ26" s="163"/>
      <c r="OAA26" s="163"/>
      <c r="OAB26" s="163"/>
      <c r="OAC26" s="163"/>
      <c r="OAD26" s="163"/>
      <c r="OAE26" s="163"/>
      <c r="OAF26" s="163"/>
      <c r="OAG26" s="163"/>
      <c r="OAH26" s="163"/>
      <c r="OAI26" s="163"/>
      <c r="OAJ26" s="163"/>
      <c r="OAK26" s="163"/>
      <c r="OAL26" s="163"/>
      <c r="OAM26" s="163"/>
      <c r="OAN26" s="163"/>
      <c r="OAO26" s="163"/>
      <c r="OAP26" s="163"/>
      <c r="OAQ26" s="163"/>
      <c r="OAR26" s="163"/>
      <c r="OAS26" s="163"/>
      <c r="OAT26" s="163"/>
      <c r="OAU26" s="163"/>
      <c r="OAV26" s="163"/>
      <c r="OAW26" s="163"/>
      <c r="OAX26" s="163"/>
      <c r="OAY26" s="163"/>
      <c r="OAZ26" s="163"/>
      <c r="OBA26" s="163"/>
      <c r="OBB26" s="163"/>
      <c r="OBC26" s="163"/>
      <c r="OBD26" s="163"/>
      <c r="OBE26" s="163"/>
      <c r="OBF26" s="163"/>
      <c r="OBG26" s="163"/>
      <c r="OBH26" s="163"/>
      <c r="OBI26" s="163"/>
      <c r="OBJ26" s="163"/>
      <c r="OBK26" s="163"/>
      <c r="OBL26" s="163"/>
      <c r="OBM26" s="163"/>
      <c r="OBN26" s="163"/>
      <c r="OBO26" s="163"/>
      <c r="OBP26" s="163"/>
      <c r="OBQ26" s="163"/>
      <c r="OBR26" s="163"/>
      <c r="OBS26" s="163"/>
      <c r="OBT26" s="163"/>
      <c r="OBU26" s="163"/>
      <c r="OBV26" s="163"/>
      <c r="OBW26" s="163"/>
      <c r="OBX26" s="163"/>
      <c r="OBY26" s="163"/>
      <c r="OBZ26" s="163"/>
      <c r="OCA26" s="163"/>
      <c r="OCB26" s="163"/>
      <c r="OCC26" s="163"/>
      <c r="OCD26" s="163"/>
      <c r="OCE26" s="163"/>
      <c r="OCF26" s="163"/>
      <c r="OCG26" s="163"/>
      <c r="OCH26" s="163"/>
      <c r="OCI26" s="163"/>
      <c r="OCJ26" s="163"/>
      <c r="OCK26" s="163"/>
      <c r="OCL26" s="163"/>
      <c r="OCM26" s="163"/>
      <c r="OCN26" s="163"/>
      <c r="OCO26" s="163"/>
      <c r="OCP26" s="163"/>
      <c r="OCQ26" s="163"/>
      <c r="OCR26" s="163"/>
      <c r="OCS26" s="163"/>
      <c r="OCT26" s="163"/>
      <c r="OCU26" s="163"/>
      <c r="OCV26" s="163"/>
      <c r="OCW26" s="163"/>
      <c r="OCX26" s="163"/>
      <c r="OCY26" s="163"/>
      <c r="OCZ26" s="163"/>
      <c r="ODA26" s="163"/>
      <c r="ODB26" s="163"/>
      <c r="ODC26" s="163"/>
      <c r="ODD26" s="163"/>
      <c r="ODE26" s="163"/>
      <c r="ODF26" s="163"/>
      <c r="ODG26" s="163"/>
      <c r="ODH26" s="163"/>
      <c r="ODI26" s="163"/>
      <c r="ODJ26" s="163"/>
      <c r="ODK26" s="163"/>
      <c r="ODL26" s="163"/>
      <c r="ODM26" s="163"/>
      <c r="ODN26" s="163"/>
      <c r="ODO26" s="163"/>
      <c r="ODP26" s="163"/>
      <c r="ODQ26" s="163"/>
      <c r="ODR26" s="163"/>
      <c r="ODS26" s="163"/>
      <c r="ODT26" s="163"/>
      <c r="ODU26" s="163"/>
      <c r="ODV26" s="163"/>
      <c r="ODW26" s="163"/>
      <c r="ODX26" s="163"/>
      <c r="ODY26" s="163"/>
      <c r="ODZ26" s="163"/>
      <c r="OEA26" s="163"/>
      <c r="OEB26" s="163"/>
      <c r="OEC26" s="163"/>
      <c r="OED26" s="163"/>
      <c r="OEE26" s="163"/>
      <c r="OEF26" s="163"/>
      <c r="OEG26" s="163"/>
      <c r="OEH26" s="163"/>
      <c r="OEI26" s="163"/>
      <c r="OEJ26" s="163"/>
      <c r="OEK26" s="163"/>
      <c r="OEL26" s="163"/>
      <c r="OEM26" s="163"/>
      <c r="OEN26" s="163"/>
      <c r="OEO26" s="163"/>
      <c r="OEP26" s="163"/>
      <c r="OEQ26" s="163"/>
      <c r="OER26" s="163"/>
      <c r="OES26" s="163"/>
      <c r="OET26" s="163"/>
      <c r="OEU26" s="163"/>
      <c r="OEV26" s="163"/>
      <c r="OEW26" s="163"/>
      <c r="OEX26" s="163"/>
      <c r="OEY26" s="163"/>
      <c r="OEZ26" s="163"/>
      <c r="OFA26" s="163"/>
      <c r="OFB26" s="163"/>
      <c r="OFC26" s="163"/>
      <c r="OFD26" s="163"/>
      <c r="OFE26" s="163"/>
      <c r="OFF26" s="163"/>
      <c r="OFG26" s="163"/>
      <c r="OFH26" s="163"/>
      <c r="OFI26" s="163"/>
      <c r="OFJ26" s="163"/>
      <c r="OFK26" s="163"/>
      <c r="OFL26" s="163"/>
      <c r="OFM26" s="163"/>
      <c r="OFN26" s="163"/>
      <c r="OFO26" s="163"/>
      <c r="OFP26" s="163"/>
      <c r="OFQ26" s="163"/>
      <c r="OFR26" s="163"/>
      <c r="OFS26" s="163"/>
      <c r="OFT26" s="163"/>
      <c r="OFU26" s="163"/>
      <c r="OFV26" s="163"/>
      <c r="OFW26" s="163"/>
      <c r="OFX26" s="163"/>
      <c r="OFY26" s="163"/>
      <c r="OFZ26" s="163"/>
      <c r="OGA26" s="163"/>
      <c r="OGB26" s="163"/>
      <c r="OGC26" s="163"/>
      <c r="OGD26" s="163"/>
      <c r="OGE26" s="163"/>
      <c r="OGF26" s="163"/>
      <c r="OGG26" s="163"/>
      <c r="OGH26" s="163"/>
      <c r="OGI26" s="163"/>
      <c r="OGJ26" s="163"/>
      <c r="OGK26" s="163"/>
      <c r="OGL26" s="163"/>
      <c r="OGM26" s="163"/>
      <c r="OGN26" s="163"/>
      <c r="OGO26" s="163"/>
      <c r="OGP26" s="163"/>
      <c r="OGQ26" s="163"/>
      <c r="OGR26" s="163"/>
      <c r="OGS26" s="163"/>
      <c r="OGT26" s="163"/>
      <c r="OGU26" s="163"/>
      <c r="OGV26" s="163"/>
      <c r="OGW26" s="163"/>
      <c r="OGX26" s="163"/>
      <c r="OGY26" s="163"/>
      <c r="OGZ26" s="163"/>
      <c r="OHA26" s="163"/>
      <c r="OHB26" s="163"/>
      <c r="OHC26" s="163"/>
      <c r="OHD26" s="163"/>
      <c r="OHE26" s="163"/>
      <c r="OHF26" s="163"/>
      <c r="OHG26" s="163"/>
      <c r="OHH26" s="163"/>
      <c r="OHI26" s="163"/>
      <c r="OHJ26" s="163"/>
      <c r="OHK26" s="163"/>
      <c r="OHL26" s="163"/>
      <c r="OHM26" s="163"/>
      <c r="OHN26" s="163"/>
      <c r="OHO26" s="163"/>
      <c r="OHP26" s="163"/>
      <c r="OHQ26" s="163"/>
      <c r="OHR26" s="163"/>
      <c r="OHS26" s="163"/>
      <c r="OHT26" s="163"/>
      <c r="OHU26" s="163"/>
      <c r="OHV26" s="163"/>
      <c r="OHW26" s="163"/>
      <c r="OHX26" s="163"/>
      <c r="OHY26" s="163"/>
      <c r="OHZ26" s="163"/>
      <c r="OIA26" s="163"/>
      <c r="OIB26" s="163"/>
      <c r="OIC26" s="163"/>
      <c r="OID26" s="163"/>
      <c r="OIE26" s="163"/>
      <c r="OIF26" s="163"/>
      <c r="OIG26" s="163"/>
      <c r="OIH26" s="163"/>
      <c r="OII26" s="163"/>
      <c r="OIJ26" s="163"/>
      <c r="OIK26" s="163"/>
      <c r="OIL26" s="163"/>
      <c r="OIM26" s="163"/>
      <c r="OIN26" s="163"/>
      <c r="OIO26" s="163"/>
      <c r="OIP26" s="163"/>
      <c r="OIQ26" s="163"/>
      <c r="OIR26" s="163"/>
      <c r="OIS26" s="163"/>
      <c r="OIT26" s="163"/>
      <c r="OIU26" s="163"/>
      <c r="OIV26" s="163"/>
      <c r="OIW26" s="163"/>
      <c r="OIX26" s="163"/>
      <c r="OIY26" s="163"/>
      <c r="OIZ26" s="163"/>
      <c r="OJA26" s="163"/>
      <c r="OJB26" s="163"/>
      <c r="OJC26" s="163"/>
      <c r="OJD26" s="163"/>
      <c r="OJE26" s="163"/>
      <c r="OJF26" s="163"/>
      <c r="OJG26" s="163"/>
      <c r="OJH26" s="163"/>
      <c r="OJI26" s="163"/>
      <c r="OJJ26" s="163"/>
      <c r="OJK26" s="163"/>
      <c r="OJL26" s="163"/>
      <c r="OJM26" s="163"/>
      <c r="OJN26" s="163"/>
      <c r="OJO26" s="163"/>
      <c r="OJP26" s="163"/>
      <c r="OJQ26" s="163"/>
      <c r="OJR26" s="163"/>
      <c r="OJS26" s="163"/>
      <c r="OJT26" s="163"/>
      <c r="OJU26" s="163"/>
      <c r="OJV26" s="163"/>
      <c r="OJW26" s="163"/>
      <c r="OJX26" s="163"/>
      <c r="OJY26" s="163"/>
      <c r="OJZ26" s="163"/>
      <c r="OKA26" s="163"/>
      <c r="OKB26" s="163"/>
      <c r="OKC26" s="163"/>
      <c r="OKD26" s="163"/>
      <c r="OKE26" s="163"/>
      <c r="OKF26" s="163"/>
      <c r="OKG26" s="163"/>
      <c r="OKH26" s="163"/>
      <c r="OKI26" s="163"/>
      <c r="OKJ26" s="163"/>
      <c r="OKK26" s="163"/>
      <c r="OKL26" s="163"/>
      <c r="OKM26" s="163"/>
      <c r="OKN26" s="163"/>
      <c r="OKO26" s="163"/>
      <c r="OKP26" s="163"/>
      <c r="OKQ26" s="163"/>
      <c r="OKR26" s="163"/>
      <c r="OKS26" s="163"/>
      <c r="OKT26" s="163"/>
      <c r="OKU26" s="163"/>
      <c r="OKV26" s="163"/>
      <c r="OKW26" s="163"/>
      <c r="OKX26" s="163"/>
      <c r="OKY26" s="163"/>
      <c r="OKZ26" s="163"/>
      <c r="OLA26" s="163"/>
      <c r="OLB26" s="163"/>
      <c r="OLC26" s="163"/>
      <c r="OLD26" s="163"/>
      <c r="OLE26" s="163"/>
      <c r="OLF26" s="163"/>
      <c r="OLG26" s="163"/>
      <c r="OLH26" s="163"/>
      <c r="OLI26" s="163"/>
      <c r="OLJ26" s="163"/>
      <c r="OLK26" s="163"/>
      <c r="OLL26" s="163"/>
      <c r="OLM26" s="163"/>
      <c r="OLN26" s="163"/>
      <c r="OLO26" s="163"/>
      <c r="OLP26" s="163"/>
      <c r="OLQ26" s="163"/>
      <c r="OLR26" s="163"/>
      <c r="OLS26" s="163"/>
      <c r="OLT26" s="163"/>
      <c r="OLU26" s="163"/>
      <c r="OLV26" s="163"/>
      <c r="OLW26" s="163"/>
      <c r="OLX26" s="163"/>
      <c r="OLY26" s="163"/>
      <c r="OLZ26" s="163"/>
      <c r="OMA26" s="163"/>
      <c r="OMB26" s="163"/>
      <c r="OMC26" s="163"/>
      <c r="OMD26" s="163"/>
      <c r="OME26" s="163"/>
      <c r="OMF26" s="163"/>
      <c r="OMG26" s="163"/>
      <c r="OMH26" s="163"/>
      <c r="OMI26" s="163"/>
      <c r="OMJ26" s="163"/>
      <c r="OMK26" s="163"/>
      <c r="OML26" s="163"/>
      <c r="OMM26" s="163"/>
      <c r="OMN26" s="163"/>
      <c r="OMO26" s="163"/>
      <c r="OMP26" s="163"/>
      <c r="OMQ26" s="163"/>
      <c r="OMR26" s="163"/>
      <c r="OMS26" s="163"/>
      <c r="OMT26" s="163"/>
      <c r="OMU26" s="163"/>
      <c r="OMV26" s="163"/>
      <c r="OMW26" s="163"/>
      <c r="OMX26" s="163"/>
      <c r="OMY26" s="163"/>
      <c r="OMZ26" s="163"/>
      <c r="ONA26" s="163"/>
      <c r="ONB26" s="163"/>
      <c r="ONC26" s="163"/>
      <c r="OND26" s="163"/>
      <c r="ONE26" s="163"/>
      <c r="ONF26" s="163"/>
      <c r="ONG26" s="163"/>
      <c r="ONH26" s="163"/>
      <c r="ONI26" s="163"/>
      <c r="ONJ26" s="163"/>
      <c r="ONK26" s="163"/>
      <c r="ONL26" s="163"/>
      <c r="ONM26" s="163"/>
      <c r="ONN26" s="163"/>
      <c r="ONO26" s="163"/>
      <c r="ONP26" s="163"/>
      <c r="ONQ26" s="163"/>
      <c r="ONR26" s="163"/>
      <c r="ONS26" s="163"/>
      <c r="ONT26" s="163"/>
      <c r="ONU26" s="163"/>
      <c r="ONV26" s="163"/>
      <c r="ONW26" s="163"/>
      <c r="ONX26" s="163"/>
      <c r="ONY26" s="163"/>
      <c r="ONZ26" s="163"/>
      <c r="OOA26" s="163"/>
      <c r="OOB26" s="163"/>
      <c r="OOC26" s="163"/>
      <c r="OOD26" s="163"/>
      <c r="OOE26" s="163"/>
      <c r="OOF26" s="163"/>
      <c r="OOG26" s="163"/>
      <c r="OOH26" s="163"/>
      <c r="OOI26" s="163"/>
      <c r="OOJ26" s="163"/>
      <c r="OOK26" s="163"/>
      <c r="OOL26" s="163"/>
      <c r="OOM26" s="163"/>
      <c r="OON26" s="163"/>
      <c r="OOO26" s="163"/>
      <c r="OOP26" s="163"/>
      <c r="OOQ26" s="163"/>
      <c r="OOR26" s="163"/>
      <c r="OOS26" s="163"/>
      <c r="OOT26" s="163"/>
      <c r="OOU26" s="163"/>
      <c r="OOV26" s="163"/>
      <c r="OOW26" s="163"/>
      <c r="OOX26" s="163"/>
      <c r="OOY26" s="163"/>
      <c r="OOZ26" s="163"/>
      <c r="OPA26" s="163"/>
      <c r="OPB26" s="163"/>
      <c r="OPC26" s="163"/>
      <c r="OPD26" s="163"/>
      <c r="OPE26" s="163"/>
      <c r="OPF26" s="163"/>
      <c r="OPG26" s="163"/>
      <c r="OPH26" s="163"/>
      <c r="OPI26" s="163"/>
      <c r="OPJ26" s="163"/>
      <c r="OPK26" s="163"/>
      <c r="OPL26" s="163"/>
      <c r="OPM26" s="163"/>
      <c r="OPN26" s="163"/>
      <c r="OPO26" s="163"/>
      <c r="OPP26" s="163"/>
      <c r="OPQ26" s="163"/>
      <c r="OPR26" s="163"/>
      <c r="OPS26" s="163"/>
      <c r="OPT26" s="163"/>
      <c r="OPU26" s="163"/>
      <c r="OPV26" s="163"/>
      <c r="OPW26" s="163"/>
      <c r="OPX26" s="163"/>
      <c r="OPY26" s="163"/>
      <c r="OPZ26" s="163"/>
      <c r="OQA26" s="163"/>
      <c r="OQB26" s="163"/>
      <c r="OQC26" s="163"/>
      <c r="OQD26" s="163"/>
      <c r="OQE26" s="163"/>
      <c r="OQF26" s="163"/>
      <c r="OQG26" s="163"/>
      <c r="OQH26" s="163"/>
      <c r="OQI26" s="163"/>
      <c r="OQJ26" s="163"/>
      <c r="OQK26" s="163"/>
      <c r="OQL26" s="163"/>
      <c r="OQM26" s="163"/>
      <c r="OQN26" s="163"/>
      <c r="OQO26" s="163"/>
      <c r="OQP26" s="163"/>
      <c r="OQQ26" s="163"/>
      <c r="OQR26" s="163"/>
      <c r="OQS26" s="163"/>
      <c r="OQT26" s="163"/>
      <c r="OQU26" s="163"/>
      <c r="OQV26" s="163"/>
      <c r="OQW26" s="163"/>
      <c r="OQX26" s="163"/>
      <c r="OQY26" s="163"/>
      <c r="OQZ26" s="163"/>
      <c r="ORA26" s="163"/>
      <c r="ORB26" s="163"/>
      <c r="ORC26" s="163"/>
      <c r="ORD26" s="163"/>
      <c r="ORE26" s="163"/>
      <c r="ORF26" s="163"/>
      <c r="ORG26" s="163"/>
      <c r="ORH26" s="163"/>
      <c r="ORI26" s="163"/>
      <c r="ORJ26" s="163"/>
      <c r="ORK26" s="163"/>
      <c r="ORL26" s="163"/>
      <c r="ORM26" s="163"/>
      <c r="ORN26" s="163"/>
      <c r="ORO26" s="163"/>
      <c r="ORP26" s="163"/>
      <c r="ORQ26" s="163"/>
      <c r="ORR26" s="163"/>
      <c r="ORS26" s="163"/>
      <c r="ORT26" s="163"/>
      <c r="ORU26" s="163"/>
      <c r="ORV26" s="163"/>
      <c r="ORW26" s="163"/>
      <c r="ORX26" s="163"/>
      <c r="ORY26" s="163"/>
      <c r="ORZ26" s="163"/>
      <c r="OSA26" s="163"/>
      <c r="OSB26" s="163"/>
      <c r="OSC26" s="163"/>
      <c r="OSD26" s="163"/>
      <c r="OSE26" s="163"/>
      <c r="OSF26" s="163"/>
      <c r="OSG26" s="163"/>
      <c r="OSH26" s="163"/>
      <c r="OSI26" s="163"/>
      <c r="OSJ26" s="163"/>
      <c r="OSK26" s="163"/>
      <c r="OSL26" s="163"/>
      <c r="OSM26" s="163"/>
      <c r="OSN26" s="163"/>
      <c r="OSO26" s="163"/>
      <c r="OSP26" s="163"/>
      <c r="OSQ26" s="163"/>
      <c r="OSR26" s="163"/>
      <c r="OSS26" s="163"/>
      <c r="OST26" s="163"/>
      <c r="OSU26" s="163"/>
      <c r="OSV26" s="163"/>
      <c r="OSW26" s="163"/>
      <c r="OSX26" s="163"/>
      <c r="OSY26" s="163"/>
      <c r="OSZ26" s="163"/>
      <c r="OTA26" s="163"/>
      <c r="OTB26" s="163"/>
      <c r="OTC26" s="163"/>
      <c r="OTD26" s="163"/>
      <c r="OTE26" s="163"/>
      <c r="OTF26" s="163"/>
      <c r="OTG26" s="163"/>
      <c r="OTH26" s="163"/>
      <c r="OTI26" s="163"/>
      <c r="OTJ26" s="163"/>
      <c r="OTK26" s="163"/>
      <c r="OTL26" s="163"/>
      <c r="OTM26" s="163"/>
      <c r="OTN26" s="163"/>
      <c r="OTO26" s="163"/>
      <c r="OTP26" s="163"/>
      <c r="OTQ26" s="163"/>
      <c r="OTR26" s="163"/>
      <c r="OTS26" s="163"/>
      <c r="OTT26" s="163"/>
      <c r="OTU26" s="163"/>
      <c r="OTV26" s="163"/>
      <c r="OTW26" s="163"/>
      <c r="OTX26" s="163"/>
      <c r="OTY26" s="163"/>
      <c r="OTZ26" s="163"/>
      <c r="OUA26" s="163"/>
      <c r="OUB26" s="163"/>
      <c r="OUC26" s="163"/>
      <c r="OUD26" s="163"/>
      <c r="OUE26" s="163"/>
      <c r="OUF26" s="163"/>
      <c r="OUG26" s="163"/>
      <c r="OUH26" s="163"/>
      <c r="OUI26" s="163"/>
      <c r="OUJ26" s="163"/>
      <c r="OUK26" s="163"/>
      <c r="OUL26" s="163"/>
      <c r="OUM26" s="163"/>
      <c r="OUN26" s="163"/>
      <c r="OUO26" s="163"/>
      <c r="OUP26" s="163"/>
      <c r="OUQ26" s="163"/>
      <c r="OUR26" s="163"/>
      <c r="OUS26" s="163"/>
      <c r="OUT26" s="163"/>
      <c r="OUU26" s="163"/>
      <c r="OUV26" s="163"/>
      <c r="OUW26" s="163"/>
      <c r="OUX26" s="163"/>
      <c r="OUY26" s="163"/>
      <c r="OUZ26" s="163"/>
      <c r="OVA26" s="163"/>
      <c r="OVB26" s="163"/>
      <c r="OVC26" s="163"/>
      <c r="OVD26" s="163"/>
      <c r="OVE26" s="163"/>
      <c r="OVF26" s="163"/>
      <c r="OVG26" s="163"/>
      <c r="OVH26" s="163"/>
      <c r="OVI26" s="163"/>
      <c r="OVJ26" s="163"/>
      <c r="OVK26" s="163"/>
      <c r="OVL26" s="163"/>
      <c r="OVM26" s="163"/>
      <c r="OVN26" s="163"/>
      <c r="OVO26" s="163"/>
      <c r="OVP26" s="163"/>
      <c r="OVQ26" s="163"/>
      <c r="OVR26" s="163"/>
      <c r="OVS26" s="163"/>
      <c r="OVT26" s="163"/>
      <c r="OVU26" s="163"/>
      <c r="OVV26" s="163"/>
      <c r="OVW26" s="163"/>
      <c r="OVX26" s="163"/>
      <c r="OVY26" s="163"/>
      <c r="OVZ26" s="163"/>
      <c r="OWA26" s="163"/>
      <c r="OWB26" s="163"/>
      <c r="OWC26" s="163"/>
      <c r="OWD26" s="163"/>
      <c r="OWE26" s="163"/>
      <c r="OWF26" s="163"/>
      <c r="OWG26" s="163"/>
      <c r="OWH26" s="163"/>
      <c r="OWI26" s="163"/>
      <c r="OWJ26" s="163"/>
      <c r="OWK26" s="163"/>
      <c r="OWL26" s="163"/>
      <c r="OWM26" s="163"/>
      <c r="OWN26" s="163"/>
      <c r="OWO26" s="163"/>
      <c r="OWP26" s="163"/>
      <c r="OWQ26" s="163"/>
      <c r="OWR26" s="163"/>
      <c r="OWS26" s="163"/>
      <c r="OWT26" s="163"/>
      <c r="OWU26" s="163"/>
      <c r="OWV26" s="163"/>
      <c r="OWW26" s="163"/>
      <c r="OWX26" s="163"/>
      <c r="OWY26" s="163"/>
      <c r="OWZ26" s="163"/>
      <c r="OXA26" s="163"/>
      <c r="OXB26" s="163"/>
      <c r="OXC26" s="163"/>
      <c r="OXD26" s="163"/>
      <c r="OXE26" s="163"/>
      <c r="OXF26" s="163"/>
      <c r="OXG26" s="163"/>
      <c r="OXH26" s="163"/>
      <c r="OXI26" s="163"/>
      <c r="OXJ26" s="163"/>
      <c r="OXK26" s="163"/>
      <c r="OXL26" s="163"/>
      <c r="OXM26" s="163"/>
      <c r="OXN26" s="163"/>
      <c r="OXO26" s="163"/>
      <c r="OXP26" s="163"/>
      <c r="OXQ26" s="163"/>
      <c r="OXR26" s="163"/>
      <c r="OXS26" s="163"/>
      <c r="OXT26" s="163"/>
      <c r="OXU26" s="163"/>
      <c r="OXV26" s="163"/>
      <c r="OXW26" s="163"/>
      <c r="OXX26" s="163"/>
      <c r="OXY26" s="163"/>
      <c r="OXZ26" s="163"/>
      <c r="OYA26" s="163"/>
      <c r="OYB26" s="163"/>
      <c r="OYC26" s="163"/>
      <c r="OYD26" s="163"/>
      <c r="OYE26" s="163"/>
      <c r="OYF26" s="163"/>
      <c r="OYG26" s="163"/>
      <c r="OYH26" s="163"/>
      <c r="OYI26" s="163"/>
      <c r="OYJ26" s="163"/>
      <c r="OYK26" s="163"/>
      <c r="OYL26" s="163"/>
      <c r="OYM26" s="163"/>
      <c r="OYN26" s="163"/>
      <c r="OYO26" s="163"/>
      <c r="OYP26" s="163"/>
      <c r="OYQ26" s="163"/>
      <c r="OYR26" s="163"/>
      <c r="OYS26" s="163"/>
      <c r="OYT26" s="163"/>
      <c r="OYU26" s="163"/>
      <c r="OYV26" s="163"/>
      <c r="OYW26" s="163"/>
      <c r="OYX26" s="163"/>
      <c r="OYY26" s="163"/>
      <c r="OYZ26" s="163"/>
      <c r="OZA26" s="163"/>
      <c r="OZB26" s="163"/>
      <c r="OZC26" s="163"/>
      <c r="OZD26" s="163"/>
      <c r="OZE26" s="163"/>
      <c r="OZF26" s="163"/>
      <c r="OZG26" s="163"/>
      <c r="OZH26" s="163"/>
      <c r="OZI26" s="163"/>
      <c r="OZJ26" s="163"/>
      <c r="OZK26" s="163"/>
      <c r="OZL26" s="163"/>
      <c r="OZM26" s="163"/>
      <c r="OZN26" s="163"/>
      <c r="OZO26" s="163"/>
      <c r="OZP26" s="163"/>
      <c r="OZQ26" s="163"/>
      <c r="OZR26" s="163"/>
      <c r="OZS26" s="163"/>
      <c r="OZT26" s="163"/>
      <c r="OZU26" s="163"/>
      <c r="OZV26" s="163"/>
      <c r="OZW26" s="163"/>
      <c r="OZX26" s="163"/>
      <c r="OZY26" s="163"/>
      <c r="OZZ26" s="163"/>
      <c r="PAA26" s="163"/>
      <c r="PAB26" s="163"/>
      <c r="PAC26" s="163"/>
      <c r="PAD26" s="163"/>
      <c r="PAE26" s="163"/>
      <c r="PAF26" s="163"/>
      <c r="PAG26" s="163"/>
      <c r="PAH26" s="163"/>
      <c r="PAI26" s="163"/>
      <c r="PAJ26" s="163"/>
      <c r="PAK26" s="163"/>
      <c r="PAL26" s="163"/>
      <c r="PAM26" s="163"/>
      <c r="PAN26" s="163"/>
      <c r="PAO26" s="163"/>
      <c r="PAP26" s="163"/>
      <c r="PAQ26" s="163"/>
      <c r="PAR26" s="163"/>
      <c r="PAS26" s="163"/>
      <c r="PAT26" s="163"/>
      <c r="PAU26" s="163"/>
      <c r="PAV26" s="163"/>
      <c r="PAW26" s="163"/>
      <c r="PAX26" s="163"/>
      <c r="PAY26" s="163"/>
      <c r="PAZ26" s="163"/>
      <c r="PBA26" s="163"/>
      <c r="PBB26" s="163"/>
      <c r="PBC26" s="163"/>
      <c r="PBD26" s="163"/>
      <c r="PBE26" s="163"/>
      <c r="PBF26" s="163"/>
      <c r="PBG26" s="163"/>
      <c r="PBH26" s="163"/>
      <c r="PBI26" s="163"/>
      <c r="PBJ26" s="163"/>
      <c r="PBK26" s="163"/>
      <c r="PBL26" s="163"/>
      <c r="PBM26" s="163"/>
      <c r="PBN26" s="163"/>
      <c r="PBO26" s="163"/>
      <c r="PBP26" s="163"/>
      <c r="PBQ26" s="163"/>
      <c r="PBR26" s="163"/>
      <c r="PBS26" s="163"/>
      <c r="PBT26" s="163"/>
      <c r="PBU26" s="163"/>
      <c r="PBV26" s="163"/>
      <c r="PBW26" s="163"/>
      <c r="PBX26" s="163"/>
      <c r="PBY26" s="163"/>
      <c r="PBZ26" s="163"/>
      <c r="PCA26" s="163"/>
      <c r="PCB26" s="163"/>
      <c r="PCC26" s="163"/>
      <c r="PCD26" s="163"/>
      <c r="PCE26" s="163"/>
      <c r="PCF26" s="163"/>
      <c r="PCG26" s="163"/>
      <c r="PCH26" s="163"/>
      <c r="PCI26" s="163"/>
      <c r="PCJ26" s="163"/>
      <c r="PCK26" s="163"/>
      <c r="PCL26" s="163"/>
      <c r="PCM26" s="163"/>
      <c r="PCN26" s="163"/>
      <c r="PCO26" s="163"/>
      <c r="PCP26" s="163"/>
      <c r="PCQ26" s="163"/>
      <c r="PCR26" s="163"/>
      <c r="PCS26" s="163"/>
      <c r="PCT26" s="163"/>
      <c r="PCU26" s="163"/>
      <c r="PCV26" s="163"/>
      <c r="PCW26" s="163"/>
      <c r="PCX26" s="163"/>
      <c r="PCY26" s="163"/>
      <c r="PCZ26" s="163"/>
      <c r="PDA26" s="163"/>
      <c r="PDB26" s="163"/>
      <c r="PDC26" s="163"/>
      <c r="PDD26" s="163"/>
      <c r="PDE26" s="163"/>
      <c r="PDF26" s="163"/>
      <c r="PDG26" s="163"/>
      <c r="PDH26" s="163"/>
      <c r="PDI26" s="163"/>
      <c r="PDJ26" s="163"/>
      <c r="PDK26" s="163"/>
      <c r="PDL26" s="163"/>
      <c r="PDM26" s="163"/>
      <c r="PDN26" s="163"/>
      <c r="PDO26" s="163"/>
      <c r="PDP26" s="163"/>
      <c r="PDQ26" s="163"/>
      <c r="PDR26" s="163"/>
      <c r="PDS26" s="163"/>
      <c r="PDT26" s="163"/>
      <c r="PDU26" s="163"/>
      <c r="PDV26" s="163"/>
      <c r="PDW26" s="163"/>
      <c r="PDX26" s="163"/>
      <c r="PDY26" s="163"/>
      <c r="PDZ26" s="163"/>
      <c r="PEA26" s="163"/>
      <c r="PEB26" s="163"/>
      <c r="PEC26" s="163"/>
      <c r="PED26" s="163"/>
      <c r="PEE26" s="163"/>
      <c r="PEF26" s="163"/>
      <c r="PEG26" s="163"/>
      <c r="PEH26" s="163"/>
      <c r="PEI26" s="163"/>
      <c r="PEJ26" s="163"/>
      <c r="PEK26" s="163"/>
      <c r="PEL26" s="163"/>
      <c r="PEM26" s="163"/>
      <c r="PEN26" s="163"/>
      <c r="PEO26" s="163"/>
      <c r="PEP26" s="163"/>
      <c r="PEQ26" s="163"/>
      <c r="PER26" s="163"/>
      <c r="PES26" s="163"/>
      <c r="PET26" s="163"/>
      <c r="PEU26" s="163"/>
      <c r="PEV26" s="163"/>
      <c r="PEW26" s="163"/>
      <c r="PEX26" s="163"/>
      <c r="PEY26" s="163"/>
      <c r="PEZ26" s="163"/>
      <c r="PFA26" s="163"/>
      <c r="PFB26" s="163"/>
      <c r="PFC26" s="163"/>
      <c r="PFD26" s="163"/>
      <c r="PFE26" s="163"/>
      <c r="PFF26" s="163"/>
      <c r="PFG26" s="163"/>
      <c r="PFH26" s="163"/>
      <c r="PFI26" s="163"/>
      <c r="PFJ26" s="163"/>
      <c r="PFK26" s="163"/>
      <c r="PFL26" s="163"/>
      <c r="PFM26" s="163"/>
      <c r="PFN26" s="163"/>
      <c r="PFO26" s="163"/>
      <c r="PFP26" s="163"/>
      <c r="PFQ26" s="163"/>
      <c r="PFR26" s="163"/>
      <c r="PFS26" s="163"/>
      <c r="PFT26" s="163"/>
      <c r="PFU26" s="163"/>
      <c r="PFV26" s="163"/>
      <c r="PFW26" s="163"/>
      <c r="PFX26" s="163"/>
      <c r="PFY26" s="163"/>
      <c r="PFZ26" s="163"/>
      <c r="PGA26" s="163"/>
      <c r="PGB26" s="163"/>
      <c r="PGC26" s="163"/>
      <c r="PGD26" s="163"/>
      <c r="PGE26" s="163"/>
      <c r="PGF26" s="163"/>
      <c r="PGG26" s="163"/>
      <c r="PGH26" s="163"/>
      <c r="PGI26" s="163"/>
      <c r="PGJ26" s="163"/>
      <c r="PGK26" s="163"/>
      <c r="PGL26" s="163"/>
      <c r="PGM26" s="163"/>
      <c r="PGN26" s="163"/>
      <c r="PGO26" s="163"/>
      <c r="PGP26" s="163"/>
      <c r="PGQ26" s="163"/>
      <c r="PGR26" s="163"/>
      <c r="PGS26" s="163"/>
      <c r="PGT26" s="163"/>
      <c r="PGU26" s="163"/>
      <c r="PGV26" s="163"/>
      <c r="PGW26" s="163"/>
      <c r="PGX26" s="163"/>
      <c r="PGY26" s="163"/>
      <c r="PGZ26" s="163"/>
      <c r="PHA26" s="163"/>
      <c r="PHB26" s="163"/>
      <c r="PHC26" s="163"/>
      <c r="PHD26" s="163"/>
      <c r="PHE26" s="163"/>
      <c r="PHF26" s="163"/>
      <c r="PHG26" s="163"/>
      <c r="PHH26" s="163"/>
      <c r="PHI26" s="163"/>
      <c r="PHJ26" s="163"/>
      <c r="PHK26" s="163"/>
      <c r="PHL26" s="163"/>
      <c r="PHM26" s="163"/>
      <c r="PHN26" s="163"/>
      <c r="PHO26" s="163"/>
      <c r="PHP26" s="163"/>
      <c r="PHQ26" s="163"/>
      <c r="PHR26" s="163"/>
      <c r="PHS26" s="163"/>
      <c r="PHT26" s="163"/>
      <c r="PHU26" s="163"/>
      <c r="PHV26" s="163"/>
      <c r="PHW26" s="163"/>
      <c r="PHX26" s="163"/>
      <c r="PHY26" s="163"/>
      <c r="PHZ26" s="163"/>
      <c r="PIA26" s="163"/>
      <c r="PIB26" s="163"/>
      <c r="PIC26" s="163"/>
      <c r="PID26" s="163"/>
      <c r="PIE26" s="163"/>
      <c r="PIF26" s="163"/>
      <c r="PIG26" s="163"/>
      <c r="PIH26" s="163"/>
      <c r="PII26" s="163"/>
      <c r="PIJ26" s="163"/>
      <c r="PIK26" s="163"/>
      <c r="PIL26" s="163"/>
      <c r="PIM26" s="163"/>
      <c r="PIN26" s="163"/>
      <c r="PIO26" s="163"/>
      <c r="PIP26" s="163"/>
      <c r="PIQ26" s="163"/>
      <c r="PIR26" s="163"/>
      <c r="PIS26" s="163"/>
      <c r="PIT26" s="163"/>
      <c r="PIU26" s="163"/>
      <c r="PIV26" s="163"/>
      <c r="PIW26" s="163"/>
      <c r="PIX26" s="163"/>
      <c r="PIY26" s="163"/>
      <c r="PIZ26" s="163"/>
      <c r="PJA26" s="163"/>
      <c r="PJB26" s="163"/>
      <c r="PJC26" s="163"/>
      <c r="PJD26" s="163"/>
      <c r="PJE26" s="163"/>
      <c r="PJF26" s="163"/>
      <c r="PJG26" s="163"/>
      <c r="PJH26" s="163"/>
      <c r="PJI26" s="163"/>
      <c r="PJJ26" s="163"/>
      <c r="PJK26" s="163"/>
      <c r="PJL26" s="163"/>
      <c r="PJM26" s="163"/>
      <c r="PJN26" s="163"/>
      <c r="PJO26" s="163"/>
      <c r="PJP26" s="163"/>
      <c r="PJQ26" s="163"/>
      <c r="PJR26" s="163"/>
      <c r="PJS26" s="163"/>
      <c r="PJT26" s="163"/>
      <c r="PJU26" s="163"/>
      <c r="PJV26" s="163"/>
      <c r="PJW26" s="163"/>
      <c r="PJX26" s="163"/>
      <c r="PJY26" s="163"/>
      <c r="PJZ26" s="163"/>
      <c r="PKA26" s="163"/>
      <c r="PKB26" s="163"/>
      <c r="PKC26" s="163"/>
      <c r="PKD26" s="163"/>
      <c r="PKE26" s="163"/>
      <c r="PKF26" s="163"/>
      <c r="PKG26" s="163"/>
      <c r="PKH26" s="163"/>
      <c r="PKI26" s="163"/>
      <c r="PKJ26" s="163"/>
      <c r="PKK26" s="163"/>
      <c r="PKL26" s="163"/>
      <c r="PKM26" s="163"/>
      <c r="PKN26" s="163"/>
      <c r="PKO26" s="163"/>
      <c r="PKP26" s="163"/>
      <c r="PKQ26" s="163"/>
      <c r="PKR26" s="163"/>
      <c r="PKS26" s="163"/>
      <c r="PKT26" s="163"/>
      <c r="PKU26" s="163"/>
      <c r="PKV26" s="163"/>
      <c r="PKW26" s="163"/>
      <c r="PKX26" s="163"/>
      <c r="PKY26" s="163"/>
      <c r="PKZ26" s="163"/>
      <c r="PLA26" s="163"/>
      <c r="PLB26" s="163"/>
      <c r="PLC26" s="163"/>
      <c r="PLD26" s="163"/>
      <c r="PLE26" s="163"/>
      <c r="PLF26" s="163"/>
      <c r="PLG26" s="163"/>
      <c r="PLH26" s="163"/>
      <c r="PLI26" s="163"/>
      <c r="PLJ26" s="163"/>
      <c r="PLK26" s="163"/>
      <c r="PLL26" s="163"/>
      <c r="PLM26" s="163"/>
      <c r="PLN26" s="163"/>
      <c r="PLO26" s="163"/>
      <c r="PLP26" s="163"/>
      <c r="PLQ26" s="163"/>
      <c r="PLR26" s="163"/>
      <c r="PLS26" s="163"/>
      <c r="PLT26" s="163"/>
      <c r="PLU26" s="163"/>
      <c r="PLV26" s="163"/>
      <c r="PLW26" s="163"/>
      <c r="PLX26" s="163"/>
      <c r="PLY26" s="163"/>
      <c r="PLZ26" s="163"/>
      <c r="PMA26" s="163"/>
      <c r="PMB26" s="163"/>
      <c r="PMC26" s="163"/>
      <c r="PMD26" s="163"/>
      <c r="PME26" s="163"/>
      <c r="PMF26" s="163"/>
      <c r="PMG26" s="163"/>
      <c r="PMH26" s="163"/>
      <c r="PMI26" s="163"/>
      <c r="PMJ26" s="163"/>
      <c r="PMK26" s="163"/>
      <c r="PML26" s="163"/>
      <c r="PMM26" s="163"/>
      <c r="PMN26" s="163"/>
      <c r="PMO26" s="163"/>
      <c r="PMP26" s="163"/>
      <c r="PMQ26" s="163"/>
      <c r="PMR26" s="163"/>
      <c r="PMS26" s="163"/>
      <c r="PMT26" s="163"/>
      <c r="PMU26" s="163"/>
      <c r="PMV26" s="163"/>
      <c r="PMW26" s="163"/>
      <c r="PMX26" s="163"/>
      <c r="PMY26" s="163"/>
      <c r="PMZ26" s="163"/>
      <c r="PNA26" s="163"/>
      <c r="PNB26" s="163"/>
      <c r="PNC26" s="163"/>
      <c r="PND26" s="163"/>
      <c r="PNE26" s="163"/>
      <c r="PNF26" s="163"/>
      <c r="PNG26" s="163"/>
      <c r="PNH26" s="163"/>
      <c r="PNI26" s="163"/>
      <c r="PNJ26" s="163"/>
      <c r="PNK26" s="163"/>
      <c r="PNL26" s="163"/>
      <c r="PNM26" s="163"/>
      <c r="PNN26" s="163"/>
      <c r="PNO26" s="163"/>
      <c r="PNP26" s="163"/>
      <c r="PNQ26" s="163"/>
      <c r="PNR26" s="163"/>
      <c r="PNS26" s="163"/>
      <c r="PNT26" s="163"/>
      <c r="PNU26" s="163"/>
      <c r="PNV26" s="163"/>
      <c r="PNW26" s="163"/>
      <c r="PNX26" s="163"/>
      <c r="PNY26" s="163"/>
      <c r="PNZ26" s="163"/>
      <c r="POA26" s="163"/>
      <c r="POB26" s="163"/>
      <c r="POC26" s="163"/>
      <c r="POD26" s="163"/>
      <c r="POE26" s="163"/>
      <c r="POF26" s="163"/>
      <c r="POG26" s="163"/>
      <c r="POH26" s="163"/>
      <c r="POI26" s="163"/>
      <c r="POJ26" s="163"/>
      <c r="POK26" s="163"/>
      <c r="POL26" s="163"/>
      <c r="POM26" s="163"/>
      <c r="PON26" s="163"/>
      <c r="POO26" s="163"/>
      <c r="POP26" s="163"/>
      <c r="POQ26" s="163"/>
      <c r="POR26" s="163"/>
      <c r="POS26" s="163"/>
      <c r="POT26" s="163"/>
      <c r="POU26" s="163"/>
      <c r="POV26" s="163"/>
      <c r="POW26" s="163"/>
      <c r="POX26" s="163"/>
      <c r="POY26" s="163"/>
      <c r="POZ26" s="163"/>
      <c r="PPA26" s="163"/>
      <c r="PPB26" s="163"/>
      <c r="PPC26" s="163"/>
      <c r="PPD26" s="163"/>
      <c r="PPE26" s="163"/>
      <c r="PPF26" s="163"/>
      <c r="PPG26" s="163"/>
      <c r="PPH26" s="163"/>
      <c r="PPI26" s="163"/>
      <c r="PPJ26" s="163"/>
      <c r="PPK26" s="163"/>
      <c r="PPL26" s="163"/>
      <c r="PPM26" s="163"/>
      <c r="PPN26" s="163"/>
      <c r="PPO26" s="163"/>
      <c r="PPP26" s="163"/>
      <c r="PPQ26" s="163"/>
      <c r="PPR26" s="163"/>
      <c r="PPS26" s="163"/>
      <c r="PPT26" s="163"/>
      <c r="PPU26" s="163"/>
      <c r="PPV26" s="163"/>
      <c r="PPW26" s="163"/>
      <c r="PPX26" s="163"/>
      <c r="PPY26" s="163"/>
      <c r="PPZ26" s="163"/>
      <c r="PQA26" s="163"/>
      <c r="PQB26" s="163"/>
      <c r="PQC26" s="163"/>
      <c r="PQD26" s="163"/>
      <c r="PQE26" s="163"/>
      <c r="PQF26" s="163"/>
      <c r="PQG26" s="163"/>
      <c r="PQH26" s="163"/>
      <c r="PQI26" s="163"/>
      <c r="PQJ26" s="163"/>
      <c r="PQK26" s="163"/>
      <c r="PQL26" s="163"/>
      <c r="PQM26" s="163"/>
      <c r="PQN26" s="163"/>
      <c r="PQO26" s="163"/>
      <c r="PQP26" s="163"/>
      <c r="PQQ26" s="163"/>
      <c r="PQR26" s="163"/>
      <c r="PQS26" s="163"/>
      <c r="PQT26" s="163"/>
      <c r="PQU26" s="163"/>
      <c r="PQV26" s="163"/>
      <c r="PQW26" s="163"/>
      <c r="PQX26" s="163"/>
      <c r="PQY26" s="163"/>
      <c r="PQZ26" s="163"/>
      <c r="PRA26" s="163"/>
      <c r="PRB26" s="163"/>
      <c r="PRC26" s="163"/>
      <c r="PRD26" s="163"/>
      <c r="PRE26" s="163"/>
      <c r="PRF26" s="163"/>
      <c r="PRG26" s="163"/>
      <c r="PRH26" s="163"/>
      <c r="PRI26" s="163"/>
      <c r="PRJ26" s="163"/>
      <c r="PRK26" s="163"/>
      <c r="PRL26" s="163"/>
      <c r="PRM26" s="163"/>
      <c r="PRN26" s="163"/>
      <c r="PRO26" s="163"/>
      <c r="PRP26" s="163"/>
      <c r="PRQ26" s="163"/>
      <c r="PRR26" s="163"/>
      <c r="PRS26" s="163"/>
      <c r="PRT26" s="163"/>
      <c r="PRU26" s="163"/>
      <c r="PRV26" s="163"/>
      <c r="PRW26" s="163"/>
      <c r="PRX26" s="163"/>
      <c r="PRY26" s="163"/>
      <c r="PRZ26" s="163"/>
      <c r="PSA26" s="163"/>
      <c r="PSB26" s="163"/>
      <c r="PSC26" s="163"/>
      <c r="PSD26" s="163"/>
      <c r="PSE26" s="163"/>
      <c r="PSF26" s="163"/>
      <c r="PSG26" s="163"/>
      <c r="PSH26" s="163"/>
      <c r="PSI26" s="163"/>
      <c r="PSJ26" s="163"/>
      <c r="PSK26" s="163"/>
      <c r="PSL26" s="163"/>
      <c r="PSM26" s="163"/>
      <c r="PSN26" s="163"/>
      <c r="PSO26" s="163"/>
      <c r="PSP26" s="163"/>
      <c r="PSQ26" s="163"/>
      <c r="PSR26" s="163"/>
      <c r="PSS26" s="163"/>
      <c r="PST26" s="163"/>
      <c r="PSU26" s="163"/>
      <c r="PSV26" s="163"/>
      <c r="PSW26" s="163"/>
      <c r="PSX26" s="163"/>
      <c r="PSY26" s="163"/>
      <c r="PSZ26" s="163"/>
      <c r="PTA26" s="163"/>
      <c r="PTB26" s="163"/>
      <c r="PTC26" s="163"/>
      <c r="PTD26" s="163"/>
      <c r="PTE26" s="163"/>
      <c r="PTF26" s="163"/>
      <c r="PTG26" s="163"/>
      <c r="PTH26" s="163"/>
      <c r="PTI26" s="163"/>
      <c r="PTJ26" s="163"/>
      <c r="PTK26" s="163"/>
      <c r="PTL26" s="163"/>
      <c r="PTM26" s="163"/>
      <c r="PTN26" s="163"/>
      <c r="PTO26" s="163"/>
      <c r="PTP26" s="163"/>
      <c r="PTQ26" s="163"/>
      <c r="PTR26" s="163"/>
      <c r="PTS26" s="163"/>
      <c r="PTT26" s="163"/>
      <c r="PTU26" s="163"/>
      <c r="PTV26" s="163"/>
      <c r="PTW26" s="163"/>
      <c r="PTX26" s="163"/>
      <c r="PTY26" s="163"/>
      <c r="PTZ26" s="163"/>
      <c r="PUA26" s="163"/>
      <c r="PUB26" s="163"/>
      <c r="PUC26" s="163"/>
      <c r="PUD26" s="163"/>
      <c r="PUE26" s="163"/>
      <c r="PUF26" s="163"/>
      <c r="PUG26" s="163"/>
      <c r="PUH26" s="163"/>
      <c r="PUI26" s="163"/>
      <c r="PUJ26" s="163"/>
      <c r="PUK26" s="163"/>
      <c r="PUL26" s="163"/>
      <c r="PUM26" s="163"/>
      <c r="PUN26" s="163"/>
      <c r="PUO26" s="163"/>
      <c r="PUP26" s="163"/>
      <c r="PUQ26" s="163"/>
      <c r="PUR26" s="163"/>
      <c r="PUS26" s="163"/>
      <c r="PUT26" s="163"/>
      <c r="PUU26" s="163"/>
      <c r="PUV26" s="163"/>
      <c r="PUW26" s="163"/>
      <c r="PUX26" s="163"/>
      <c r="PUY26" s="163"/>
      <c r="PUZ26" s="163"/>
      <c r="PVA26" s="163"/>
      <c r="PVB26" s="163"/>
      <c r="PVC26" s="163"/>
      <c r="PVD26" s="163"/>
      <c r="PVE26" s="163"/>
      <c r="PVF26" s="163"/>
      <c r="PVG26" s="163"/>
      <c r="PVH26" s="163"/>
      <c r="PVI26" s="163"/>
      <c r="PVJ26" s="163"/>
      <c r="PVK26" s="163"/>
      <c r="PVL26" s="163"/>
      <c r="PVM26" s="163"/>
      <c r="PVN26" s="163"/>
      <c r="PVO26" s="163"/>
      <c r="PVP26" s="163"/>
      <c r="PVQ26" s="163"/>
      <c r="PVR26" s="163"/>
      <c r="PVS26" s="163"/>
      <c r="PVT26" s="163"/>
      <c r="PVU26" s="163"/>
      <c r="PVV26" s="163"/>
      <c r="PVW26" s="163"/>
      <c r="PVX26" s="163"/>
      <c r="PVY26" s="163"/>
      <c r="PVZ26" s="163"/>
      <c r="PWA26" s="163"/>
      <c r="PWB26" s="163"/>
      <c r="PWC26" s="163"/>
      <c r="PWD26" s="163"/>
      <c r="PWE26" s="163"/>
      <c r="PWF26" s="163"/>
      <c r="PWG26" s="163"/>
      <c r="PWH26" s="163"/>
      <c r="PWI26" s="163"/>
      <c r="PWJ26" s="163"/>
      <c r="PWK26" s="163"/>
      <c r="PWL26" s="163"/>
      <c r="PWM26" s="163"/>
      <c r="PWN26" s="163"/>
      <c r="PWO26" s="163"/>
      <c r="PWP26" s="163"/>
      <c r="PWQ26" s="163"/>
      <c r="PWR26" s="163"/>
      <c r="PWS26" s="163"/>
      <c r="PWT26" s="163"/>
      <c r="PWU26" s="163"/>
      <c r="PWV26" s="163"/>
      <c r="PWW26" s="163"/>
      <c r="PWX26" s="163"/>
      <c r="PWY26" s="163"/>
      <c r="PWZ26" s="163"/>
      <c r="PXA26" s="163"/>
      <c r="PXB26" s="163"/>
      <c r="PXC26" s="163"/>
      <c r="PXD26" s="163"/>
      <c r="PXE26" s="163"/>
      <c r="PXF26" s="163"/>
      <c r="PXG26" s="163"/>
      <c r="PXH26" s="163"/>
      <c r="PXI26" s="163"/>
      <c r="PXJ26" s="163"/>
      <c r="PXK26" s="163"/>
      <c r="PXL26" s="163"/>
      <c r="PXM26" s="163"/>
      <c r="PXN26" s="163"/>
      <c r="PXO26" s="163"/>
      <c r="PXP26" s="163"/>
      <c r="PXQ26" s="163"/>
      <c r="PXR26" s="163"/>
      <c r="PXS26" s="163"/>
      <c r="PXT26" s="163"/>
      <c r="PXU26" s="163"/>
      <c r="PXV26" s="163"/>
      <c r="PXW26" s="163"/>
      <c r="PXX26" s="163"/>
      <c r="PXY26" s="163"/>
      <c r="PXZ26" s="163"/>
      <c r="PYA26" s="163"/>
      <c r="PYB26" s="163"/>
      <c r="PYC26" s="163"/>
      <c r="PYD26" s="163"/>
      <c r="PYE26" s="163"/>
      <c r="PYF26" s="163"/>
      <c r="PYG26" s="163"/>
      <c r="PYH26" s="163"/>
      <c r="PYI26" s="163"/>
      <c r="PYJ26" s="163"/>
      <c r="PYK26" s="163"/>
      <c r="PYL26" s="163"/>
      <c r="PYM26" s="163"/>
      <c r="PYN26" s="163"/>
      <c r="PYO26" s="163"/>
      <c r="PYP26" s="163"/>
      <c r="PYQ26" s="163"/>
      <c r="PYR26" s="163"/>
      <c r="PYS26" s="163"/>
      <c r="PYT26" s="163"/>
      <c r="PYU26" s="163"/>
      <c r="PYV26" s="163"/>
      <c r="PYW26" s="163"/>
      <c r="PYX26" s="163"/>
      <c r="PYY26" s="163"/>
      <c r="PYZ26" s="163"/>
      <c r="PZA26" s="163"/>
      <c r="PZB26" s="163"/>
      <c r="PZC26" s="163"/>
      <c r="PZD26" s="163"/>
      <c r="PZE26" s="163"/>
      <c r="PZF26" s="163"/>
      <c r="PZG26" s="163"/>
      <c r="PZH26" s="163"/>
      <c r="PZI26" s="163"/>
      <c r="PZJ26" s="163"/>
      <c r="PZK26" s="163"/>
      <c r="PZL26" s="163"/>
      <c r="PZM26" s="163"/>
      <c r="PZN26" s="163"/>
      <c r="PZO26" s="163"/>
      <c r="PZP26" s="163"/>
      <c r="PZQ26" s="163"/>
      <c r="PZR26" s="163"/>
      <c r="PZS26" s="163"/>
      <c r="PZT26" s="163"/>
      <c r="PZU26" s="163"/>
      <c r="PZV26" s="163"/>
      <c r="PZW26" s="163"/>
      <c r="PZX26" s="163"/>
      <c r="PZY26" s="163"/>
      <c r="PZZ26" s="163"/>
      <c r="QAA26" s="163"/>
      <c r="QAB26" s="163"/>
      <c r="QAC26" s="163"/>
      <c r="QAD26" s="163"/>
      <c r="QAE26" s="163"/>
      <c r="QAF26" s="163"/>
      <c r="QAG26" s="163"/>
      <c r="QAH26" s="163"/>
      <c r="QAI26" s="163"/>
      <c r="QAJ26" s="163"/>
      <c r="QAK26" s="163"/>
      <c r="QAL26" s="163"/>
      <c r="QAM26" s="163"/>
      <c r="QAN26" s="163"/>
      <c r="QAO26" s="163"/>
      <c r="QAP26" s="163"/>
      <c r="QAQ26" s="163"/>
      <c r="QAR26" s="163"/>
      <c r="QAS26" s="163"/>
      <c r="QAT26" s="163"/>
      <c r="QAU26" s="163"/>
      <c r="QAV26" s="163"/>
      <c r="QAW26" s="163"/>
      <c r="QAX26" s="163"/>
      <c r="QAY26" s="163"/>
      <c r="QAZ26" s="163"/>
      <c r="QBA26" s="163"/>
      <c r="QBB26" s="163"/>
      <c r="QBC26" s="163"/>
      <c r="QBD26" s="163"/>
      <c r="QBE26" s="163"/>
      <c r="QBF26" s="163"/>
      <c r="QBG26" s="163"/>
      <c r="QBH26" s="163"/>
      <c r="QBI26" s="163"/>
      <c r="QBJ26" s="163"/>
      <c r="QBK26" s="163"/>
      <c r="QBL26" s="163"/>
      <c r="QBM26" s="163"/>
      <c r="QBN26" s="163"/>
      <c r="QBO26" s="163"/>
      <c r="QBP26" s="163"/>
      <c r="QBQ26" s="163"/>
      <c r="QBR26" s="163"/>
      <c r="QBS26" s="163"/>
      <c r="QBT26" s="163"/>
      <c r="QBU26" s="163"/>
      <c r="QBV26" s="163"/>
      <c r="QBW26" s="163"/>
      <c r="QBX26" s="163"/>
      <c r="QBY26" s="163"/>
      <c r="QBZ26" s="163"/>
      <c r="QCA26" s="163"/>
      <c r="QCB26" s="163"/>
      <c r="QCC26" s="163"/>
      <c r="QCD26" s="163"/>
      <c r="QCE26" s="163"/>
      <c r="QCF26" s="163"/>
      <c r="QCG26" s="163"/>
      <c r="QCH26" s="163"/>
      <c r="QCI26" s="163"/>
      <c r="QCJ26" s="163"/>
      <c r="QCK26" s="163"/>
      <c r="QCL26" s="163"/>
      <c r="QCM26" s="163"/>
      <c r="QCN26" s="163"/>
      <c r="QCO26" s="163"/>
      <c r="QCP26" s="163"/>
      <c r="QCQ26" s="163"/>
      <c r="QCR26" s="163"/>
      <c r="QCS26" s="163"/>
      <c r="QCT26" s="163"/>
      <c r="QCU26" s="163"/>
      <c r="QCV26" s="163"/>
      <c r="QCW26" s="163"/>
      <c r="QCX26" s="163"/>
      <c r="QCY26" s="163"/>
      <c r="QCZ26" s="163"/>
      <c r="QDA26" s="163"/>
      <c r="QDB26" s="163"/>
      <c r="QDC26" s="163"/>
      <c r="QDD26" s="163"/>
      <c r="QDE26" s="163"/>
      <c r="QDF26" s="163"/>
      <c r="QDG26" s="163"/>
      <c r="QDH26" s="163"/>
      <c r="QDI26" s="163"/>
      <c r="QDJ26" s="163"/>
      <c r="QDK26" s="163"/>
      <c r="QDL26" s="163"/>
      <c r="QDM26" s="163"/>
      <c r="QDN26" s="163"/>
      <c r="QDO26" s="163"/>
      <c r="QDP26" s="163"/>
      <c r="QDQ26" s="163"/>
      <c r="QDR26" s="163"/>
      <c r="QDS26" s="163"/>
      <c r="QDT26" s="163"/>
      <c r="QDU26" s="163"/>
      <c r="QDV26" s="163"/>
      <c r="QDW26" s="163"/>
      <c r="QDX26" s="163"/>
      <c r="QDY26" s="163"/>
      <c r="QDZ26" s="163"/>
      <c r="QEA26" s="163"/>
      <c r="QEB26" s="163"/>
      <c r="QEC26" s="163"/>
      <c r="QED26" s="163"/>
      <c r="QEE26" s="163"/>
      <c r="QEF26" s="163"/>
      <c r="QEG26" s="163"/>
      <c r="QEH26" s="163"/>
      <c r="QEI26" s="163"/>
      <c r="QEJ26" s="163"/>
      <c r="QEK26" s="163"/>
      <c r="QEL26" s="163"/>
      <c r="QEM26" s="163"/>
      <c r="QEN26" s="163"/>
      <c r="QEO26" s="163"/>
      <c r="QEP26" s="163"/>
      <c r="QEQ26" s="163"/>
      <c r="QER26" s="163"/>
      <c r="QES26" s="163"/>
      <c r="QET26" s="163"/>
      <c r="QEU26" s="163"/>
      <c r="QEV26" s="163"/>
      <c r="QEW26" s="163"/>
      <c r="QEX26" s="163"/>
      <c r="QEY26" s="163"/>
      <c r="QEZ26" s="163"/>
      <c r="QFA26" s="163"/>
      <c r="QFB26" s="163"/>
      <c r="QFC26" s="163"/>
      <c r="QFD26" s="163"/>
      <c r="QFE26" s="163"/>
      <c r="QFF26" s="163"/>
      <c r="QFG26" s="163"/>
      <c r="QFH26" s="163"/>
      <c r="QFI26" s="163"/>
      <c r="QFJ26" s="163"/>
      <c r="QFK26" s="163"/>
      <c r="QFL26" s="163"/>
      <c r="QFM26" s="163"/>
      <c r="QFN26" s="163"/>
      <c r="QFO26" s="163"/>
      <c r="QFP26" s="163"/>
      <c r="QFQ26" s="163"/>
      <c r="QFR26" s="163"/>
      <c r="QFS26" s="163"/>
      <c r="QFT26" s="163"/>
      <c r="QFU26" s="163"/>
      <c r="QFV26" s="163"/>
      <c r="QFW26" s="163"/>
      <c r="QFX26" s="163"/>
      <c r="QFY26" s="163"/>
      <c r="QFZ26" s="163"/>
      <c r="QGA26" s="163"/>
      <c r="QGB26" s="163"/>
      <c r="QGC26" s="163"/>
      <c r="QGD26" s="163"/>
      <c r="QGE26" s="163"/>
      <c r="QGF26" s="163"/>
      <c r="QGG26" s="163"/>
      <c r="QGH26" s="163"/>
      <c r="QGI26" s="163"/>
      <c r="QGJ26" s="163"/>
      <c r="QGK26" s="163"/>
      <c r="QGL26" s="163"/>
      <c r="QGM26" s="163"/>
      <c r="QGN26" s="163"/>
      <c r="QGO26" s="163"/>
      <c r="QGP26" s="163"/>
      <c r="QGQ26" s="163"/>
      <c r="QGR26" s="163"/>
      <c r="QGS26" s="163"/>
      <c r="QGT26" s="163"/>
      <c r="QGU26" s="163"/>
      <c r="QGV26" s="163"/>
      <c r="QGW26" s="163"/>
      <c r="QGX26" s="163"/>
      <c r="QGY26" s="163"/>
      <c r="QGZ26" s="163"/>
      <c r="QHA26" s="163"/>
      <c r="QHB26" s="163"/>
      <c r="QHC26" s="163"/>
      <c r="QHD26" s="163"/>
      <c r="QHE26" s="163"/>
      <c r="QHF26" s="163"/>
      <c r="QHG26" s="163"/>
      <c r="QHH26" s="163"/>
      <c r="QHI26" s="163"/>
      <c r="QHJ26" s="163"/>
      <c r="QHK26" s="163"/>
      <c r="QHL26" s="163"/>
      <c r="QHM26" s="163"/>
      <c r="QHN26" s="163"/>
      <c r="QHO26" s="163"/>
      <c r="QHP26" s="163"/>
      <c r="QHQ26" s="163"/>
      <c r="QHR26" s="163"/>
      <c r="QHS26" s="163"/>
      <c r="QHT26" s="163"/>
      <c r="QHU26" s="163"/>
      <c r="QHV26" s="163"/>
      <c r="QHW26" s="163"/>
      <c r="QHX26" s="163"/>
      <c r="QHY26" s="163"/>
      <c r="QHZ26" s="163"/>
      <c r="QIA26" s="163"/>
      <c r="QIB26" s="163"/>
      <c r="QIC26" s="163"/>
      <c r="QID26" s="163"/>
      <c r="QIE26" s="163"/>
      <c r="QIF26" s="163"/>
      <c r="QIG26" s="163"/>
      <c r="QIH26" s="163"/>
      <c r="QII26" s="163"/>
      <c r="QIJ26" s="163"/>
      <c r="QIK26" s="163"/>
      <c r="QIL26" s="163"/>
      <c r="QIM26" s="163"/>
      <c r="QIN26" s="163"/>
      <c r="QIO26" s="163"/>
      <c r="QIP26" s="163"/>
      <c r="QIQ26" s="163"/>
      <c r="QIR26" s="163"/>
      <c r="QIS26" s="163"/>
      <c r="QIT26" s="163"/>
      <c r="QIU26" s="163"/>
      <c r="QIV26" s="163"/>
      <c r="QIW26" s="163"/>
      <c r="QIX26" s="163"/>
      <c r="QIY26" s="163"/>
      <c r="QIZ26" s="163"/>
      <c r="QJA26" s="163"/>
      <c r="QJB26" s="163"/>
      <c r="QJC26" s="163"/>
      <c r="QJD26" s="163"/>
      <c r="QJE26" s="163"/>
      <c r="QJF26" s="163"/>
      <c r="QJG26" s="163"/>
      <c r="QJH26" s="163"/>
      <c r="QJI26" s="163"/>
      <c r="QJJ26" s="163"/>
      <c r="QJK26" s="163"/>
      <c r="QJL26" s="163"/>
      <c r="QJM26" s="163"/>
      <c r="QJN26" s="163"/>
      <c r="QJO26" s="163"/>
      <c r="QJP26" s="163"/>
      <c r="QJQ26" s="163"/>
      <c r="QJR26" s="163"/>
      <c r="QJS26" s="163"/>
      <c r="QJT26" s="163"/>
      <c r="QJU26" s="163"/>
      <c r="QJV26" s="163"/>
      <c r="QJW26" s="163"/>
      <c r="QJX26" s="163"/>
      <c r="QJY26" s="163"/>
      <c r="QJZ26" s="163"/>
      <c r="QKA26" s="163"/>
      <c r="QKB26" s="163"/>
      <c r="QKC26" s="163"/>
      <c r="QKD26" s="163"/>
      <c r="QKE26" s="163"/>
      <c r="QKF26" s="163"/>
      <c r="QKG26" s="163"/>
      <c r="QKH26" s="163"/>
      <c r="QKI26" s="163"/>
      <c r="QKJ26" s="163"/>
      <c r="QKK26" s="163"/>
      <c r="QKL26" s="163"/>
      <c r="QKM26" s="163"/>
      <c r="QKN26" s="163"/>
      <c r="QKO26" s="163"/>
      <c r="QKP26" s="163"/>
      <c r="QKQ26" s="163"/>
      <c r="QKR26" s="163"/>
      <c r="QKS26" s="163"/>
      <c r="QKT26" s="163"/>
      <c r="QKU26" s="163"/>
      <c r="QKV26" s="163"/>
      <c r="QKW26" s="163"/>
      <c r="QKX26" s="163"/>
      <c r="QKY26" s="163"/>
      <c r="QKZ26" s="163"/>
      <c r="QLA26" s="163"/>
      <c r="QLB26" s="163"/>
      <c r="QLC26" s="163"/>
      <c r="QLD26" s="163"/>
      <c r="QLE26" s="163"/>
      <c r="QLF26" s="163"/>
      <c r="QLG26" s="163"/>
      <c r="QLH26" s="163"/>
      <c r="QLI26" s="163"/>
      <c r="QLJ26" s="163"/>
      <c r="QLK26" s="163"/>
      <c r="QLL26" s="163"/>
      <c r="QLM26" s="163"/>
      <c r="QLN26" s="163"/>
      <c r="QLO26" s="163"/>
      <c r="QLP26" s="163"/>
      <c r="QLQ26" s="163"/>
      <c r="QLR26" s="163"/>
      <c r="QLS26" s="163"/>
      <c r="QLT26" s="163"/>
      <c r="QLU26" s="163"/>
      <c r="QLV26" s="163"/>
      <c r="QLW26" s="163"/>
      <c r="QLX26" s="163"/>
      <c r="QLY26" s="163"/>
      <c r="QLZ26" s="163"/>
      <c r="QMA26" s="163"/>
      <c r="QMB26" s="163"/>
      <c r="QMC26" s="163"/>
      <c r="QMD26" s="163"/>
      <c r="QME26" s="163"/>
      <c r="QMF26" s="163"/>
      <c r="QMG26" s="163"/>
      <c r="QMH26" s="163"/>
      <c r="QMI26" s="163"/>
      <c r="QMJ26" s="163"/>
      <c r="QMK26" s="163"/>
      <c r="QML26" s="163"/>
      <c r="QMM26" s="163"/>
      <c r="QMN26" s="163"/>
      <c r="QMO26" s="163"/>
      <c r="QMP26" s="163"/>
      <c r="QMQ26" s="163"/>
      <c r="QMR26" s="163"/>
      <c r="QMS26" s="163"/>
      <c r="QMT26" s="163"/>
      <c r="QMU26" s="163"/>
      <c r="QMV26" s="163"/>
      <c r="QMW26" s="163"/>
      <c r="QMX26" s="163"/>
      <c r="QMY26" s="163"/>
      <c r="QMZ26" s="163"/>
      <c r="QNA26" s="163"/>
      <c r="QNB26" s="163"/>
      <c r="QNC26" s="163"/>
      <c r="QND26" s="163"/>
      <c r="QNE26" s="163"/>
      <c r="QNF26" s="163"/>
      <c r="QNG26" s="163"/>
      <c r="QNH26" s="163"/>
      <c r="QNI26" s="163"/>
      <c r="QNJ26" s="163"/>
      <c r="QNK26" s="163"/>
      <c r="QNL26" s="163"/>
      <c r="QNM26" s="163"/>
      <c r="QNN26" s="163"/>
      <c r="QNO26" s="163"/>
      <c r="QNP26" s="163"/>
      <c r="QNQ26" s="163"/>
      <c r="QNR26" s="163"/>
      <c r="QNS26" s="163"/>
      <c r="QNT26" s="163"/>
      <c r="QNU26" s="163"/>
      <c r="QNV26" s="163"/>
      <c r="QNW26" s="163"/>
      <c r="QNX26" s="163"/>
      <c r="QNY26" s="163"/>
      <c r="QNZ26" s="163"/>
      <c r="QOA26" s="163"/>
      <c r="QOB26" s="163"/>
      <c r="QOC26" s="163"/>
      <c r="QOD26" s="163"/>
      <c r="QOE26" s="163"/>
      <c r="QOF26" s="163"/>
      <c r="QOG26" s="163"/>
      <c r="QOH26" s="163"/>
      <c r="QOI26" s="163"/>
      <c r="QOJ26" s="163"/>
      <c r="QOK26" s="163"/>
      <c r="QOL26" s="163"/>
      <c r="QOM26" s="163"/>
      <c r="QON26" s="163"/>
      <c r="QOO26" s="163"/>
      <c r="QOP26" s="163"/>
      <c r="QOQ26" s="163"/>
      <c r="QOR26" s="163"/>
      <c r="QOS26" s="163"/>
      <c r="QOT26" s="163"/>
      <c r="QOU26" s="163"/>
      <c r="QOV26" s="163"/>
      <c r="QOW26" s="163"/>
      <c r="QOX26" s="163"/>
      <c r="QOY26" s="163"/>
      <c r="QOZ26" s="163"/>
      <c r="QPA26" s="163"/>
      <c r="QPB26" s="163"/>
      <c r="QPC26" s="163"/>
      <c r="QPD26" s="163"/>
      <c r="QPE26" s="163"/>
      <c r="QPF26" s="163"/>
      <c r="QPG26" s="163"/>
      <c r="QPH26" s="163"/>
      <c r="QPI26" s="163"/>
      <c r="QPJ26" s="163"/>
      <c r="QPK26" s="163"/>
      <c r="QPL26" s="163"/>
      <c r="QPM26" s="163"/>
      <c r="QPN26" s="163"/>
      <c r="QPO26" s="163"/>
      <c r="QPP26" s="163"/>
      <c r="QPQ26" s="163"/>
      <c r="QPR26" s="163"/>
      <c r="QPS26" s="163"/>
      <c r="QPT26" s="163"/>
      <c r="QPU26" s="163"/>
      <c r="QPV26" s="163"/>
      <c r="QPW26" s="163"/>
      <c r="QPX26" s="163"/>
      <c r="QPY26" s="163"/>
      <c r="QPZ26" s="163"/>
      <c r="QQA26" s="163"/>
      <c r="QQB26" s="163"/>
      <c r="QQC26" s="163"/>
      <c r="QQD26" s="163"/>
      <c r="QQE26" s="163"/>
      <c r="QQF26" s="163"/>
      <c r="QQG26" s="163"/>
      <c r="QQH26" s="163"/>
      <c r="QQI26" s="163"/>
      <c r="QQJ26" s="163"/>
      <c r="QQK26" s="163"/>
      <c r="QQL26" s="163"/>
      <c r="QQM26" s="163"/>
      <c r="QQN26" s="163"/>
      <c r="QQO26" s="163"/>
      <c r="QQP26" s="163"/>
      <c r="QQQ26" s="163"/>
      <c r="QQR26" s="163"/>
      <c r="QQS26" s="163"/>
      <c r="QQT26" s="163"/>
      <c r="QQU26" s="163"/>
      <c r="QQV26" s="163"/>
      <c r="QQW26" s="163"/>
      <c r="QQX26" s="163"/>
      <c r="QQY26" s="163"/>
      <c r="QQZ26" s="163"/>
      <c r="QRA26" s="163"/>
      <c r="QRB26" s="163"/>
      <c r="QRC26" s="163"/>
      <c r="QRD26" s="163"/>
      <c r="QRE26" s="163"/>
      <c r="QRF26" s="163"/>
      <c r="QRG26" s="163"/>
      <c r="QRH26" s="163"/>
      <c r="QRI26" s="163"/>
      <c r="QRJ26" s="163"/>
      <c r="QRK26" s="163"/>
      <c r="QRL26" s="163"/>
      <c r="QRM26" s="163"/>
      <c r="QRN26" s="163"/>
      <c r="QRO26" s="163"/>
      <c r="QRP26" s="163"/>
      <c r="QRQ26" s="163"/>
      <c r="QRR26" s="163"/>
      <c r="QRS26" s="163"/>
      <c r="QRT26" s="163"/>
      <c r="QRU26" s="163"/>
      <c r="QRV26" s="163"/>
      <c r="QRW26" s="163"/>
      <c r="QRX26" s="163"/>
      <c r="QRY26" s="163"/>
      <c r="QRZ26" s="163"/>
      <c r="QSA26" s="163"/>
      <c r="QSB26" s="163"/>
      <c r="QSC26" s="163"/>
      <c r="QSD26" s="163"/>
      <c r="QSE26" s="163"/>
      <c r="QSF26" s="163"/>
      <c r="QSG26" s="163"/>
      <c r="QSH26" s="163"/>
      <c r="QSI26" s="163"/>
      <c r="QSJ26" s="163"/>
      <c r="QSK26" s="163"/>
      <c r="QSL26" s="163"/>
      <c r="QSM26" s="163"/>
      <c r="QSN26" s="163"/>
      <c r="QSO26" s="163"/>
      <c r="QSP26" s="163"/>
      <c r="QSQ26" s="163"/>
      <c r="QSR26" s="163"/>
      <c r="QSS26" s="163"/>
      <c r="QST26" s="163"/>
      <c r="QSU26" s="163"/>
      <c r="QSV26" s="163"/>
      <c r="QSW26" s="163"/>
      <c r="QSX26" s="163"/>
      <c r="QSY26" s="163"/>
      <c r="QSZ26" s="163"/>
      <c r="QTA26" s="163"/>
      <c r="QTB26" s="163"/>
      <c r="QTC26" s="163"/>
      <c r="QTD26" s="163"/>
      <c r="QTE26" s="163"/>
      <c r="QTF26" s="163"/>
      <c r="QTG26" s="163"/>
      <c r="QTH26" s="163"/>
      <c r="QTI26" s="163"/>
      <c r="QTJ26" s="163"/>
      <c r="QTK26" s="163"/>
      <c r="QTL26" s="163"/>
      <c r="QTM26" s="163"/>
      <c r="QTN26" s="163"/>
      <c r="QTO26" s="163"/>
      <c r="QTP26" s="163"/>
      <c r="QTQ26" s="163"/>
      <c r="QTR26" s="163"/>
      <c r="QTS26" s="163"/>
      <c r="QTT26" s="163"/>
      <c r="QTU26" s="163"/>
      <c r="QTV26" s="163"/>
      <c r="QTW26" s="163"/>
      <c r="QTX26" s="163"/>
      <c r="QTY26" s="163"/>
      <c r="QTZ26" s="163"/>
      <c r="QUA26" s="163"/>
      <c r="QUB26" s="163"/>
      <c r="QUC26" s="163"/>
      <c r="QUD26" s="163"/>
      <c r="QUE26" s="163"/>
      <c r="QUF26" s="163"/>
      <c r="QUG26" s="163"/>
      <c r="QUH26" s="163"/>
      <c r="QUI26" s="163"/>
      <c r="QUJ26" s="163"/>
      <c r="QUK26" s="163"/>
      <c r="QUL26" s="163"/>
      <c r="QUM26" s="163"/>
      <c r="QUN26" s="163"/>
      <c r="QUO26" s="163"/>
      <c r="QUP26" s="163"/>
      <c r="QUQ26" s="163"/>
      <c r="QUR26" s="163"/>
      <c r="QUS26" s="163"/>
      <c r="QUT26" s="163"/>
      <c r="QUU26" s="163"/>
      <c r="QUV26" s="163"/>
      <c r="QUW26" s="163"/>
      <c r="QUX26" s="163"/>
      <c r="QUY26" s="163"/>
      <c r="QUZ26" s="163"/>
      <c r="QVA26" s="163"/>
      <c r="QVB26" s="163"/>
      <c r="QVC26" s="163"/>
      <c r="QVD26" s="163"/>
      <c r="QVE26" s="163"/>
      <c r="QVF26" s="163"/>
      <c r="QVG26" s="163"/>
      <c r="QVH26" s="163"/>
      <c r="QVI26" s="163"/>
      <c r="QVJ26" s="163"/>
      <c r="QVK26" s="163"/>
      <c r="QVL26" s="163"/>
      <c r="QVM26" s="163"/>
      <c r="QVN26" s="163"/>
      <c r="QVO26" s="163"/>
      <c r="QVP26" s="163"/>
      <c r="QVQ26" s="163"/>
      <c r="QVR26" s="163"/>
      <c r="QVS26" s="163"/>
      <c r="QVT26" s="163"/>
      <c r="QVU26" s="163"/>
      <c r="QVV26" s="163"/>
      <c r="QVW26" s="163"/>
      <c r="QVX26" s="163"/>
      <c r="QVY26" s="163"/>
      <c r="QVZ26" s="163"/>
      <c r="QWA26" s="163"/>
      <c r="QWB26" s="163"/>
      <c r="QWC26" s="163"/>
      <c r="QWD26" s="163"/>
      <c r="QWE26" s="163"/>
      <c r="QWF26" s="163"/>
      <c r="QWG26" s="163"/>
      <c r="QWH26" s="163"/>
      <c r="QWI26" s="163"/>
      <c r="QWJ26" s="163"/>
      <c r="QWK26" s="163"/>
      <c r="QWL26" s="163"/>
      <c r="QWM26" s="163"/>
      <c r="QWN26" s="163"/>
      <c r="QWO26" s="163"/>
      <c r="QWP26" s="163"/>
      <c r="QWQ26" s="163"/>
      <c r="QWR26" s="163"/>
      <c r="QWS26" s="163"/>
      <c r="QWT26" s="163"/>
      <c r="QWU26" s="163"/>
      <c r="QWV26" s="163"/>
      <c r="QWW26" s="163"/>
      <c r="QWX26" s="163"/>
      <c r="QWY26" s="163"/>
      <c r="QWZ26" s="163"/>
      <c r="QXA26" s="163"/>
      <c r="QXB26" s="163"/>
      <c r="QXC26" s="163"/>
      <c r="QXD26" s="163"/>
      <c r="QXE26" s="163"/>
      <c r="QXF26" s="163"/>
      <c r="QXG26" s="163"/>
      <c r="QXH26" s="163"/>
      <c r="QXI26" s="163"/>
      <c r="QXJ26" s="163"/>
      <c r="QXK26" s="163"/>
      <c r="QXL26" s="163"/>
      <c r="QXM26" s="163"/>
      <c r="QXN26" s="163"/>
      <c r="QXO26" s="163"/>
      <c r="QXP26" s="163"/>
      <c r="QXQ26" s="163"/>
      <c r="QXR26" s="163"/>
      <c r="QXS26" s="163"/>
      <c r="QXT26" s="163"/>
      <c r="QXU26" s="163"/>
      <c r="QXV26" s="163"/>
      <c r="QXW26" s="163"/>
      <c r="QXX26" s="163"/>
      <c r="QXY26" s="163"/>
      <c r="QXZ26" s="163"/>
      <c r="QYA26" s="163"/>
      <c r="QYB26" s="163"/>
      <c r="QYC26" s="163"/>
      <c r="QYD26" s="163"/>
      <c r="QYE26" s="163"/>
      <c r="QYF26" s="163"/>
      <c r="QYG26" s="163"/>
      <c r="QYH26" s="163"/>
      <c r="QYI26" s="163"/>
      <c r="QYJ26" s="163"/>
      <c r="QYK26" s="163"/>
      <c r="QYL26" s="163"/>
      <c r="QYM26" s="163"/>
      <c r="QYN26" s="163"/>
      <c r="QYO26" s="163"/>
      <c r="QYP26" s="163"/>
      <c r="QYQ26" s="163"/>
      <c r="QYR26" s="163"/>
      <c r="QYS26" s="163"/>
      <c r="QYT26" s="163"/>
      <c r="QYU26" s="163"/>
      <c r="QYV26" s="163"/>
      <c r="QYW26" s="163"/>
      <c r="QYX26" s="163"/>
      <c r="QYY26" s="163"/>
      <c r="QYZ26" s="163"/>
      <c r="QZA26" s="163"/>
      <c r="QZB26" s="163"/>
      <c r="QZC26" s="163"/>
      <c r="QZD26" s="163"/>
      <c r="QZE26" s="163"/>
      <c r="QZF26" s="163"/>
      <c r="QZG26" s="163"/>
      <c r="QZH26" s="163"/>
      <c r="QZI26" s="163"/>
      <c r="QZJ26" s="163"/>
      <c r="QZK26" s="163"/>
      <c r="QZL26" s="163"/>
      <c r="QZM26" s="163"/>
      <c r="QZN26" s="163"/>
      <c r="QZO26" s="163"/>
      <c r="QZP26" s="163"/>
      <c r="QZQ26" s="163"/>
      <c r="QZR26" s="163"/>
      <c r="QZS26" s="163"/>
      <c r="QZT26" s="163"/>
      <c r="QZU26" s="163"/>
      <c r="QZV26" s="163"/>
      <c r="QZW26" s="163"/>
      <c r="QZX26" s="163"/>
      <c r="QZY26" s="163"/>
      <c r="QZZ26" s="163"/>
      <c r="RAA26" s="163"/>
      <c r="RAB26" s="163"/>
      <c r="RAC26" s="163"/>
      <c r="RAD26" s="163"/>
      <c r="RAE26" s="163"/>
      <c r="RAF26" s="163"/>
      <c r="RAG26" s="163"/>
      <c r="RAH26" s="163"/>
      <c r="RAI26" s="163"/>
      <c r="RAJ26" s="163"/>
      <c r="RAK26" s="163"/>
      <c r="RAL26" s="163"/>
      <c r="RAM26" s="163"/>
      <c r="RAN26" s="163"/>
      <c r="RAO26" s="163"/>
      <c r="RAP26" s="163"/>
      <c r="RAQ26" s="163"/>
      <c r="RAR26" s="163"/>
      <c r="RAS26" s="163"/>
      <c r="RAT26" s="163"/>
      <c r="RAU26" s="163"/>
      <c r="RAV26" s="163"/>
      <c r="RAW26" s="163"/>
      <c r="RAX26" s="163"/>
      <c r="RAY26" s="163"/>
      <c r="RAZ26" s="163"/>
      <c r="RBA26" s="163"/>
      <c r="RBB26" s="163"/>
      <c r="RBC26" s="163"/>
      <c r="RBD26" s="163"/>
      <c r="RBE26" s="163"/>
      <c r="RBF26" s="163"/>
      <c r="RBG26" s="163"/>
      <c r="RBH26" s="163"/>
      <c r="RBI26" s="163"/>
      <c r="RBJ26" s="163"/>
      <c r="RBK26" s="163"/>
      <c r="RBL26" s="163"/>
      <c r="RBM26" s="163"/>
      <c r="RBN26" s="163"/>
      <c r="RBO26" s="163"/>
      <c r="RBP26" s="163"/>
      <c r="RBQ26" s="163"/>
      <c r="RBR26" s="163"/>
      <c r="RBS26" s="163"/>
      <c r="RBT26" s="163"/>
      <c r="RBU26" s="163"/>
      <c r="RBV26" s="163"/>
      <c r="RBW26" s="163"/>
      <c r="RBX26" s="163"/>
      <c r="RBY26" s="163"/>
      <c r="RBZ26" s="163"/>
      <c r="RCA26" s="163"/>
      <c r="RCB26" s="163"/>
      <c r="RCC26" s="163"/>
      <c r="RCD26" s="163"/>
      <c r="RCE26" s="163"/>
      <c r="RCF26" s="163"/>
      <c r="RCG26" s="163"/>
      <c r="RCH26" s="163"/>
      <c r="RCI26" s="163"/>
      <c r="RCJ26" s="163"/>
      <c r="RCK26" s="163"/>
      <c r="RCL26" s="163"/>
      <c r="RCM26" s="163"/>
      <c r="RCN26" s="163"/>
      <c r="RCO26" s="163"/>
      <c r="RCP26" s="163"/>
      <c r="RCQ26" s="163"/>
      <c r="RCR26" s="163"/>
      <c r="RCS26" s="163"/>
      <c r="RCT26" s="163"/>
      <c r="RCU26" s="163"/>
      <c r="RCV26" s="163"/>
      <c r="RCW26" s="163"/>
      <c r="RCX26" s="163"/>
      <c r="RCY26" s="163"/>
      <c r="RCZ26" s="163"/>
      <c r="RDA26" s="163"/>
      <c r="RDB26" s="163"/>
      <c r="RDC26" s="163"/>
      <c r="RDD26" s="163"/>
      <c r="RDE26" s="163"/>
      <c r="RDF26" s="163"/>
      <c r="RDG26" s="163"/>
      <c r="RDH26" s="163"/>
      <c r="RDI26" s="163"/>
      <c r="RDJ26" s="163"/>
      <c r="RDK26" s="163"/>
      <c r="RDL26" s="163"/>
      <c r="RDM26" s="163"/>
      <c r="RDN26" s="163"/>
      <c r="RDO26" s="163"/>
      <c r="RDP26" s="163"/>
      <c r="RDQ26" s="163"/>
      <c r="RDR26" s="163"/>
      <c r="RDS26" s="163"/>
      <c r="RDT26" s="163"/>
      <c r="RDU26" s="163"/>
      <c r="RDV26" s="163"/>
      <c r="RDW26" s="163"/>
      <c r="RDX26" s="163"/>
      <c r="RDY26" s="163"/>
      <c r="RDZ26" s="163"/>
      <c r="REA26" s="163"/>
      <c r="REB26" s="163"/>
      <c r="REC26" s="163"/>
      <c r="RED26" s="163"/>
      <c r="REE26" s="163"/>
      <c r="REF26" s="163"/>
      <c r="REG26" s="163"/>
      <c r="REH26" s="163"/>
      <c r="REI26" s="163"/>
      <c r="REJ26" s="163"/>
      <c r="REK26" s="163"/>
      <c r="REL26" s="163"/>
      <c r="REM26" s="163"/>
      <c r="REN26" s="163"/>
      <c r="REO26" s="163"/>
      <c r="REP26" s="163"/>
      <c r="REQ26" s="163"/>
      <c r="RER26" s="163"/>
      <c r="RES26" s="163"/>
      <c r="RET26" s="163"/>
      <c r="REU26" s="163"/>
      <c r="REV26" s="163"/>
      <c r="REW26" s="163"/>
      <c r="REX26" s="163"/>
      <c r="REY26" s="163"/>
      <c r="REZ26" s="163"/>
      <c r="RFA26" s="163"/>
      <c r="RFB26" s="163"/>
      <c r="RFC26" s="163"/>
      <c r="RFD26" s="163"/>
      <c r="RFE26" s="163"/>
      <c r="RFF26" s="163"/>
      <c r="RFG26" s="163"/>
      <c r="RFH26" s="163"/>
      <c r="RFI26" s="163"/>
      <c r="RFJ26" s="163"/>
      <c r="RFK26" s="163"/>
      <c r="RFL26" s="163"/>
      <c r="RFM26" s="163"/>
      <c r="RFN26" s="163"/>
      <c r="RFO26" s="163"/>
      <c r="RFP26" s="163"/>
      <c r="RFQ26" s="163"/>
      <c r="RFR26" s="163"/>
      <c r="RFS26" s="163"/>
      <c r="RFT26" s="163"/>
      <c r="RFU26" s="163"/>
      <c r="RFV26" s="163"/>
      <c r="RFW26" s="163"/>
      <c r="RFX26" s="163"/>
      <c r="RFY26" s="163"/>
      <c r="RFZ26" s="163"/>
      <c r="RGA26" s="163"/>
      <c r="RGB26" s="163"/>
      <c r="RGC26" s="163"/>
      <c r="RGD26" s="163"/>
      <c r="RGE26" s="163"/>
      <c r="RGF26" s="163"/>
      <c r="RGG26" s="163"/>
      <c r="RGH26" s="163"/>
      <c r="RGI26" s="163"/>
      <c r="RGJ26" s="163"/>
      <c r="RGK26" s="163"/>
      <c r="RGL26" s="163"/>
      <c r="RGM26" s="163"/>
      <c r="RGN26" s="163"/>
      <c r="RGO26" s="163"/>
      <c r="RGP26" s="163"/>
      <c r="RGQ26" s="163"/>
      <c r="RGR26" s="163"/>
      <c r="RGS26" s="163"/>
      <c r="RGT26" s="163"/>
      <c r="RGU26" s="163"/>
      <c r="RGV26" s="163"/>
      <c r="RGW26" s="163"/>
      <c r="RGX26" s="163"/>
      <c r="RGY26" s="163"/>
      <c r="RGZ26" s="163"/>
      <c r="RHA26" s="163"/>
      <c r="RHB26" s="163"/>
      <c r="RHC26" s="163"/>
      <c r="RHD26" s="163"/>
      <c r="RHE26" s="163"/>
      <c r="RHF26" s="163"/>
      <c r="RHG26" s="163"/>
      <c r="RHH26" s="163"/>
      <c r="RHI26" s="163"/>
      <c r="RHJ26" s="163"/>
      <c r="RHK26" s="163"/>
      <c r="RHL26" s="163"/>
      <c r="RHM26" s="163"/>
      <c r="RHN26" s="163"/>
      <c r="RHO26" s="163"/>
      <c r="RHP26" s="163"/>
      <c r="RHQ26" s="163"/>
      <c r="RHR26" s="163"/>
      <c r="RHS26" s="163"/>
      <c r="RHT26" s="163"/>
      <c r="RHU26" s="163"/>
      <c r="RHV26" s="163"/>
      <c r="RHW26" s="163"/>
      <c r="RHX26" s="163"/>
      <c r="RHY26" s="163"/>
      <c r="RHZ26" s="163"/>
      <c r="RIA26" s="163"/>
      <c r="RIB26" s="163"/>
      <c r="RIC26" s="163"/>
      <c r="RID26" s="163"/>
      <c r="RIE26" s="163"/>
      <c r="RIF26" s="163"/>
      <c r="RIG26" s="163"/>
      <c r="RIH26" s="163"/>
      <c r="RII26" s="163"/>
      <c r="RIJ26" s="163"/>
      <c r="RIK26" s="163"/>
      <c r="RIL26" s="163"/>
      <c r="RIM26" s="163"/>
      <c r="RIN26" s="163"/>
      <c r="RIO26" s="163"/>
      <c r="RIP26" s="163"/>
      <c r="RIQ26" s="163"/>
      <c r="RIR26" s="163"/>
      <c r="RIS26" s="163"/>
      <c r="RIT26" s="163"/>
      <c r="RIU26" s="163"/>
      <c r="RIV26" s="163"/>
      <c r="RIW26" s="163"/>
      <c r="RIX26" s="163"/>
      <c r="RIY26" s="163"/>
      <c r="RIZ26" s="163"/>
      <c r="RJA26" s="163"/>
      <c r="RJB26" s="163"/>
      <c r="RJC26" s="163"/>
      <c r="RJD26" s="163"/>
      <c r="RJE26" s="163"/>
      <c r="RJF26" s="163"/>
      <c r="RJG26" s="163"/>
      <c r="RJH26" s="163"/>
      <c r="RJI26" s="163"/>
      <c r="RJJ26" s="163"/>
      <c r="RJK26" s="163"/>
      <c r="RJL26" s="163"/>
      <c r="RJM26" s="163"/>
      <c r="RJN26" s="163"/>
      <c r="RJO26" s="163"/>
      <c r="RJP26" s="163"/>
      <c r="RJQ26" s="163"/>
      <c r="RJR26" s="163"/>
      <c r="RJS26" s="163"/>
      <c r="RJT26" s="163"/>
      <c r="RJU26" s="163"/>
      <c r="RJV26" s="163"/>
      <c r="RJW26" s="163"/>
      <c r="RJX26" s="163"/>
      <c r="RJY26" s="163"/>
      <c r="RJZ26" s="163"/>
      <c r="RKA26" s="163"/>
      <c r="RKB26" s="163"/>
      <c r="RKC26" s="163"/>
      <c r="RKD26" s="163"/>
      <c r="RKE26" s="163"/>
      <c r="RKF26" s="163"/>
      <c r="RKG26" s="163"/>
      <c r="RKH26" s="163"/>
      <c r="RKI26" s="163"/>
      <c r="RKJ26" s="163"/>
      <c r="RKK26" s="163"/>
      <c r="RKL26" s="163"/>
      <c r="RKM26" s="163"/>
      <c r="RKN26" s="163"/>
      <c r="RKO26" s="163"/>
      <c r="RKP26" s="163"/>
      <c r="RKQ26" s="163"/>
      <c r="RKR26" s="163"/>
      <c r="RKS26" s="163"/>
      <c r="RKT26" s="163"/>
      <c r="RKU26" s="163"/>
      <c r="RKV26" s="163"/>
      <c r="RKW26" s="163"/>
      <c r="RKX26" s="163"/>
      <c r="RKY26" s="163"/>
      <c r="RKZ26" s="163"/>
      <c r="RLA26" s="163"/>
      <c r="RLB26" s="163"/>
      <c r="RLC26" s="163"/>
      <c r="RLD26" s="163"/>
      <c r="RLE26" s="163"/>
      <c r="RLF26" s="163"/>
      <c r="RLG26" s="163"/>
      <c r="RLH26" s="163"/>
      <c r="RLI26" s="163"/>
      <c r="RLJ26" s="163"/>
      <c r="RLK26" s="163"/>
      <c r="RLL26" s="163"/>
      <c r="RLM26" s="163"/>
      <c r="RLN26" s="163"/>
      <c r="RLO26" s="163"/>
      <c r="RLP26" s="163"/>
      <c r="RLQ26" s="163"/>
      <c r="RLR26" s="163"/>
      <c r="RLS26" s="163"/>
      <c r="RLT26" s="163"/>
      <c r="RLU26" s="163"/>
      <c r="RLV26" s="163"/>
      <c r="RLW26" s="163"/>
      <c r="RLX26" s="163"/>
      <c r="RLY26" s="163"/>
      <c r="RLZ26" s="163"/>
      <c r="RMA26" s="163"/>
      <c r="RMB26" s="163"/>
      <c r="RMC26" s="163"/>
      <c r="RMD26" s="163"/>
      <c r="RME26" s="163"/>
      <c r="RMF26" s="163"/>
      <c r="RMG26" s="163"/>
      <c r="RMH26" s="163"/>
      <c r="RMI26" s="163"/>
      <c r="RMJ26" s="163"/>
      <c r="RMK26" s="163"/>
      <c r="RML26" s="163"/>
      <c r="RMM26" s="163"/>
      <c r="RMN26" s="163"/>
      <c r="RMO26" s="163"/>
      <c r="RMP26" s="163"/>
      <c r="RMQ26" s="163"/>
      <c r="RMR26" s="163"/>
      <c r="RMS26" s="163"/>
      <c r="RMT26" s="163"/>
      <c r="RMU26" s="163"/>
      <c r="RMV26" s="163"/>
      <c r="RMW26" s="163"/>
      <c r="RMX26" s="163"/>
      <c r="RMY26" s="163"/>
      <c r="RMZ26" s="163"/>
      <c r="RNA26" s="163"/>
      <c r="RNB26" s="163"/>
      <c r="RNC26" s="163"/>
      <c r="RND26" s="163"/>
      <c r="RNE26" s="163"/>
      <c r="RNF26" s="163"/>
      <c r="RNG26" s="163"/>
      <c r="RNH26" s="163"/>
      <c r="RNI26" s="163"/>
      <c r="RNJ26" s="163"/>
      <c r="RNK26" s="163"/>
      <c r="RNL26" s="163"/>
      <c r="RNM26" s="163"/>
      <c r="RNN26" s="163"/>
      <c r="RNO26" s="163"/>
      <c r="RNP26" s="163"/>
      <c r="RNQ26" s="163"/>
      <c r="RNR26" s="163"/>
      <c r="RNS26" s="163"/>
      <c r="RNT26" s="163"/>
      <c r="RNU26" s="163"/>
      <c r="RNV26" s="163"/>
      <c r="RNW26" s="163"/>
      <c r="RNX26" s="163"/>
      <c r="RNY26" s="163"/>
      <c r="RNZ26" s="163"/>
      <c r="ROA26" s="163"/>
      <c r="ROB26" s="163"/>
      <c r="ROC26" s="163"/>
      <c r="ROD26" s="163"/>
      <c r="ROE26" s="163"/>
      <c r="ROF26" s="163"/>
      <c r="ROG26" s="163"/>
      <c r="ROH26" s="163"/>
      <c r="ROI26" s="163"/>
      <c r="ROJ26" s="163"/>
      <c r="ROK26" s="163"/>
      <c r="ROL26" s="163"/>
      <c r="ROM26" s="163"/>
      <c r="RON26" s="163"/>
      <c r="ROO26" s="163"/>
      <c r="ROP26" s="163"/>
      <c r="ROQ26" s="163"/>
      <c r="ROR26" s="163"/>
      <c r="ROS26" s="163"/>
      <c r="ROT26" s="163"/>
      <c r="ROU26" s="163"/>
      <c r="ROV26" s="163"/>
      <c r="ROW26" s="163"/>
      <c r="ROX26" s="163"/>
      <c r="ROY26" s="163"/>
      <c r="ROZ26" s="163"/>
      <c r="RPA26" s="163"/>
      <c r="RPB26" s="163"/>
      <c r="RPC26" s="163"/>
      <c r="RPD26" s="163"/>
      <c r="RPE26" s="163"/>
      <c r="RPF26" s="163"/>
      <c r="RPG26" s="163"/>
      <c r="RPH26" s="163"/>
      <c r="RPI26" s="163"/>
      <c r="RPJ26" s="163"/>
      <c r="RPK26" s="163"/>
      <c r="RPL26" s="163"/>
      <c r="RPM26" s="163"/>
      <c r="RPN26" s="163"/>
      <c r="RPO26" s="163"/>
      <c r="RPP26" s="163"/>
      <c r="RPQ26" s="163"/>
      <c r="RPR26" s="163"/>
      <c r="RPS26" s="163"/>
      <c r="RPT26" s="163"/>
      <c r="RPU26" s="163"/>
      <c r="RPV26" s="163"/>
      <c r="RPW26" s="163"/>
      <c r="RPX26" s="163"/>
      <c r="RPY26" s="163"/>
      <c r="RPZ26" s="163"/>
      <c r="RQA26" s="163"/>
      <c r="RQB26" s="163"/>
      <c r="RQC26" s="163"/>
      <c r="RQD26" s="163"/>
      <c r="RQE26" s="163"/>
      <c r="RQF26" s="163"/>
      <c r="RQG26" s="163"/>
      <c r="RQH26" s="163"/>
      <c r="RQI26" s="163"/>
      <c r="RQJ26" s="163"/>
      <c r="RQK26" s="163"/>
      <c r="RQL26" s="163"/>
      <c r="RQM26" s="163"/>
      <c r="RQN26" s="163"/>
      <c r="RQO26" s="163"/>
      <c r="RQP26" s="163"/>
      <c r="RQQ26" s="163"/>
      <c r="RQR26" s="163"/>
      <c r="RQS26" s="163"/>
      <c r="RQT26" s="163"/>
      <c r="RQU26" s="163"/>
      <c r="RQV26" s="163"/>
      <c r="RQW26" s="163"/>
      <c r="RQX26" s="163"/>
      <c r="RQY26" s="163"/>
      <c r="RQZ26" s="163"/>
      <c r="RRA26" s="163"/>
      <c r="RRB26" s="163"/>
      <c r="RRC26" s="163"/>
      <c r="RRD26" s="163"/>
      <c r="RRE26" s="163"/>
      <c r="RRF26" s="163"/>
      <c r="RRG26" s="163"/>
      <c r="RRH26" s="163"/>
      <c r="RRI26" s="163"/>
      <c r="RRJ26" s="163"/>
      <c r="RRK26" s="163"/>
      <c r="RRL26" s="163"/>
      <c r="RRM26" s="163"/>
      <c r="RRN26" s="163"/>
      <c r="RRO26" s="163"/>
      <c r="RRP26" s="163"/>
      <c r="RRQ26" s="163"/>
      <c r="RRR26" s="163"/>
      <c r="RRS26" s="163"/>
      <c r="RRT26" s="163"/>
      <c r="RRU26" s="163"/>
      <c r="RRV26" s="163"/>
      <c r="RRW26" s="163"/>
      <c r="RRX26" s="163"/>
      <c r="RRY26" s="163"/>
      <c r="RRZ26" s="163"/>
      <c r="RSA26" s="163"/>
      <c r="RSB26" s="163"/>
      <c r="RSC26" s="163"/>
      <c r="RSD26" s="163"/>
      <c r="RSE26" s="163"/>
      <c r="RSF26" s="163"/>
      <c r="RSG26" s="163"/>
      <c r="RSH26" s="163"/>
      <c r="RSI26" s="163"/>
      <c r="RSJ26" s="163"/>
      <c r="RSK26" s="163"/>
      <c r="RSL26" s="163"/>
      <c r="RSM26" s="163"/>
      <c r="RSN26" s="163"/>
      <c r="RSO26" s="163"/>
      <c r="RSP26" s="163"/>
      <c r="RSQ26" s="163"/>
      <c r="RSR26" s="163"/>
      <c r="RSS26" s="163"/>
      <c r="RST26" s="163"/>
      <c r="RSU26" s="163"/>
      <c r="RSV26" s="163"/>
      <c r="RSW26" s="163"/>
      <c r="RSX26" s="163"/>
      <c r="RSY26" s="163"/>
      <c r="RSZ26" s="163"/>
      <c r="RTA26" s="163"/>
      <c r="RTB26" s="163"/>
      <c r="RTC26" s="163"/>
      <c r="RTD26" s="163"/>
      <c r="RTE26" s="163"/>
      <c r="RTF26" s="163"/>
      <c r="RTG26" s="163"/>
      <c r="RTH26" s="163"/>
      <c r="RTI26" s="163"/>
      <c r="RTJ26" s="163"/>
      <c r="RTK26" s="163"/>
      <c r="RTL26" s="163"/>
      <c r="RTM26" s="163"/>
      <c r="RTN26" s="163"/>
      <c r="RTO26" s="163"/>
      <c r="RTP26" s="163"/>
      <c r="RTQ26" s="163"/>
      <c r="RTR26" s="163"/>
      <c r="RTS26" s="163"/>
      <c r="RTT26" s="163"/>
      <c r="RTU26" s="163"/>
      <c r="RTV26" s="163"/>
      <c r="RTW26" s="163"/>
      <c r="RTX26" s="163"/>
      <c r="RTY26" s="163"/>
      <c r="RTZ26" s="163"/>
      <c r="RUA26" s="163"/>
      <c r="RUB26" s="163"/>
      <c r="RUC26" s="163"/>
      <c r="RUD26" s="163"/>
      <c r="RUE26" s="163"/>
      <c r="RUF26" s="163"/>
      <c r="RUG26" s="163"/>
      <c r="RUH26" s="163"/>
      <c r="RUI26" s="163"/>
      <c r="RUJ26" s="163"/>
      <c r="RUK26" s="163"/>
      <c r="RUL26" s="163"/>
      <c r="RUM26" s="163"/>
      <c r="RUN26" s="163"/>
      <c r="RUO26" s="163"/>
      <c r="RUP26" s="163"/>
      <c r="RUQ26" s="163"/>
      <c r="RUR26" s="163"/>
      <c r="RUS26" s="163"/>
      <c r="RUT26" s="163"/>
      <c r="RUU26" s="163"/>
      <c r="RUV26" s="163"/>
      <c r="RUW26" s="163"/>
      <c r="RUX26" s="163"/>
      <c r="RUY26" s="163"/>
      <c r="RUZ26" s="163"/>
      <c r="RVA26" s="163"/>
      <c r="RVB26" s="163"/>
      <c r="RVC26" s="163"/>
      <c r="RVD26" s="163"/>
      <c r="RVE26" s="163"/>
      <c r="RVF26" s="163"/>
      <c r="RVG26" s="163"/>
      <c r="RVH26" s="163"/>
      <c r="RVI26" s="163"/>
      <c r="RVJ26" s="163"/>
      <c r="RVK26" s="163"/>
      <c r="RVL26" s="163"/>
      <c r="RVM26" s="163"/>
      <c r="RVN26" s="163"/>
      <c r="RVO26" s="163"/>
      <c r="RVP26" s="163"/>
      <c r="RVQ26" s="163"/>
      <c r="RVR26" s="163"/>
      <c r="RVS26" s="163"/>
      <c r="RVT26" s="163"/>
      <c r="RVU26" s="163"/>
      <c r="RVV26" s="163"/>
      <c r="RVW26" s="163"/>
      <c r="RVX26" s="163"/>
      <c r="RVY26" s="163"/>
      <c r="RVZ26" s="163"/>
      <c r="RWA26" s="163"/>
      <c r="RWB26" s="163"/>
      <c r="RWC26" s="163"/>
      <c r="RWD26" s="163"/>
      <c r="RWE26" s="163"/>
      <c r="RWF26" s="163"/>
      <c r="RWG26" s="163"/>
      <c r="RWH26" s="163"/>
      <c r="RWI26" s="163"/>
      <c r="RWJ26" s="163"/>
      <c r="RWK26" s="163"/>
      <c r="RWL26" s="163"/>
      <c r="RWM26" s="163"/>
      <c r="RWN26" s="163"/>
      <c r="RWO26" s="163"/>
      <c r="RWP26" s="163"/>
      <c r="RWQ26" s="163"/>
      <c r="RWR26" s="163"/>
      <c r="RWS26" s="163"/>
      <c r="RWT26" s="163"/>
      <c r="RWU26" s="163"/>
      <c r="RWV26" s="163"/>
      <c r="RWW26" s="163"/>
      <c r="RWX26" s="163"/>
      <c r="RWY26" s="163"/>
      <c r="RWZ26" s="163"/>
      <c r="RXA26" s="163"/>
      <c r="RXB26" s="163"/>
      <c r="RXC26" s="163"/>
      <c r="RXD26" s="163"/>
      <c r="RXE26" s="163"/>
      <c r="RXF26" s="163"/>
      <c r="RXG26" s="163"/>
      <c r="RXH26" s="163"/>
      <c r="RXI26" s="163"/>
      <c r="RXJ26" s="163"/>
      <c r="RXK26" s="163"/>
      <c r="RXL26" s="163"/>
      <c r="RXM26" s="163"/>
      <c r="RXN26" s="163"/>
      <c r="RXO26" s="163"/>
      <c r="RXP26" s="163"/>
      <c r="RXQ26" s="163"/>
      <c r="RXR26" s="163"/>
      <c r="RXS26" s="163"/>
      <c r="RXT26" s="163"/>
      <c r="RXU26" s="163"/>
      <c r="RXV26" s="163"/>
      <c r="RXW26" s="163"/>
      <c r="RXX26" s="163"/>
      <c r="RXY26" s="163"/>
      <c r="RXZ26" s="163"/>
      <c r="RYA26" s="163"/>
      <c r="RYB26" s="163"/>
      <c r="RYC26" s="163"/>
      <c r="RYD26" s="163"/>
      <c r="RYE26" s="163"/>
      <c r="RYF26" s="163"/>
      <c r="RYG26" s="163"/>
      <c r="RYH26" s="163"/>
      <c r="RYI26" s="163"/>
      <c r="RYJ26" s="163"/>
      <c r="RYK26" s="163"/>
      <c r="RYL26" s="163"/>
      <c r="RYM26" s="163"/>
      <c r="RYN26" s="163"/>
      <c r="RYO26" s="163"/>
      <c r="RYP26" s="163"/>
      <c r="RYQ26" s="163"/>
      <c r="RYR26" s="163"/>
      <c r="RYS26" s="163"/>
      <c r="RYT26" s="163"/>
      <c r="RYU26" s="163"/>
      <c r="RYV26" s="163"/>
      <c r="RYW26" s="163"/>
      <c r="RYX26" s="163"/>
      <c r="RYY26" s="163"/>
      <c r="RYZ26" s="163"/>
      <c r="RZA26" s="163"/>
      <c r="RZB26" s="163"/>
      <c r="RZC26" s="163"/>
      <c r="RZD26" s="163"/>
      <c r="RZE26" s="163"/>
      <c r="RZF26" s="163"/>
      <c r="RZG26" s="163"/>
      <c r="RZH26" s="163"/>
      <c r="RZI26" s="163"/>
      <c r="RZJ26" s="163"/>
      <c r="RZK26" s="163"/>
      <c r="RZL26" s="163"/>
      <c r="RZM26" s="163"/>
      <c r="RZN26" s="163"/>
      <c r="RZO26" s="163"/>
      <c r="RZP26" s="163"/>
      <c r="RZQ26" s="163"/>
      <c r="RZR26" s="163"/>
      <c r="RZS26" s="163"/>
      <c r="RZT26" s="163"/>
      <c r="RZU26" s="163"/>
      <c r="RZV26" s="163"/>
      <c r="RZW26" s="163"/>
      <c r="RZX26" s="163"/>
      <c r="RZY26" s="163"/>
      <c r="RZZ26" s="163"/>
      <c r="SAA26" s="163"/>
      <c r="SAB26" s="163"/>
      <c r="SAC26" s="163"/>
      <c r="SAD26" s="163"/>
      <c r="SAE26" s="163"/>
      <c r="SAF26" s="163"/>
      <c r="SAG26" s="163"/>
      <c r="SAH26" s="163"/>
      <c r="SAI26" s="163"/>
      <c r="SAJ26" s="163"/>
      <c r="SAK26" s="163"/>
      <c r="SAL26" s="163"/>
      <c r="SAM26" s="163"/>
      <c r="SAN26" s="163"/>
      <c r="SAO26" s="163"/>
      <c r="SAP26" s="163"/>
      <c r="SAQ26" s="163"/>
      <c r="SAR26" s="163"/>
      <c r="SAS26" s="163"/>
      <c r="SAT26" s="163"/>
      <c r="SAU26" s="163"/>
      <c r="SAV26" s="163"/>
      <c r="SAW26" s="163"/>
      <c r="SAX26" s="163"/>
      <c r="SAY26" s="163"/>
      <c r="SAZ26" s="163"/>
      <c r="SBA26" s="163"/>
      <c r="SBB26" s="163"/>
      <c r="SBC26" s="163"/>
      <c r="SBD26" s="163"/>
      <c r="SBE26" s="163"/>
      <c r="SBF26" s="163"/>
      <c r="SBG26" s="163"/>
      <c r="SBH26" s="163"/>
      <c r="SBI26" s="163"/>
      <c r="SBJ26" s="163"/>
      <c r="SBK26" s="163"/>
      <c r="SBL26" s="163"/>
      <c r="SBM26" s="163"/>
      <c r="SBN26" s="163"/>
      <c r="SBO26" s="163"/>
      <c r="SBP26" s="163"/>
      <c r="SBQ26" s="163"/>
      <c r="SBR26" s="163"/>
      <c r="SBS26" s="163"/>
      <c r="SBT26" s="163"/>
      <c r="SBU26" s="163"/>
      <c r="SBV26" s="163"/>
      <c r="SBW26" s="163"/>
      <c r="SBX26" s="163"/>
      <c r="SBY26" s="163"/>
      <c r="SBZ26" s="163"/>
      <c r="SCA26" s="163"/>
      <c r="SCB26" s="163"/>
      <c r="SCC26" s="163"/>
      <c r="SCD26" s="163"/>
      <c r="SCE26" s="163"/>
      <c r="SCF26" s="163"/>
      <c r="SCG26" s="163"/>
      <c r="SCH26" s="163"/>
      <c r="SCI26" s="163"/>
      <c r="SCJ26" s="163"/>
      <c r="SCK26" s="163"/>
      <c r="SCL26" s="163"/>
      <c r="SCM26" s="163"/>
      <c r="SCN26" s="163"/>
      <c r="SCO26" s="163"/>
      <c r="SCP26" s="163"/>
      <c r="SCQ26" s="163"/>
      <c r="SCR26" s="163"/>
      <c r="SCS26" s="163"/>
      <c r="SCT26" s="163"/>
      <c r="SCU26" s="163"/>
      <c r="SCV26" s="163"/>
      <c r="SCW26" s="163"/>
      <c r="SCX26" s="163"/>
      <c r="SCY26" s="163"/>
      <c r="SCZ26" s="163"/>
      <c r="SDA26" s="163"/>
      <c r="SDB26" s="163"/>
      <c r="SDC26" s="163"/>
      <c r="SDD26" s="163"/>
      <c r="SDE26" s="163"/>
      <c r="SDF26" s="163"/>
      <c r="SDG26" s="163"/>
      <c r="SDH26" s="163"/>
      <c r="SDI26" s="163"/>
      <c r="SDJ26" s="163"/>
      <c r="SDK26" s="163"/>
      <c r="SDL26" s="163"/>
      <c r="SDM26" s="163"/>
      <c r="SDN26" s="163"/>
      <c r="SDO26" s="163"/>
      <c r="SDP26" s="163"/>
      <c r="SDQ26" s="163"/>
      <c r="SDR26" s="163"/>
      <c r="SDS26" s="163"/>
      <c r="SDT26" s="163"/>
      <c r="SDU26" s="163"/>
      <c r="SDV26" s="163"/>
      <c r="SDW26" s="163"/>
      <c r="SDX26" s="163"/>
      <c r="SDY26" s="163"/>
      <c r="SDZ26" s="163"/>
      <c r="SEA26" s="163"/>
      <c r="SEB26" s="163"/>
      <c r="SEC26" s="163"/>
      <c r="SED26" s="163"/>
      <c r="SEE26" s="163"/>
      <c r="SEF26" s="163"/>
      <c r="SEG26" s="163"/>
      <c r="SEH26" s="163"/>
      <c r="SEI26" s="163"/>
      <c r="SEJ26" s="163"/>
      <c r="SEK26" s="163"/>
      <c r="SEL26" s="163"/>
      <c r="SEM26" s="163"/>
      <c r="SEN26" s="163"/>
      <c r="SEO26" s="163"/>
      <c r="SEP26" s="163"/>
      <c r="SEQ26" s="163"/>
      <c r="SER26" s="163"/>
      <c r="SES26" s="163"/>
      <c r="SET26" s="163"/>
      <c r="SEU26" s="163"/>
      <c r="SEV26" s="163"/>
      <c r="SEW26" s="163"/>
      <c r="SEX26" s="163"/>
      <c r="SEY26" s="163"/>
      <c r="SEZ26" s="163"/>
      <c r="SFA26" s="163"/>
      <c r="SFB26" s="163"/>
      <c r="SFC26" s="163"/>
      <c r="SFD26" s="163"/>
      <c r="SFE26" s="163"/>
      <c r="SFF26" s="163"/>
      <c r="SFG26" s="163"/>
      <c r="SFH26" s="163"/>
      <c r="SFI26" s="163"/>
      <c r="SFJ26" s="163"/>
      <c r="SFK26" s="163"/>
      <c r="SFL26" s="163"/>
      <c r="SFM26" s="163"/>
      <c r="SFN26" s="163"/>
      <c r="SFO26" s="163"/>
      <c r="SFP26" s="163"/>
      <c r="SFQ26" s="163"/>
      <c r="SFR26" s="163"/>
      <c r="SFS26" s="163"/>
      <c r="SFT26" s="163"/>
      <c r="SFU26" s="163"/>
      <c r="SFV26" s="163"/>
      <c r="SFW26" s="163"/>
      <c r="SFX26" s="163"/>
      <c r="SFY26" s="163"/>
      <c r="SFZ26" s="163"/>
      <c r="SGA26" s="163"/>
      <c r="SGB26" s="163"/>
      <c r="SGC26" s="163"/>
      <c r="SGD26" s="163"/>
      <c r="SGE26" s="163"/>
      <c r="SGF26" s="163"/>
      <c r="SGG26" s="163"/>
      <c r="SGH26" s="163"/>
      <c r="SGI26" s="163"/>
      <c r="SGJ26" s="163"/>
      <c r="SGK26" s="163"/>
      <c r="SGL26" s="163"/>
      <c r="SGM26" s="163"/>
      <c r="SGN26" s="163"/>
      <c r="SGO26" s="163"/>
      <c r="SGP26" s="163"/>
      <c r="SGQ26" s="163"/>
      <c r="SGR26" s="163"/>
      <c r="SGS26" s="163"/>
      <c r="SGT26" s="163"/>
      <c r="SGU26" s="163"/>
      <c r="SGV26" s="163"/>
      <c r="SGW26" s="163"/>
      <c r="SGX26" s="163"/>
      <c r="SGY26" s="163"/>
      <c r="SGZ26" s="163"/>
      <c r="SHA26" s="163"/>
      <c r="SHB26" s="163"/>
      <c r="SHC26" s="163"/>
      <c r="SHD26" s="163"/>
      <c r="SHE26" s="163"/>
      <c r="SHF26" s="163"/>
      <c r="SHG26" s="163"/>
      <c r="SHH26" s="163"/>
      <c r="SHI26" s="163"/>
      <c r="SHJ26" s="163"/>
      <c r="SHK26" s="163"/>
      <c r="SHL26" s="163"/>
      <c r="SHM26" s="163"/>
      <c r="SHN26" s="163"/>
      <c r="SHO26" s="163"/>
      <c r="SHP26" s="163"/>
      <c r="SHQ26" s="163"/>
      <c r="SHR26" s="163"/>
      <c r="SHS26" s="163"/>
      <c r="SHT26" s="163"/>
      <c r="SHU26" s="163"/>
      <c r="SHV26" s="163"/>
      <c r="SHW26" s="163"/>
      <c r="SHX26" s="163"/>
      <c r="SHY26" s="163"/>
      <c r="SHZ26" s="163"/>
      <c r="SIA26" s="163"/>
      <c r="SIB26" s="163"/>
      <c r="SIC26" s="163"/>
      <c r="SID26" s="163"/>
      <c r="SIE26" s="163"/>
      <c r="SIF26" s="163"/>
      <c r="SIG26" s="163"/>
      <c r="SIH26" s="163"/>
      <c r="SII26" s="163"/>
      <c r="SIJ26" s="163"/>
      <c r="SIK26" s="163"/>
      <c r="SIL26" s="163"/>
      <c r="SIM26" s="163"/>
      <c r="SIN26" s="163"/>
      <c r="SIO26" s="163"/>
      <c r="SIP26" s="163"/>
      <c r="SIQ26" s="163"/>
      <c r="SIR26" s="163"/>
      <c r="SIS26" s="163"/>
      <c r="SIT26" s="163"/>
      <c r="SIU26" s="163"/>
      <c r="SIV26" s="163"/>
      <c r="SIW26" s="163"/>
      <c r="SIX26" s="163"/>
      <c r="SIY26" s="163"/>
      <c r="SIZ26" s="163"/>
      <c r="SJA26" s="163"/>
      <c r="SJB26" s="163"/>
      <c r="SJC26" s="163"/>
      <c r="SJD26" s="163"/>
      <c r="SJE26" s="163"/>
      <c r="SJF26" s="163"/>
      <c r="SJG26" s="163"/>
      <c r="SJH26" s="163"/>
      <c r="SJI26" s="163"/>
      <c r="SJJ26" s="163"/>
      <c r="SJK26" s="163"/>
      <c r="SJL26" s="163"/>
      <c r="SJM26" s="163"/>
      <c r="SJN26" s="163"/>
      <c r="SJO26" s="163"/>
      <c r="SJP26" s="163"/>
      <c r="SJQ26" s="163"/>
      <c r="SJR26" s="163"/>
      <c r="SJS26" s="163"/>
      <c r="SJT26" s="163"/>
      <c r="SJU26" s="163"/>
      <c r="SJV26" s="163"/>
      <c r="SJW26" s="163"/>
      <c r="SJX26" s="163"/>
      <c r="SJY26" s="163"/>
      <c r="SJZ26" s="163"/>
      <c r="SKA26" s="163"/>
      <c r="SKB26" s="163"/>
      <c r="SKC26" s="163"/>
      <c r="SKD26" s="163"/>
      <c r="SKE26" s="163"/>
      <c r="SKF26" s="163"/>
      <c r="SKG26" s="163"/>
      <c r="SKH26" s="163"/>
      <c r="SKI26" s="163"/>
      <c r="SKJ26" s="163"/>
      <c r="SKK26" s="163"/>
      <c r="SKL26" s="163"/>
      <c r="SKM26" s="163"/>
      <c r="SKN26" s="163"/>
      <c r="SKO26" s="163"/>
      <c r="SKP26" s="163"/>
      <c r="SKQ26" s="163"/>
      <c r="SKR26" s="163"/>
      <c r="SKS26" s="163"/>
      <c r="SKT26" s="163"/>
      <c r="SKU26" s="163"/>
      <c r="SKV26" s="163"/>
      <c r="SKW26" s="163"/>
      <c r="SKX26" s="163"/>
      <c r="SKY26" s="163"/>
      <c r="SKZ26" s="163"/>
      <c r="SLA26" s="163"/>
      <c r="SLB26" s="163"/>
      <c r="SLC26" s="163"/>
      <c r="SLD26" s="163"/>
      <c r="SLE26" s="163"/>
      <c r="SLF26" s="163"/>
      <c r="SLG26" s="163"/>
      <c r="SLH26" s="163"/>
      <c r="SLI26" s="163"/>
      <c r="SLJ26" s="163"/>
      <c r="SLK26" s="163"/>
      <c r="SLL26" s="163"/>
      <c r="SLM26" s="163"/>
      <c r="SLN26" s="163"/>
      <c r="SLO26" s="163"/>
      <c r="SLP26" s="163"/>
      <c r="SLQ26" s="163"/>
      <c r="SLR26" s="163"/>
      <c r="SLS26" s="163"/>
      <c r="SLT26" s="163"/>
      <c r="SLU26" s="163"/>
      <c r="SLV26" s="163"/>
      <c r="SLW26" s="163"/>
      <c r="SLX26" s="163"/>
      <c r="SLY26" s="163"/>
      <c r="SLZ26" s="163"/>
      <c r="SMA26" s="163"/>
      <c r="SMB26" s="163"/>
      <c r="SMC26" s="163"/>
      <c r="SMD26" s="163"/>
      <c r="SME26" s="163"/>
      <c r="SMF26" s="163"/>
      <c r="SMG26" s="163"/>
      <c r="SMH26" s="163"/>
      <c r="SMI26" s="163"/>
      <c r="SMJ26" s="163"/>
      <c r="SMK26" s="163"/>
      <c r="SML26" s="163"/>
      <c r="SMM26" s="163"/>
      <c r="SMN26" s="163"/>
      <c r="SMO26" s="163"/>
      <c r="SMP26" s="163"/>
      <c r="SMQ26" s="163"/>
      <c r="SMR26" s="163"/>
      <c r="SMS26" s="163"/>
      <c r="SMT26" s="163"/>
      <c r="SMU26" s="163"/>
      <c r="SMV26" s="163"/>
      <c r="SMW26" s="163"/>
      <c r="SMX26" s="163"/>
      <c r="SMY26" s="163"/>
      <c r="SMZ26" s="163"/>
      <c r="SNA26" s="163"/>
      <c r="SNB26" s="163"/>
      <c r="SNC26" s="163"/>
      <c r="SND26" s="163"/>
      <c r="SNE26" s="163"/>
      <c r="SNF26" s="163"/>
      <c r="SNG26" s="163"/>
      <c r="SNH26" s="163"/>
      <c r="SNI26" s="163"/>
      <c r="SNJ26" s="163"/>
      <c r="SNK26" s="163"/>
      <c r="SNL26" s="163"/>
      <c r="SNM26" s="163"/>
      <c r="SNN26" s="163"/>
      <c r="SNO26" s="163"/>
      <c r="SNP26" s="163"/>
      <c r="SNQ26" s="163"/>
      <c r="SNR26" s="163"/>
      <c r="SNS26" s="163"/>
      <c r="SNT26" s="163"/>
      <c r="SNU26" s="163"/>
      <c r="SNV26" s="163"/>
      <c r="SNW26" s="163"/>
      <c r="SNX26" s="163"/>
      <c r="SNY26" s="163"/>
      <c r="SNZ26" s="163"/>
      <c r="SOA26" s="163"/>
      <c r="SOB26" s="163"/>
      <c r="SOC26" s="163"/>
      <c r="SOD26" s="163"/>
      <c r="SOE26" s="163"/>
      <c r="SOF26" s="163"/>
      <c r="SOG26" s="163"/>
      <c r="SOH26" s="163"/>
      <c r="SOI26" s="163"/>
      <c r="SOJ26" s="163"/>
      <c r="SOK26" s="163"/>
      <c r="SOL26" s="163"/>
      <c r="SOM26" s="163"/>
      <c r="SON26" s="163"/>
      <c r="SOO26" s="163"/>
      <c r="SOP26" s="163"/>
      <c r="SOQ26" s="163"/>
      <c r="SOR26" s="163"/>
      <c r="SOS26" s="163"/>
      <c r="SOT26" s="163"/>
      <c r="SOU26" s="163"/>
      <c r="SOV26" s="163"/>
      <c r="SOW26" s="163"/>
      <c r="SOX26" s="163"/>
      <c r="SOY26" s="163"/>
      <c r="SOZ26" s="163"/>
      <c r="SPA26" s="163"/>
      <c r="SPB26" s="163"/>
      <c r="SPC26" s="163"/>
      <c r="SPD26" s="163"/>
      <c r="SPE26" s="163"/>
      <c r="SPF26" s="163"/>
      <c r="SPG26" s="163"/>
      <c r="SPH26" s="163"/>
      <c r="SPI26" s="163"/>
      <c r="SPJ26" s="163"/>
      <c r="SPK26" s="163"/>
      <c r="SPL26" s="163"/>
      <c r="SPM26" s="163"/>
      <c r="SPN26" s="163"/>
      <c r="SPO26" s="163"/>
      <c r="SPP26" s="163"/>
      <c r="SPQ26" s="163"/>
      <c r="SPR26" s="163"/>
      <c r="SPS26" s="163"/>
      <c r="SPT26" s="163"/>
      <c r="SPU26" s="163"/>
      <c r="SPV26" s="163"/>
      <c r="SPW26" s="163"/>
      <c r="SPX26" s="163"/>
      <c r="SPY26" s="163"/>
      <c r="SPZ26" s="163"/>
      <c r="SQA26" s="163"/>
      <c r="SQB26" s="163"/>
      <c r="SQC26" s="163"/>
      <c r="SQD26" s="163"/>
      <c r="SQE26" s="163"/>
      <c r="SQF26" s="163"/>
      <c r="SQG26" s="163"/>
      <c r="SQH26" s="163"/>
      <c r="SQI26" s="163"/>
      <c r="SQJ26" s="163"/>
      <c r="SQK26" s="163"/>
      <c r="SQL26" s="163"/>
      <c r="SQM26" s="163"/>
      <c r="SQN26" s="163"/>
      <c r="SQO26" s="163"/>
      <c r="SQP26" s="163"/>
      <c r="SQQ26" s="163"/>
      <c r="SQR26" s="163"/>
      <c r="SQS26" s="163"/>
      <c r="SQT26" s="163"/>
      <c r="SQU26" s="163"/>
      <c r="SQV26" s="163"/>
      <c r="SQW26" s="163"/>
      <c r="SQX26" s="163"/>
      <c r="SQY26" s="163"/>
      <c r="SQZ26" s="163"/>
      <c r="SRA26" s="163"/>
      <c r="SRB26" s="163"/>
      <c r="SRC26" s="163"/>
      <c r="SRD26" s="163"/>
      <c r="SRE26" s="163"/>
      <c r="SRF26" s="163"/>
      <c r="SRG26" s="163"/>
      <c r="SRH26" s="163"/>
      <c r="SRI26" s="163"/>
      <c r="SRJ26" s="163"/>
      <c r="SRK26" s="163"/>
      <c r="SRL26" s="163"/>
      <c r="SRM26" s="163"/>
      <c r="SRN26" s="163"/>
      <c r="SRO26" s="163"/>
      <c r="SRP26" s="163"/>
      <c r="SRQ26" s="163"/>
      <c r="SRR26" s="163"/>
      <c r="SRS26" s="163"/>
      <c r="SRT26" s="163"/>
      <c r="SRU26" s="163"/>
      <c r="SRV26" s="163"/>
      <c r="SRW26" s="163"/>
      <c r="SRX26" s="163"/>
      <c r="SRY26" s="163"/>
      <c r="SRZ26" s="163"/>
      <c r="SSA26" s="163"/>
      <c r="SSB26" s="163"/>
      <c r="SSC26" s="163"/>
      <c r="SSD26" s="163"/>
      <c r="SSE26" s="163"/>
      <c r="SSF26" s="163"/>
      <c r="SSG26" s="163"/>
      <c r="SSH26" s="163"/>
      <c r="SSI26" s="163"/>
      <c r="SSJ26" s="163"/>
      <c r="SSK26" s="163"/>
      <c r="SSL26" s="163"/>
      <c r="SSM26" s="163"/>
      <c r="SSN26" s="163"/>
      <c r="SSO26" s="163"/>
      <c r="SSP26" s="163"/>
      <c r="SSQ26" s="163"/>
      <c r="SSR26" s="163"/>
      <c r="SSS26" s="163"/>
      <c r="SST26" s="163"/>
      <c r="SSU26" s="163"/>
      <c r="SSV26" s="163"/>
      <c r="SSW26" s="163"/>
      <c r="SSX26" s="163"/>
      <c r="SSY26" s="163"/>
      <c r="SSZ26" s="163"/>
      <c r="STA26" s="163"/>
      <c r="STB26" s="163"/>
      <c r="STC26" s="163"/>
      <c r="STD26" s="163"/>
      <c r="STE26" s="163"/>
      <c r="STF26" s="163"/>
      <c r="STG26" s="163"/>
      <c r="STH26" s="163"/>
      <c r="STI26" s="163"/>
      <c r="STJ26" s="163"/>
      <c r="STK26" s="163"/>
      <c r="STL26" s="163"/>
      <c r="STM26" s="163"/>
      <c r="STN26" s="163"/>
      <c r="STO26" s="163"/>
      <c r="STP26" s="163"/>
      <c r="STQ26" s="163"/>
      <c r="STR26" s="163"/>
      <c r="STS26" s="163"/>
      <c r="STT26" s="163"/>
      <c r="STU26" s="163"/>
      <c r="STV26" s="163"/>
      <c r="STW26" s="163"/>
      <c r="STX26" s="163"/>
      <c r="STY26" s="163"/>
      <c r="STZ26" s="163"/>
      <c r="SUA26" s="163"/>
      <c r="SUB26" s="163"/>
      <c r="SUC26" s="163"/>
      <c r="SUD26" s="163"/>
      <c r="SUE26" s="163"/>
      <c r="SUF26" s="163"/>
      <c r="SUG26" s="163"/>
      <c r="SUH26" s="163"/>
      <c r="SUI26" s="163"/>
      <c r="SUJ26" s="163"/>
      <c r="SUK26" s="163"/>
      <c r="SUL26" s="163"/>
      <c r="SUM26" s="163"/>
      <c r="SUN26" s="163"/>
      <c r="SUO26" s="163"/>
      <c r="SUP26" s="163"/>
      <c r="SUQ26" s="163"/>
      <c r="SUR26" s="163"/>
      <c r="SUS26" s="163"/>
      <c r="SUT26" s="163"/>
      <c r="SUU26" s="163"/>
      <c r="SUV26" s="163"/>
      <c r="SUW26" s="163"/>
      <c r="SUX26" s="163"/>
      <c r="SUY26" s="163"/>
      <c r="SUZ26" s="163"/>
      <c r="SVA26" s="163"/>
      <c r="SVB26" s="163"/>
      <c r="SVC26" s="163"/>
      <c r="SVD26" s="163"/>
      <c r="SVE26" s="163"/>
      <c r="SVF26" s="163"/>
      <c r="SVG26" s="163"/>
      <c r="SVH26" s="163"/>
      <c r="SVI26" s="163"/>
      <c r="SVJ26" s="163"/>
      <c r="SVK26" s="163"/>
      <c r="SVL26" s="163"/>
      <c r="SVM26" s="163"/>
      <c r="SVN26" s="163"/>
      <c r="SVO26" s="163"/>
      <c r="SVP26" s="163"/>
      <c r="SVQ26" s="163"/>
      <c r="SVR26" s="163"/>
      <c r="SVS26" s="163"/>
      <c r="SVT26" s="163"/>
      <c r="SVU26" s="163"/>
      <c r="SVV26" s="163"/>
      <c r="SVW26" s="163"/>
      <c r="SVX26" s="163"/>
      <c r="SVY26" s="163"/>
      <c r="SVZ26" s="163"/>
      <c r="SWA26" s="163"/>
      <c r="SWB26" s="163"/>
      <c r="SWC26" s="163"/>
      <c r="SWD26" s="163"/>
      <c r="SWE26" s="163"/>
      <c r="SWF26" s="163"/>
      <c r="SWG26" s="163"/>
      <c r="SWH26" s="163"/>
      <c r="SWI26" s="163"/>
      <c r="SWJ26" s="163"/>
      <c r="SWK26" s="163"/>
      <c r="SWL26" s="163"/>
      <c r="SWM26" s="163"/>
      <c r="SWN26" s="163"/>
      <c r="SWO26" s="163"/>
      <c r="SWP26" s="163"/>
      <c r="SWQ26" s="163"/>
      <c r="SWR26" s="163"/>
      <c r="SWS26" s="163"/>
      <c r="SWT26" s="163"/>
      <c r="SWU26" s="163"/>
      <c r="SWV26" s="163"/>
      <c r="SWW26" s="163"/>
      <c r="SWX26" s="163"/>
      <c r="SWY26" s="163"/>
      <c r="SWZ26" s="163"/>
      <c r="SXA26" s="163"/>
      <c r="SXB26" s="163"/>
      <c r="SXC26" s="163"/>
      <c r="SXD26" s="163"/>
      <c r="SXE26" s="163"/>
      <c r="SXF26" s="163"/>
      <c r="SXG26" s="163"/>
      <c r="SXH26" s="163"/>
      <c r="SXI26" s="163"/>
      <c r="SXJ26" s="163"/>
      <c r="SXK26" s="163"/>
      <c r="SXL26" s="163"/>
      <c r="SXM26" s="163"/>
      <c r="SXN26" s="163"/>
      <c r="SXO26" s="163"/>
      <c r="SXP26" s="163"/>
      <c r="SXQ26" s="163"/>
      <c r="SXR26" s="163"/>
      <c r="SXS26" s="163"/>
      <c r="SXT26" s="163"/>
      <c r="SXU26" s="163"/>
      <c r="SXV26" s="163"/>
      <c r="SXW26" s="163"/>
      <c r="SXX26" s="163"/>
      <c r="SXY26" s="163"/>
      <c r="SXZ26" s="163"/>
      <c r="SYA26" s="163"/>
      <c r="SYB26" s="163"/>
      <c r="SYC26" s="163"/>
      <c r="SYD26" s="163"/>
      <c r="SYE26" s="163"/>
      <c r="SYF26" s="163"/>
      <c r="SYG26" s="163"/>
      <c r="SYH26" s="163"/>
      <c r="SYI26" s="163"/>
      <c r="SYJ26" s="163"/>
      <c r="SYK26" s="163"/>
      <c r="SYL26" s="163"/>
      <c r="SYM26" s="163"/>
      <c r="SYN26" s="163"/>
      <c r="SYO26" s="163"/>
      <c r="SYP26" s="163"/>
      <c r="SYQ26" s="163"/>
      <c r="SYR26" s="163"/>
      <c r="SYS26" s="163"/>
      <c r="SYT26" s="163"/>
      <c r="SYU26" s="163"/>
      <c r="SYV26" s="163"/>
      <c r="SYW26" s="163"/>
      <c r="SYX26" s="163"/>
      <c r="SYY26" s="163"/>
      <c r="SYZ26" s="163"/>
      <c r="SZA26" s="163"/>
      <c r="SZB26" s="163"/>
      <c r="SZC26" s="163"/>
      <c r="SZD26" s="163"/>
      <c r="SZE26" s="163"/>
      <c r="SZF26" s="163"/>
      <c r="SZG26" s="163"/>
      <c r="SZH26" s="163"/>
      <c r="SZI26" s="163"/>
      <c r="SZJ26" s="163"/>
      <c r="SZK26" s="163"/>
      <c r="SZL26" s="163"/>
      <c r="SZM26" s="163"/>
      <c r="SZN26" s="163"/>
      <c r="SZO26" s="163"/>
      <c r="SZP26" s="163"/>
      <c r="SZQ26" s="163"/>
      <c r="SZR26" s="163"/>
      <c r="SZS26" s="163"/>
      <c r="SZT26" s="163"/>
      <c r="SZU26" s="163"/>
      <c r="SZV26" s="163"/>
      <c r="SZW26" s="163"/>
      <c r="SZX26" s="163"/>
      <c r="SZY26" s="163"/>
      <c r="SZZ26" s="163"/>
      <c r="TAA26" s="163"/>
      <c r="TAB26" s="163"/>
      <c r="TAC26" s="163"/>
      <c r="TAD26" s="163"/>
      <c r="TAE26" s="163"/>
      <c r="TAF26" s="163"/>
      <c r="TAG26" s="163"/>
      <c r="TAH26" s="163"/>
      <c r="TAI26" s="163"/>
      <c r="TAJ26" s="163"/>
      <c r="TAK26" s="163"/>
      <c r="TAL26" s="163"/>
      <c r="TAM26" s="163"/>
      <c r="TAN26" s="163"/>
      <c r="TAO26" s="163"/>
      <c r="TAP26" s="163"/>
      <c r="TAQ26" s="163"/>
      <c r="TAR26" s="163"/>
      <c r="TAS26" s="163"/>
      <c r="TAT26" s="163"/>
      <c r="TAU26" s="163"/>
      <c r="TAV26" s="163"/>
      <c r="TAW26" s="163"/>
      <c r="TAX26" s="163"/>
      <c r="TAY26" s="163"/>
      <c r="TAZ26" s="163"/>
      <c r="TBA26" s="163"/>
      <c r="TBB26" s="163"/>
      <c r="TBC26" s="163"/>
      <c r="TBD26" s="163"/>
      <c r="TBE26" s="163"/>
      <c r="TBF26" s="163"/>
      <c r="TBG26" s="163"/>
      <c r="TBH26" s="163"/>
      <c r="TBI26" s="163"/>
      <c r="TBJ26" s="163"/>
      <c r="TBK26" s="163"/>
      <c r="TBL26" s="163"/>
      <c r="TBM26" s="163"/>
      <c r="TBN26" s="163"/>
      <c r="TBO26" s="163"/>
      <c r="TBP26" s="163"/>
      <c r="TBQ26" s="163"/>
      <c r="TBR26" s="163"/>
      <c r="TBS26" s="163"/>
      <c r="TBT26" s="163"/>
      <c r="TBU26" s="163"/>
      <c r="TBV26" s="163"/>
      <c r="TBW26" s="163"/>
      <c r="TBX26" s="163"/>
      <c r="TBY26" s="163"/>
      <c r="TBZ26" s="163"/>
      <c r="TCA26" s="163"/>
      <c r="TCB26" s="163"/>
      <c r="TCC26" s="163"/>
      <c r="TCD26" s="163"/>
      <c r="TCE26" s="163"/>
      <c r="TCF26" s="163"/>
      <c r="TCG26" s="163"/>
      <c r="TCH26" s="163"/>
      <c r="TCI26" s="163"/>
      <c r="TCJ26" s="163"/>
      <c r="TCK26" s="163"/>
      <c r="TCL26" s="163"/>
      <c r="TCM26" s="163"/>
      <c r="TCN26" s="163"/>
      <c r="TCO26" s="163"/>
      <c r="TCP26" s="163"/>
      <c r="TCQ26" s="163"/>
      <c r="TCR26" s="163"/>
      <c r="TCS26" s="163"/>
      <c r="TCT26" s="163"/>
      <c r="TCU26" s="163"/>
      <c r="TCV26" s="163"/>
      <c r="TCW26" s="163"/>
      <c r="TCX26" s="163"/>
      <c r="TCY26" s="163"/>
      <c r="TCZ26" s="163"/>
      <c r="TDA26" s="163"/>
      <c r="TDB26" s="163"/>
      <c r="TDC26" s="163"/>
      <c r="TDD26" s="163"/>
      <c r="TDE26" s="163"/>
      <c r="TDF26" s="163"/>
      <c r="TDG26" s="163"/>
      <c r="TDH26" s="163"/>
      <c r="TDI26" s="163"/>
      <c r="TDJ26" s="163"/>
      <c r="TDK26" s="163"/>
      <c r="TDL26" s="163"/>
      <c r="TDM26" s="163"/>
      <c r="TDN26" s="163"/>
      <c r="TDO26" s="163"/>
      <c r="TDP26" s="163"/>
      <c r="TDQ26" s="163"/>
      <c r="TDR26" s="163"/>
      <c r="TDS26" s="163"/>
      <c r="TDT26" s="163"/>
      <c r="TDU26" s="163"/>
      <c r="TDV26" s="163"/>
      <c r="TDW26" s="163"/>
      <c r="TDX26" s="163"/>
      <c r="TDY26" s="163"/>
      <c r="TDZ26" s="163"/>
      <c r="TEA26" s="163"/>
      <c r="TEB26" s="163"/>
      <c r="TEC26" s="163"/>
      <c r="TED26" s="163"/>
      <c r="TEE26" s="163"/>
      <c r="TEF26" s="163"/>
      <c r="TEG26" s="163"/>
      <c r="TEH26" s="163"/>
      <c r="TEI26" s="163"/>
      <c r="TEJ26" s="163"/>
      <c r="TEK26" s="163"/>
      <c r="TEL26" s="163"/>
      <c r="TEM26" s="163"/>
      <c r="TEN26" s="163"/>
      <c r="TEO26" s="163"/>
      <c r="TEP26" s="163"/>
      <c r="TEQ26" s="163"/>
      <c r="TER26" s="163"/>
      <c r="TES26" s="163"/>
      <c r="TET26" s="163"/>
      <c r="TEU26" s="163"/>
      <c r="TEV26" s="163"/>
      <c r="TEW26" s="163"/>
      <c r="TEX26" s="163"/>
      <c r="TEY26" s="163"/>
      <c r="TEZ26" s="163"/>
      <c r="TFA26" s="163"/>
      <c r="TFB26" s="163"/>
      <c r="TFC26" s="163"/>
      <c r="TFD26" s="163"/>
      <c r="TFE26" s="163"/>
      <c r="TFF26" s="163"/>
      <c r="TFG26" s="163"/>
      <c r="TFH26" s="163"/>
      <c r="TFI26" s="163"/>
      <c r="TFJ26" s="163"/>
      <c r="TFK26" s="163"/>
      <c r="TFL26" s="163"/>
      <c r="TFM26" s="163"/>
      <c r="TFN26" s="163"/>
      <c r="TFO26" s="163"/>
      <c r="TFP26" s="163"/>
      <c r="TFQ26" s="163"/>
      <c r="TFR26" s="163"/>
      <c r="TFS26" s="163"/>
      <c r="TFT26" s="163"/>
      <c r="TFU26" s="163"/>
      <c r="TFV26" s="163"/>
      <c r="TFW26" s="163"/>
      <c r="TFX26" s="163"/>
      <c r="TFY26" s="163"/>
      <c r="TFZ26" s="163"/>
      <c r="TGA26" s="163"/>
      <c r="TGB26" s="163"/>
      <c r="TGC26" s="163"/>
      <c r="TGD26" s="163"/>
      <c r="TGE26" s="163"/>
      <c r="TGF26" s="163"/>
      <c r="TGG26" s="163"/>
      <c r="TGH26" s="163"/>
      <c r="TGI26" s="163"/>
      <c r="TGJ26" s="163"/>
      <c r="TGK26" s="163"/>
      <c r="TGL26" s="163"/>
      <c r="TGM26" s="163"/>
      <c r="TGN26" s="163"/>
      <c r="TGO26" s="163"/>
      <c r="TGP26" s="163"/>
      <c r="TGQ26" s="163"/>
      <c r="TGR26" s="163"/>
      <c r="TGS26" s="163"/>
      <c r="TGT26" s="163"/>
      <c r="TGU26" s="163"/>
      <c r="TGV26" s="163"/>
      <c r="TGW26" s="163"/>
      <c r="TGX26" s="163"/>
      <c r="TGY26" s="163"/>
      <c r="TGZ26" s="163"/>
      <c r="THA26" s="163"/>
      <c r="THB26" s="163"/>
      <c r="THC26" s="163"/>
      <c r="THD26" s="163"/>
      <c r="THE26" s="163"/>
      <c r="THF26" s="163"/>
      <c r="THG26" s="163"/>
      <c r="THH26" s="163"/>
      <c r="THI26" s="163"/>
      <c r="THJ26" s="163"/>
      <c r="THK26" s="163"/>
      <c r="THL26" s="163"/>
      <c r="THM26" s="163"/>
      <c r="THN26" s="163"/>
      <c r="THO26" s="163"/>
      <c r="THP26" s="163"/>
      <c r="THQ26" s="163"/>
      <c r="THR26" s="163"/>
      <c r="THS26" s="163"/>
      <c r="THT26" s="163"/>
      <c r="THU26" s="163"/>
      <c r="THV26" s="163"/>
      <c r="THW26" s="163"/>
      <c r="THX26" s="163"/>
      <c r="THY26" s="163"/>
      <c r="THZ26" s="163"/>
      <c r="TIA26" s="163"/>
      <c r="TIB26" s="163"/>
      <c r="TIC26" s="163"/>
      <c r="TID26" s="163"/>
      <c r="TIE26" s="163"/>
      <c r="TIF26" s="163"/>
      <c r="TIG26" s="163"/>
      <c r="TIH26" s="163"/>
      <c r="TII26" s="163"/>
      <c r="TIJ26" s="163"/>
      <c r="TIK26" s="163"/>
      <c r="TIL26" s="163"/>
      <c r="TIM26" s="163"/>
      <c r="TIN26" s="163"/>
      <c r="TIO26" s="163"/>
      <c r="TIP26" s="163"/>
      <c r="TIQ26" s="163"/>
      <c r="TIR26" s="163"/>
      <c r="TIS26" s="163"/>
      <c r="TIT26" s="163"/>
      <c r="TIU26" s="163"/>
      <c r="TIV26" s="163"/>
      <c r="TIW26" s="163"/>
      <c r="TIX26" s="163"/>
      <c r="TIY26" s="163"/>
      <c r="TIZ26" s="163"/>
      <c r="TJA26" s="163"/>
      <c r="TJB26" s="163"/>
      <c r="TJC26" s="163"/>
      <c r="TJD26" s="163"/>
      <c r="TJE26" s="163"/>
      <c r="TJF26" s="163"/>
      <c r="TJG26" s="163"/>
      <c r="TJH26" s="163"/>
      <c r="TJI26" s="163"/>
      <c r="TJJ26" s="163"/>
      <c r="TJK26" s="163"/>
      <c r="TJL26" s="163"/>
      <c r="TJM26" s="163"/>
      <c r="TJN26" s="163"/>
      <c r="TJO26" s="163"/>
      <c r="TJP26" s="163"/>
      <c r="TJQ26" s="163"/>
      <c r="TJR26" s="163"/>
      <c r="TJS26" s="163"/>
      <c r="TJT26" s="163"/>
      <c r="TJU26" s="163"/>
      <c r="TJV26" s="163"/>
      <c r="TJW26" s="163"/>
      <c r="TJX26" s="163"/>
      <c r="TJY26" s="163"/>
      <c r="TJZ26" s="163"/>
      <c r="TKA26" s="163"/>
      <c r="TKB26" s="163"/>
      <c r="TKC26" s="163"/>
      <c r="TKD26" s="163"/>
      <c r="TKE26" s="163"/>
      <c r="TKF26" s="163"/>
      <c r="TKG26" s="163"/>
      <c r="TKH26" s="163"/>
      <c r="TKI26" s="163"/>
      <c r="TKJ26" s="163"/>
      <c r="TKK26" s="163"/>
      <c r="TKL26" s="163"/>
      <c r="TKM26" s="163"/>
      <c r="TKN26" s="163"/>
      <c r="TKO26" s="163"/>
      <c r="TKP26" s="163"/>
      <c r="TKQ26" s="163"/>
      <c r="TKR26" s="163"/>
      <c r="TKS26" s="163"/>
      <c r="TKT26" s="163"/>
      <c r="TKU26" s="163"/>
      <c r="TKV26" s="163"/>
      <c r="TKW26" s="163"/>
      <c r="TKX26" s="163"/>
      <c r="TKY26" s="163"/>
      <c r="TKZ26" s="163"/>
      <c r="TLA26" s="163"/>
      <c r="TLB26" s="163"/>
      <c r="TLC26" s="163"/>
      <c r="TLD26" s="163"/>
      <c r="TLE26" s="163"/>
      <c r="TLF26" s="163"/>
      <c r="TLG26" s="163"/>
      <c r="TLH26" s="163"/>
      <c r="TLI26" s="163"/>
      <c r="TLJ26" s="163"/>
      <c r="TLK26" s="163"/>
      <c r="TLL26" s="163"/>
      <c r="TLM26" s="163"/>
      <c r="TLN26" s="163"/>
      <c r="TLO26" s="163"/>
      <c r="TLP26" s="163"/>
      <c r="TLQ26" s="163"/>
      <c r="TLR26" s="163"/>
      <c r="TLS26" s="163"/>
      <c r="TLT26" s="163"/>
      <c r="TLU26" s="163"/>
      <c r="TLV26" s="163"/>
      <c r="TLW26" s="163"/>
      <c r="TLX26" s="163"/>
      <c r="TLY26" s="163"/>
      <c r="TLZ26" s="163"/>
      <c r="TMA26" s="163"/>
      <c r="TMB26" s="163"/>
      <c r="TMC26" s="163"/>
      <c r="TMD26" s="163"/>
      <c r="TME26" s="163"/>
      <c r="TMF26" s="163"/>
      <c r="TMG26" s="163"/>
      <c r="TMH26" s="163"/>
      <c r="TMI26" s="163"/>
      <c r="TMJ26" s="163"/>
      <c r="TMK26" s="163"/>
      <c r="TML26" s="163"/>
      <c r="TMM26" s="163"/>
      <c r="TMN26" s="163"/>
      <c r="TMO26" s="163"/>
      <c r="TMP26" s="163"/>
      <c r="TMQ26" s="163"/>
      <c r="TMR26" s="163"/>
      <c r="TMS26" s="163"/>
      <c r="TMT26" s="163"/>
      <c r="TMU26" s="163"/>
      <c r="TMV26" s="163"/>
      <c r="TMW26" s="163"/>
      <c r="TMX26" s="163"/>
      <c r="TMY26" s="163"/>
      <c r="TMZ26" s="163"/>
      <c r="TNA26" s="163"/>
      <c r="TNB26" s="163"/>
      <c r="TNC26" s="163"/>
      <c r="TND26" s="163"/>
      <c r="TNE26" s="163"/>
      <c r="TNF26" s="163"/>
      <c r="TNG26" s="163"/>
      <c r="TNH26" s="163"/>
      <c r="TNI26" s="163"/>
      <c r="TNJ26" s="163"/>
      <c r="TNK26" s="163"/>
      <c r="TNL26" s="163"/>
      <c r="TNM26" s="163"/>
      <c r="TNN26" s="163"/>
      <c r="TNO26" s="163"/>
      <c r="TNP26" s="163"/>
      <c r="TNQ26" s="163"/>
      <c r="TNR26" s="163"/>
      <c r="TNS26" s="163"/>
      <c r="TNT26" s="163"/>
      <c r="TNU26" s="163"/>
      <c r="TNV26" s="163"/>
      <c r="TNW26" s="163"/>
      <c r="TNX26" s="163"/>
      <c r="TNY26" s="163"/>
      <c r="TNZ26" s="163"/>
      <c r="TOA26" s="163"/>
      <c r="TOB26" s="163"/>
      <c r="TOC26" s="163"/>
      <c r="TOD26" s="163"/>
      <c r="TOE26" s="163"/>
      <c r="TOF26" s="163"/>
      <c r="TOG26" s="163"/>
      <c r="TOH26" s="163"/>
      <c r="TOI26" s="163"/>
      <c r="TOJ26" s="163"/>
      <c r="TOK26" s="163"/>
      <c r="TOL26" s="163"/>
      <c r="TOM26" s="163"/>
      <c r="TON26" s="163"/>
      <c r="TOO26" s="163"/>
      <c r="TOP26" s="163"/>
      <c r="TOQ26" s="163"/>
      <c r="TOR26" s="163"/>
      <c r="TOS26" s="163"/>
      <c r="TOT26" s="163"/>
      <c r="TOU26" s="163"/>
      <c r="TOV26" s="163"/>
      <c r="TOW26" s="163"/>
      <c r="TOX26" s="163"/>
      <c r="TOY26" s="163"/>
      <c r="TOZ26" s="163"/>
      <c r="TPA26" s="163"/>
      <c r="TPB26" s="163"/>
      <c r="TPC26" s="163"/>
      <c r="TPD26" s="163"/>
      <c r="TPE26" s="163"/>
      <c r="TPF26" s="163"/>
      <c r="TPG26" s="163"/>
      <c r="TPH26" s="163"/>
      <c r="TPI26" s="163"/>
      <c r="TPJ26" s="163"/>
      <c r="TPK26" s="163"/>
      <c r="TPL26" s="163"/>
      <c r="TPM26" s="163"/>
      <c r="TPN26" s="163"/>
      <c r="TPO26" s="163"/>
      <c r="TPP26" s="163"/>
      <c r="TPQ26" s="163"/>
      <c r="TPR26" s="163"/>
      <c r="TPS26" s="163"/>
      <c r="TPT26" s="163"/>
      <c r="TPU26" s="163"/>
      <c r="TPV26" s="163"/>
      <c r="TPW26" s="163"/>
      <c r="TPX26" s="163"/>
      <c r="TPY26" s="163"/>
      <c r="TPZ26" s="163"/>
      <c r="TQA26" s="163"/>
      <c r="TQB26" s="163"/>
      <c r="TQC26" s="163"/>
      <c r="TQD26" s="163"/>
      <c r="TQE26" s="163"/>
      <c r="TQF26" s="163"/>
      <c r="TQG26" s="163"/>
      <c r="TQH26" s="163"/>
      <c r="TQI26" s="163"/>
      <c r="TQJ26" s="163"/>
      <c r="TQK26" s="163"/>
      <c r="TQL26" s="163"/>
      <c r="TQM26" s="163"/>
      <c r="TQN26" s="163"/>
      <c r="TQO26" s="163"/>
      <c r="TQP26" s="163"/>
      <c r="TQQ26" s="163"/>
      <c r="TQR26" s="163"/>
      <c r="TQS26" s="163"/>
      <c r="TQT26" s="163"/>
      <c r="TQU26" s="163"/>
      <c r="TQV26" s="163"/>
      <c r="TQW26" s="163"/>
      <c r="TQX26" s="163"/>
      <c r="TQY26" s="163"/>
      <c r="TQZ26" s="163"/>
      <c r="TRA26" s="163"/>
      <c r="TRB26" s="163"/>
      <c r="TRC26" s="163"/>
      <c r="TRD26" s="163"/>
      <c r="TRE26" s="163"/>
      <c r="TRF26" s="163"/>
      <c r="TRG26" s="163"/>
      <c r="TRH26" s="163"/>
      <c r="TRI26" s="163"/>
      <c r="TRJ26" s="163"/>
      <c r="TRK26" s="163"/>
      <c r="TRL26" s="163"/>
      <c r="TRM26" s="163"/>
      <c r="TRN26" s="163"/>
      <c r="TRO26" s="163"/>
      <c r="TRP26" s="163"/>
      <c r="TRQ26" s="163"/>
      <c r="TRR26" s="163"/>
      <c r="TRS26" s="163"/>
      <c r="TRT26" s="163"/>
      <c r="TRU26" s="163"/>
      <c r="TRV26" s="163"/>
      <c r="TRW26" s="163"/>
      <c r="TRX26" s="163"/>
      <c r="TRY26" s="163"/>
      <c r="TRZ26" s="163"/>
      <c r="TSA26" s="163"/>
      <c r="TSB26" s="163"/>
      <c r="TSC26" s="163"/>
      <c r="TSD26" s="163"/>
      <c r="TSE26" s="163"/>
      <c r="TSF26" s="163"/>
      <c r="TSG26" s="163"/>
      <c r="TSH26" s="163"/>
      <c r="TSI26" s="163"/>
      <c r="TSJ26" s="163"/>
      <c r="TSK26" s="163"/>
      <c r="TSL26" s="163"/>
      <c r="TSM26" s="163"/>
      <c r="TSN26" s="163"/>
      <c r="TSO26" s="163"/>
      <c r="TSP26" s="163"/>
      <c r="TSQ26" s="163"/>
      <c r="TSR26" s="163"/>
      <c r="TSS26" s="163"/>
      <c r="TST26" s="163"/>
      <c r="TSU26" s="163"/>
      <c r="TSV26" s="163"/>
      <c r="TSW26" s="163"/>
      <c r="TSX26" s="163"/>
      <c r="TSY26" s="163"/>
      <c r="TSZ26" s="163"/>
      <c r="TTA26" s="163"/>
      <c r="TTB26" s="163"/>
      <c r="TTC26" s="163"/>
      <c r="TTD26" s="163"/>
      <c r="TTE26" s="163"/>
      <c r="TTF26" s="163"/>
      <c r="TTG26" s="163"/>
      <c r="TTH26" s="163"/>
      <c r="TTI26" s="163"/>
      <c r="TTJ26" s="163"/>
      <c r="TTK26" s="163"/>
      <c r="TTL26" s="163"/>
      <c r="TTM26" s="163"/>
      <c r="TTN26" s="163"/>
      <c r="TTO26" s="163"/>
      <c r="TTP26" s="163"/>
      <c r="TTQ26" s="163"/>
      <c r="TTR26" s="163"/>
      <c r="TTS26" s="163"/>
      <c r="TTT26" s="163"/>
      <c r="TTU26" s="163"/>
      <c r="TTV26" s="163"/>
      <c r="TTW26" s="163"/>
      <c r="TTX26" s="163"/>
      <c r="TTY26" s="163"/>
      <c r="TTZ26" s="163"/>
      <c r="TUA26" s="163"/>
      <c r="TUB26" s="163"/>
      <c r="TUC26" s="163"/>
      <c r="TUD26" s="163"/>
      <c r="TUE26" s="163"/>
      <c r="TUF26" s="163"/>
      <c r="TUG26" s="163"/>
      <c r="TUH26" s="163"/>
      <c r="TUI26" s="163"/>
      <c r="TUJ26" s="163"/>
      <c r="TUK26" s="163"/>
      <c r="TUL26" s="163"/>
      <c r="TUM26" s="163"/>
      <c r="TUN26" s="163"/>
      <c r="TUO26" s="163"/>
      <c r="TUP26" s="163"/>
      <c r="TUQ26" s="163"/>
      <c r="TUR26" s="163"/>
      <c r="TUS26" s="163"/>
      <c r="TUT26" s="163"/>
      <c r="TUU26" s="163"/>
      <c r="TUV26" s="163"/>
      <c r="TUW26" s="163"/>
      <c r="TUX26" s="163"/>
      <c r="TUY26" s="163"/>
      <c r="TUZ26" s="163"/>
      <c r="TVA26" s="163"/>
      <c r="TVB26" s="163"/>
      <c r="TVC26" s="163"/>
      <c r="TVD26" s="163"/>
      <c r="TVE26" s="163"/>
      <c r="TVF26" s="163"/>
      <c r="TVG26" s="163"/>
      <c r="TVH26" s="163"/>
      <c r="TVI26" s="163"/>
      <c r="TVJ26" s="163"/>
      <c r="TVK26" s="163"/>
      <c r="TVL26" s="163"/>
      <c r="TVM26" s="163"/>
      <c r="TVN26" s="163"/>
      <c r="TVO26" s="163"/>
      <c r="TVP26" s="163"/>
      <c r="TVQ26" s="163"/>
      <c r="TVR26" s="163"/>
      <c r="TVS26" s="163"/>
      <c r="TVT26" s="163"/>
      <c r="TVU26" s="163"/>
      <c r="TVV26" s="163"/>
      <c r="TVW26" s="163"/>
      <c r="TVX26" s="163"/>
      <c r="TVY26" s="163"/>
      <c r="TVZ26" s="163"/>
      <c r="TWA26" s="163"/>
      <c r="TWB26" s="163"/>
      <c r="TWC26" s="163"/>
      <c r="TWD26" s="163"/>
      <c r="TWE26" s="163"/>
      <c r="TWF26" s="163"/>
      <c r="TWG26" s="163"/>
      <c r="TWH26" s="163"/>
      <c r="TWI26" s="163"/>
      <c r="TWJ26" s="163"/>
      <c r="TWK26" s="163"/>
      <c r="TWL26" s="163"/>
      <c r="TWM26" s="163"/>
      <c r="TWN26" s="163"/>
      <c r="TWO26" s="163"/>
      <c r="TWP26" s="163"/>
      <c r="TWQ26" s="163"/>
      <c r="TWR26" s="163"/>
      <c r="TWS26" s="163"/>
      <c r="TWT26" s="163"/>
      <c r="TWU26" s="163"/>
      <c r="TWV26" s="163"/>
      <c r="TWW26" s="163"/>
      <c r="TWX26" s="163"/>
      <c r="TWY26" s="163"/>
      <c r="TWZ26" s="163"/>
      <c r="TXA26" s="163"/>
      <c r="TXB26" s="163"/>
      <c r="TXC26" s="163"/>
      <c r="TXD26" s="163"/>
      <c r="TXE26" s="163"/>
      <c r="TXF26" s="163"/>
      <c r="TXG26" s="163"/>
      <c r="TXH26" s="163"/>
      <c r="TXI26" s="163"/>
      <c r="TXJ26" s="163"/>
      <c r="TXK26" s="163"/>
      <c r="TXL26" s="163"/>
      <c r="TXM26" s="163"/>
      <c r="TXN26" s="163"/>
      <c r="TXO26" s="163"/>
      <c r="TXP26" s="163"/>
      <c r="TXQ26" s="163"/>
      <c r="TXR26" s="163"/>
      <c r="TXS26" s="163"/>
      <c r="TXT26" s="163"/>
      <c r="TXU26" s="163"/>
      <c r="TXV26" s="163"/>
      <c r="TXW26" s="163"/>
      <c r="TXX26" s="163"/>
      <c r="TXY26" s="163"/>
      <c r="TXZ26" s="163"/>
      <c r="TYA26" s="163"/>
      <c r="TYB26" s="163"/>
      <c r="TYC26" s="163"/>
      <c r="TYD26" s="163"/>
      <c r="TYE26" s="163"/>
      <c r="TYF26" s="163"/>
      <c r="TYG26" s="163"/>
      <c r="TYH26" s="163"/>
      <c r="TYI26" s="163"/>
      <c r="TYJ26" s="163"/>
      <c r="TYK26" s="163"/>
      <c r="TYL26" s="163"/>
      <c r="TYM26" s="163"/>
      <c r="TYN26" s="163"/>
      <c r="TYO26" s="163"/>
      <c r="TYP26" s="163"/>
      <c r="TYQ26" s="163"/>
      <c r="TYR26" s="163"/>
      <c r="TYS26" s="163"/>
      <c r="TYT26" s="163"/>
      <c r="TYU26" s="163"/>
      <c r="TYV26" s="163"/>
      <c r="TYW26" s="163"/>
      <c r="TYX26" s="163"/>
      <c r="TYY26" s="163"/>
      <c r="TYZ26" s="163"/>
      <c r="TZA26" s="163"/>
      <c r="TZB26" s="163"/>
      <c r="TZC26" s="163"/>
      <c r="TZD26" s="163"/>
      <c r="TZE26" s="163"/>
      <c r="TZF26" s="163"/>
      <c r="TZG26" s="163"/>
      <c r="TZH26" s="163"/>
      <c r="TZI26" s="163"/>
      <c r="TZJ26" s="163"/>
      <c r="TZK26" s="163"/>
      <c r="TZL26" s="163"/>
      <c r="TZM26" s="163"/>
      <c r="TZN26" s="163"/>
      <c r="TZO26" s="163"/>
      <c r="TZP26" s="163"/>
      <c r="TZQ26" s="163"/>
      <c r="TZR26" s="163"/>
      <c r="TZS26" s="163"/>
      <c r="TZT26" s="163"/>
      <c r="TZU26" s="163"/>
      <c r="TZV26" s="163"/>
      <c r="TZW26" s="163"/>
      <c r="TZX26" s="163"/>
      <c r="TZY26" s="163"/>
      <c r="TZZ26" s="163"/>
      <c r="UAA26" s="163"/>
      <c r="UAB26" s="163"/>
      <c r="UAC26" s="163"/>
      <c r="UAD26" s="163"/>
      <c r="UAE26" s="163"/>
      <c r="UAF26" s="163"/>
      <c r="UAG26" s="163"/>
      <c r="UAH26" s="163"/>
      <c r="UAI26" s="163"/>
      <c r="UAJ26" s="163"/>
      <c r="UAK26" s="163"/>
      <c r="UAL26" s="163"/>
      <c r="UAM26" s="163"/>
      <c r="UAN26" s="163"/>
      <c r="UAO26" s="163"/>
      <c r="UAP26" s="163"/>
      <c r="UAQ26" s="163"/>
      <c r="UAR26" s="163"/>
      <c r="UAS26" s="163"/>
      <c r="UAT26" s="163"/>
      <c r="UAU26" s="163"/>
      <c r="UAV26" s="163"/>
      <c r="UAW26" s="163"/>
      <c r="UAX26" s="163"/>
      <c r="UAY26" s="163"/>
      <c r="UAZ26" s="163"/>
      <c r="UBA26" s="163"/>
      <c r="UBB26" s="163"/>
      <c r="UBC26" s="163"/>
      <c r="UBD26" s="163"/>
      <c r="UBE26" s="163"/>
      <c r="UBF26" s="163"/>
      <c r="UBG26" s="163"/>
      <c r="UBH26" s="163"/>
      <c r="UBI26" s="163"/>
      <c r="UBJ26" s="163"/>
      <c r="UBK26" s="163"/>
      <c r="UBL26" s="163"/>
      <c r="UBM26" s="163"/>
      <c r="UBN26" s="163"/>
      <c r="UBO26" s="163"/>
      <c r="UBP26" s="163"/>
      <c r="UBQ26" s="163"/>
      <c r="UBR26" s="163"/>
      <c r="UBS26" s="163"/>
      <c r="UBT26" s="163"/>
      <c r="UBU26" s="163"/>
      <c r="UBV26" s="163"/>
      <c r="UBW26" s="163"/>
      <c r="UBX26" s="163"/>
      <c r="UBY26" s="163"/>
      <c r="UBZ26" s="163"/>
      <c r="UCA26" s="163"/>
      <c r="UCB26" s="163"/>
      <c r="UCC26" s="163"/>
      <c r="UCD26" s="163"/>
      <c r="UCE26" s="163"/>
      <c r="UCF26" s="163"/>
      <c r="UCG26" s="163"/>
      <c r="UCH26" s="163"/>
      <c r="UCI26" s="163"/>
      <c r="UCJ26" s="163"/>
      <c r="UCK26" s="163"/>
      <c r="UCL26" s="163"/>
      <c r="UCM26" s="163"/>
      <c r="UCN26" s="163"/>
      <c r="UCO26" s="163"/>
      <c r="UCP26" s="163"/>
      <c r="UCQ26" s="163"/>
      <c r="UCR26" s="163"/>
      <c r="UCS26" s="163"/>
      <c r="UCT26" s="163"/>
      <c r="UCU26" s="163"/>
      <c r="UCV26" s="163"/>
      <c r="UCW26" s="163"/>
      <c r="UCX26" s="163"/>
      <c r="UCY26" s="163"/>
      <c r="UCZ26" s="163"/>
      <c r="UDA26" s="163"/>
      <c r="UDB26" s="163"/>
      <c r="UDC26" s="163"/>
      <c r="UDD26" s="163"/>
      <c r="UDE26" s="163"/>
      <c r="UDF26" s="163"/>
      <c r="UDG26" s="163"/>
      <c r="UDH26" s="163"/>
      <c r="UDI26" s="163"/>
      <c r="UDJ26" s="163"/>
      <c r="UDK26" s="163"/>
      <c r="UDL26" s="163"/>
      <c r="UDM26" s="163"/>
      <c r="UDN26" s="163"/>
      <c r="UDO26" s="163"/>
      <c r="UDP26" s="163"/>
      <c r="UDQ26" s="163"/>
      <c r="UDR26" s="163"/>
      <c r="UDS26" s="163"/>
      <c r="UDT26" s="163"/>
      <c r="UDU26" s="163"/>
      <c r="UDV26" s="163"/>
      <c r="UDW26" s="163"/>
      <c r="UDX26" s="163"/>
      <c r="UDY26" s="163"/>
      <c r="UDZ26" s="163"/>
      <c r="UEA26" s="163"/>
      <c r="UEB26" s="163"/>
      <c r="UEC26" s="163"/>
      <c r="UED26" s="163"/>
      <c r="UEE26" s="163"/>
      <c r="UEF26" s="163"/>
      <c r="UEG26" s="163"/>
      <c r="UEH26" s="163"/>
      <c r="UEI26" s="163"/>
      <c r="UEJ26" s="163"/>
      <c r="UEK26" s="163"/>
      <c r="UEL26" s="163"/>
      <c r="UEM26" s="163"/>
      <c r="UEN26" s="163"/>
      <c r="UEO26" s="163"/>
      <c r="UEP26" s="163"/>
      <c r="UEQ26" s="163"/>
      <c r="UER26" s="163"/>
      <c r="UES26" s="163"/>
      <c r="UET26" s="163"/>
      <c r="UEU26" s="163"/>
      <c r="UEV26" s="163"/>
      <c r="UEW26" s="163"/>
      <c r="UEX26" s="163"/>
      <c r="UEY26" s="163"/>
      <c r="UEZ26" s="163"/>
      <c r="UFA26" s="163"/>
      <c r="UFB26" s="163"/>
      <c r="UFC26" s="163"/>
      <c r="UFD26" s="163"/>
      <c r="UFE26" s="163"/>
      <c r="UFF26" s="163"/>
      <c r="UFG26" s="163"/>
      <c r="UFH26" s="163"/>
      <c r="UFI26" s="163"/>
      <c r="UFJ26" s="163"/>
      <c r="UFK26" s="163"/>
      <c r="UFL26" s="163"/>
      <c r="UFM26" s="163"/>
      <c r="UFN26" s="163"/>
      <c r="UFO26" s="163"/>
      <c r="UFP26" s="163"/>
      <c r="UFQ26" s="163"/>
      <c r="UFR26" s="163"/>
      <c r="UFS26" s="163"/>
      <c r="UFT26" s="163"/>
      <c r="UFU26" s="163"/>
      <c r="UFV26" s="163"/>
      <c r="UFW26" s="163"/>
      <c r="UFX26" s="163"/>
      <c r="UFY26" s="163"/>
      <c r="UFZ26" s="163"/>
      <c r="UGA26" s="163"/>
      <c r="UGB26" s="163"/>
      <c r="UGC26" s="163"/>
      <c r="UGD26" s="163"/>
      <c r="UGE26" s="163"/>
      <c r="UGF26" s="163"/>
      <c r="UGG26" s="163"/>
      <c r="UGH26" s="163"/>
      <c r="UGI26" s="163"/>
      <c r="UGJ26" s="163"/>
      <c r="UGK26" s="163"/>
      <c r="UGL26" s="163"/>
      <c r="UGM26" s="163"/>
      <c r="UGN26" s="163"/>
      <c r="UGO26" s="163"/>
      <c r="UGP26" s="163"/>
      <c r="UGQ26" s="163"/>
      <c r="UGR26" s="163"/>
      <c r="UGS26" s="163"/>
      <c r="UGT26" s="163"/>
      <c r="UGU26" s="163"/>
      <c r="UGV26" s="163"/>
      <c r="UGW26" s="163"/>
      <c r="UGX26" s="163"/>
      <c r="UGY26" s="163"/>
      <c r="UGZ26" s="163"/>
      <c r="UHA26" s="163"/>
      <c r="UHB26" s="163"/>
      <c r="UHC26" s="163"/>
      <c r="UHD26" s="163"/>
      <c r="UHE26" s="163"/>
      <c r="UHF26" s="163"/>
      <c r="UHG26" s="163"/>
      <c r="UHH26" s="163"/>
      <c r="UHI26" s="163"/>
      <c r="UHJ26" s="163"/>
      <c r="UHK26" s="163"/>
      <c r="UHL26" s="163"/>
      <c r="UHM26" s="163"/>
      <c r="UHN26" s="163"/>
      <c r="UHO26" s="163"/>
      <c r="UHP26" s="163"/>
      <c r="UHQ26" s="163"/>
      <c r="UHR26" s="163"/>
      <c r="UHS26" s="163"/>
      <c r="UHT26" s="163"/>
      <c r="UHU26" s="163"/>
      <c r="UHV26" s="163"/>
      <c r="UHW26" s="163"/>
      <c r="UHX26" s="163"/>
      <c r="UHY26" s="163"/>
      <c r="UHZ26" s="163"/>
      <c r="UIA26" s="163"/>
      <c r="UIB26" s="163"/>
      <c r="UIC26" s="163"/>
      <c r="UID26" s="163"/>
      <c r="UIE26" s="163"/>
      <c r="UIF26" s="163"/>
      <c r="UIG26" s="163"/>
      <c r="UIH26" s="163"/>
      <c r="UII26" s="163"/>
      <c r="UIJ26" s="163"/>
      <c r="UIK26" s="163"/>
      <c r="UIL26" s="163"/>
      <c r="UIM26" s="163"/>
      <c r="UIN26" s="163"/>
      <c r="UIO26" s="163"/>
      <c r="UIP26" s="163"/>
      <c r="UIQ26" s="163"/>
      <c r="UIR26" s="163"/>
      <c r="UIS26" s="163"/>
      <c r="UIT26" s="163"/>
      <c r="UIU26" s="163"/>
      <c r="UIV26" s="163"/>
      <c r="UIW26" s="163"/>
      <c r="UIX26" s="163"/>
      <c r="UIY26" s="163"/>
      <c r="UIZ26" s="163"/>
      <c r="UJA26" s="163"/>
      <c r="UJB26" s="163"/>
      <c r="UJC26" s="163"/>
      <c r="UJD26" s="163"/>
      <c r="UJE26" s="163"/>
      <c r="UJF26" s="163"/>
      <c r="UJG26" s="163"/>
      <c r="UJH26" s="163"/>
      <c r="UJI26" s="163"/>
      <c r="UJJ26" s="163"/>
      <c r="UJK26" s="163"/>
      <c r="UJL26" s="163"/>
      <c r="UJM26" s="163"/>
      <c r="UJN26" s="163"/>
      <c r="UJO26" s="163"/>
      <c r="UJP26" s="163"/>
      <c r="UJQ26" s="163"/>
      <c r="UJR26" s="163"/>
      <c r="UJS26" s="163"/>
      <c r="UJT26" s="163"/>
      <c r="UJU26" s="163"/>
      <c r="UJV26" s="163"/>
      <c r="UJW26" s="163"/>
      <c r="UJX26" s="163"/>
      <c r="UJY26" s="163"/>
      <c r="UJZ26" s="163"/>
      <c r="UKA26" s="163"/>
      <c r="UKB26" s="163"/>
      <c r="UKC26" s="163"/>
      <c r="UKD26" s="163"/>
      <c r="UKE26" s="163"/>
      <c r="UKF26" s="163"/>
      <c r="UKG26" s="163"/>
      <c r="UKH26" s="163"/>
      <c r="UKI26" s="163"/>
      <c r="UKJ26" s="163"/>
      <c r="UKK26" s="163"/>
      <c r="UKL26" s="163"/>
      <c r="UKM26" s="163"/>
      <c r="UKN26" s="163"/>
      <c r="UKO26" s="163"/>
      <c r="UKP26" s="163"/>
      <c r="UKQ26" s="163"/>
      <c r="UKR26" s="163"/>
      <c r="UKS26" s="163"/>
      <c r="UKT26" s="163"/>
      <c r="UKU26" s="163"/>
      <c r="UKV26" s="163"/>
      <c r="UKW26" s="163"/>
      <c r="UKX26" s="163"/>
      <c r="UKY26" s="163"/>
      <c r="UKZ26" s="163"/>
      <c r="ULA26" s="163"/>
      <c r="ULB26" s="163"/>
      <c r="ULC26" s="163"/>
      <c r="ULD26" s="163"/>
      <c r="ULE26" s="163"/>
      <c r="ULF26" s="163"/>
      <c r="ULG26" s="163"/>
      <c r="ULH26" s="163"/>
      <c r="ULI26" s="163"/>
      <c r="ULJ26" s="163"/>
      <c r="ULK26" s="163"/>
      <c r="ULL26" s="163"/>
      <c r="ULM26" s="163"/>
      <c r="ULN26" s="163"/>
      <c r="ULO26" s="163"/>
      <c r="ULP26" s="163"/>
      <c r="ULQ26" s="163"/>
      <c r="ULR26" s="163"/>
      <c r="ULS26" s="163"/>
      <c r="ULT26" s="163"/>
      <c r="ULU26" s="163"/>
      <c r="ULV26" s="163"/>
      <c r="ULW26" s="163"/>
      <c r="ULX26" s="163"/>
      <c r="ULY26" s="163"/>
      <c r="ULZ26" s="163"/>
      <c r="UMA26" s="163"/>
      <c r="UMB26" s="163"/>
      <c r="UMC26" s="163"/>
      <c r="UMD26" s="163"/>
      <c r="UME26" s="163"/>
      <c r="UMF26" s="163"/>
      <c r="UMG26" s="163"/>
      <c r="UMH26" s="163"/>
      <c r="UMI26" s="163"/>
      <c r="UMJ26" s="163"/>
      <c r="UMK26" s="163"/>
      <c r="UML26" s="163"/>
      <c r="UMM26" s="163"/>
      <c r="UMN26" s="163"/>
      <c r="UMO26" s="163"/>
      <c r="UMP26" s="163"/>
      <c r="UMQ26" s="163"/>
      <c r="UMR26" s="163"/>
      <c r="UMS26" s="163"/>
      <c r="UMT26" s="163"/>
      <c r="UMU26" s="163"/>
      <c r="UMV26" s="163"/>
      <c r="UMW26" s="163"/>
      <c r="UMX26" s="163"/>
      <c r="UMY26" s="163"/>
      <c r="UMZ26" s="163"/>
      <c r="UNA26" s="163"/>
      <c r="UNB26" s="163"/>
      <c r="UNC26" s="163"/>
      <c r="UND26" s="163"/>
      <c r="UNE26" s="163"/>
      <c r="UNF26" s="163"/>
      <c r="UNG26" s="163"/>
      <c r="UNH26" s="163"/>
      <c r="UNI26" s="163"/>
      <c r="UNJ26" s="163"/>
      <c r="UNK26" s="163"/>
      <c r="UNL26" s="163"/>
      <c r="UNM26" s="163"/>
      <c r="UNN26" s="163"/>
      <c r="UNO26" s="163"/>
      <c r="UNP26" s="163"/>
      <c r="UNQ26" s="163"/>
      <c r="UNR26" s="163"/>
      <c r="UNS26" s="163"/>
      <c r="UNT26" s="163"/>
      <c r="UNU26" s="163"/>
      <c r="UNV26" s="163"/>
      <c r="UNW26" s="163"/>
      <c r="UNX26" s="163"/>
      <c r="UNY26" s="163"/>
      <c r="UNZ26" s="163"/>
      <c r="UOA26" s="163"/>
      <c r="UOB26" s="163"/>
      <c r="UOC26" s="163"/>
      <c r="UOD26" s="163"/>
      <c r="UOE26" s="163"/>
      <c r="UOF26" s="163"/>
      <c r="UOG26" s="163"/>
      <c r="UOH26" s="163"/>
      <c r="UOI26" s="163"/>
      <c r="UOJ26" s="163"/>
      <c r="UOK26" s="163"/>
      <c r="UOL26" s="163"/>
      <c r="UOM26" s="163"/>
      <c r="UON26" s="163"/>
      <c r="UOO26" s="163"/>
      <c r="UOP26" s="163"/>
      <c r="UOQ26" s="163"/>
      <c r="UOR26" s="163"/>
      <c r="UOS26" s="163"/>
      <c r="UOT26" s="163"/>
      <c r="UOU26" s="163"/>
      <c r="UOV26" s="163"/>
      <c r="UOW26" s="163"/>
      <c r="UOX26" s="163"/>
      <c r="UOY26" s="163"/>
      <c r="UOZ26" s="163"/>
      <c r="UPA26" s="163"/>
      <c r="UPB26" s="163"/>
      <c r="UPC26" s="163"/>
      <c r="UPD26" s="163"/>
      <c r="UPE26" s="163"/>
      <c r="UPF26" s="163"/>
      <c r="UPG26" s="163"/>
      <c r="UPH26" s="163"/>
      <c r="UPI26" s="163"/>
      <c r="UPJ26" s="163"/>
      <c r="UPK26" s="163"/>
      <c r="UPL26" s="163"/>
      <c r="UPM26" s="163"/>
      <c r="UPN26" s="163"/>
      <c r="UPO26" s="163"/>
      <c r="UPP26" s="163"/>
      <c r="UPQ26" s="163"/>
      <c r="UPR26" s="163"/>
      <c r="UPS26" s="163"/>
      <c r="UPT26" s="163"/>
      <c r="UPU26" s="163"/>
      <c r="UPV26" s="163"/>
      <c r="UPW26" s="163"/>
      <c r="UPX26" s="163"/>
      <c r="UPY26" s="163"/>
      <c r="UPZ26" s="163"/>
      <c r="UQA26" s="163"/>
      <c r="UQB26" s="163"/>
      <c r="UQC26" s="163"/>
      <c r="UQD26" s="163"/>
      <c r="UQE26" s="163"/>
      <c r="UQF26" s="163"/>
      <c r="UQG26" s="163"/>
      <c r="UQH26" s="163"/>
      <c r="UQI26" s="163"/>
      <c r="UQJ26" s="163"/>
      <c r="UQK26" s="163"/>
      <c r="UQL26" s="163"/>
      <c r="UQM26" s="163"/>
      <c r="UQN26" s="163"/>
      <c r="UQO26" s="163"/>
      <c r="UQP26" s="163"/>
      <c r="UQQ26" s="163"/>
      <c r="UQR26" s="163"/>
      <c r="UQS26" s="163"/>
      <c r="UQT26" s="163"/>
      <c r="UQU26" s="163"/>
      <c r="UQV26" s="163"/>
      <c r="UQW26" s="163"/>
      <c r="UQX26" s="163"/>
      <c r="UQY26" s="163"/>
      <c r="UQZ26" s="163"/>
      <c r="URA26" s="163"/>
      <c r="URB26" s="163"/>
      <c r="URC26" s="163"/>
      <c r="URD26" s="163"/>
      <c r="URE26" s="163"/>
      <c r="URF26" s="163"/>
      <c r="URG26" s="163"/>
      <c r="URH26" s="163"/>
      <c r="URI26" s="163"/>
      <c r="URJ26" s="163"/>
      <c r="URK26" s="163"/>
      <c r="URL26" s="163"/>
      <c r="URM26" s="163"/>
      <c r="URN26" s="163"/>
      <c r="URO26" s="163"/>
      <c r="URP26" s="163"/>
      <c r="URQ26" s="163"/>
      <c r="URR26" s="163"/>
      <c r="URS26" s="163"/>
      <c r="URT26" s="163"/>
      <c r="URU26" s="163"/>
      <c r="URV26" s="163"/>
      <c r="URW26" s="163"/>
      <c r="URX26" s="163"/>
      <c r="URY26" s="163"/>
      <c r="URZ26" s="163"/>
      <c r="USA26" s="163"/>
      <c r="USB26" s="163"/>
      <c r="USC26" s="163"/>
      <c r="USD26" s="163"/>
      <c r="USE26" s="163"/>
      <c r="USF26" s="163"/>
      <c r="USG26" s="163"/>
      <c r="USH26" s="163"/>
      <c r="USI26" s="163"/>
      <c r="USJ26" s="163"/>
      <c r="USK26" s="163"/>
      <c r="USL26" s="163"/>
      <c r="USM26" s="163"/>
      <c r="USN26" s="163"/>
      <c r="USO26" s="163"/>
      <c r="USP26" s="163"/>
      <c r="USQ26" s="163"/>
      <c r="USR26" s="163"/>
      <c r="USS26" s="163"/>
      <c r="UST26" s="163"/>
      <c r="USU26" s="163"/>
      <c r="USV26" s="163"/>
      <c r="USW26" s="163"/>
      <c r="USX26" s="163"/>
      <c r="USY26" s="163"/>
      <c r="USZ26" s="163"/>
      <c r="UTA26" s="163"/>
      <c r="UTB26" s="163"/>
      <c r="UTC26" s="163"/>
      <c r="UTD26" s="163"/>
      <c r="UTE26" s="163"/>
      <c r="UTF26" s="163"/>
      <c r="UTG26" s="163"/>
      <c r="UTH26" s="163"/>
      <c r="UTI26" s="163"/>
      <c r="UTJ26" s="163"/>
      <c r="UTK26" s="163"/>
      <c r="UTL26" s="163"/>
      <c r="UTM26" s="163"/>
      <c r="UTN26" s="163"/>
      <c r="UTO26" s="163"/>
      <c r="UTP26" s="163"/>
      <c r="UTQ26" s="163"/>
      <c r="UTR26" s="163"/>
      <c r="UTS26" s="163"/>
      <c r="UTT26" s="163"/>
      <c r="UTU26" s="163"/>
      <c r="UTV26" s="163"/>
      <c r="UTW26" s="163"/>
      <c r="UTX26" s="163"/>
      <c r="UTY26" s="163"/>
      <c r="UTZ26" s="163"/>
      <c r="UUA26" s="163"/>
      <c r="UUB26" s="163"/>
      <c r="UUC26" s="163"/>
      <c r="UUD26" s="163"/>
      <c r="UUE26" s="163"/>
      <c r="UUF26" s="163"/>
      <c r="UUG26" s="163"/>
      <c r="UUH26" s="163"/>
      <c r="UUI26" s="163"/>
      <c r="UUJ26" s="163"/>
      <c r="UUK26" s="163"/>
      <c r="UUL26" s="163"/>
      <c r="UUM26" s="163"/>
      <c r="UUN26" s="163"/>
      <c r="UUO26" s="163"/>
      <c r="UUP26" s="163"/>
      <c r="UUQ26" s="163"/>
      <c r="UUR26" s="163"/>
      <c r="UUS26" s="163"/>
      <c r="UUT26" s="163"/>
      <c r="UUU26" s="163"/>
      <c r="UUV26" s="163"/>
      <c r="UUW26" s="163"/>
      <c r="UUX26" s="163"/>
      <c r="UUY26" s="163"/>
      <c r="UUZ26" s="163"/>
      <c r="UVA26" s="163"/>
      <c r="UVB26" s="163"/>
      <c r="UVC26" s="163"/>
      <c r="UVD26" s="163"/>
      <c r="UVE26" s="163"/>
      <c r="UVF26" s="163"/>
      <c r="UVG26" s="163"/>
      <c r="UVH26" s="163"/>
      <c r="UVI26" s="163"/>
      <c r="UVJ26" s="163"/>
      <c r="UVK26" s="163"/>
      <c r="UVL26" s="163"/>
      <c r="UVM26" s="163"/>
      <c r="UVN26" s="163"/>
      <c r="UVO26" s="163"/>
      <c r="UVP26" s="163"/>
      <c r="UVQ26" s="163"/>
      <c r="UVR26" s="163"/>
      <c r="UVS26" s="163"/>
      <c r="UVT26" s="163"/>
      <c r="UVU26" s="163"/>
      <c r="UVV26" s="163"/>
      <c r="UVW26" s="163"/>
      <c r="UVX26" s="163"/>
      <c r="UVY26" s="163"/>
      <c r="UVZ26" s="163"/>
      <c r="UWA26" s="163"/>
      <c r="UWB26" s="163"/>
      <c r="UWC26" s="163"/>
      <c r="UWD26" s="163"/>
      <c r="UWE26" s="163"/>
      <c r="UWF26" s="163"/>
      <c r="UWG26" s="163"/>
      <c r="UWH26" s="163"/>
      <c r="UWI26" s="163"/>
      <c r="UWJ26" s="163"/>
      <c r="UWK26" s="163"/>
      <c r="UWL26" s="163"/>
      <c r="UWM26" s="163"/>
      <c r="UWN26" s="163"/>
      <c r="UWO26" s="163"/>
      <c r="UWP26" s="163"/>
      <c r="UWQ26" s="163"/>
      <c r="UWR26" s="163"/>
      <c r="UWS26" s="163"/>
      <c r="UWT26" s="163"/>
      <c r="UWU26" s="163"/>
      <c r="UWV26" s="163"/>
      <c r="UWW26" s="163"/>
      <c r="UWX26" s="163"/>
      <c r="UWY26" s="163"/>
      <c r="UWZ26" s="163"/>
      <c r="UXA26" s="163"/>
      <c r="UXB26" s="163"/>
      <c r="UXC26" s="163"/>
      <c r="UXD26" s="163"/>
      <c r="UXE26" s="163"/>
      <c r="UXF26" s="163"/>
      <c r="UXG26" s="163"/>
      <c r="UXH26" s="163"/>
      <c r="UXI26" s="163"/>
      <c r="UXJ26" s="163"/>
      <c r="UXK26" s="163"/>
      <c r="UXL26" s="163"/>
      <c r="UXM26" s="163"/>
      <c r="UXN26" s="163"/>
      <c r="UXO26" s="163"/>
      <c r="UXP26" s="163"/>
      <c r="UXQ26" s="163"/>
      <c r="UXR26" s="163"/>
      <c r="UXS26" s="163"/>
      <c r="UXT26" s="163"/>
      <c r="UXU26" s="163"/>
      <c r="UXV26" s="163"/>
      <c r="UXW26" s="163"/>
      <c r="UXX26" s="163"/>
      <c r="UXY26" s="163"/>
      <c r="UXZ26" s="163"/>
      <c r="UYA26" s="163"/>
      <c r="UYB26" s="163"/>
      <c r="UYC26" s="163"/>
      <c r="UYD26" s="163"/>
      <c r="UYE26" s="163"/>
      <c r="UYF26" s="163"/>
      <c r="UYG26" s="163"/>
      <c r="UYH26" s="163"/>
      <c r="UYI26" s="163"/>
      <c r="UYJ26" s="163"/>
      <c r="UYK26" s="163"/>
      <c r="UYL26" s="163"/>
      <c r="UYM26" s="163"/>
      <c r="UYN26" s="163"/>
      <c r="UYO26" s="163"/>
      <c r="UYP26" s="163"/>
      <c r="UYQ26" s="163"/>
      <c r="UYR26" s="163"/>
      <c r="UYS26" s="163"/>
      <c r="UYT26" s="163"/>
      <c r="UYU26" s="163"/>
      <c r="UYV26" s="163"/>
      <c r="UYW26" s="163"/>
      <c r="UYX26" s="163"/>
      <c r="UYY26" s="163"/>
      <c r="UYZ26" s="163"/>
      <c r="UZA26" s="163"/>
      <c r="UZB26" s="163"/>
      <c r="UZC26" s="163"/>
      <c r="UZD26" s="163"/>
      <c r="UZE26" s="163"/>
      <c r="UZF26" s="163"/>
      <c r="UZG26" s="163"/>
      <c r="UZH26" s="163"/>
      <c r="UZI26" s="163"/>
      <c r="UZJ26" s="163"/>
      <c r="UZK26" s="163"/>
      <c r="UZL26" s="163"/>
      <c r="UZM26" s="163"/>
      <c r="UZN26" s="163"/>
      <c r="UZO26" s="163"/>
      <c r="UZP26" s="163"/>
      <c r="UZQ26" s="163"/>
      <c r="UZR26" s="163"/>
      <c r="UZS26" s="163"/>
      <c r="UZT26" s="163"/>
      <c r="UZU26" s="163"/>
      <c r="UZV26" s="163"/>
      <c r="UZW26" s="163"/>
      <c r="UZX26" s="163"/>
      <c r="UZY26" s="163"/>
      <c r="UZZ26" s="163"/>
      <c r="VAA26" s="163"/>
      <c r="VAB26" s="163"/>
      <c r="VAC26" s="163"/>
      <c r="VAD26" s="163"/>
      <c r="VAE26" s="163"/>
      <c r="VAF26" s="163"/>
      <c r="VAG26" s="163"/>
      <c r="VAH26" s="163"/>
      <c r="VAI26" s="163"/>
      <c r="VAJ26" s="163"/>
      <c r="VAK26" s="163"/>
      <c r="VAL26" s="163"/>
      <c r="VAM26" s="163"/>
      <c r="VAN26" s="163"/>
      <c r="VAO26" s="163"/>
      <c r="VAP26" s="163"/>
      <c r="VAQ26" s="163"/>
      <c r="VAR26" s="163"/>
      <c r="VAS26" s="163"/>
      <c r="VAT26" s="163"/>
      <c r="VAU26" s="163"/>
      <c r="VAV26" s="163"/>
      <c r="VAW26" s="163"/>
      <c r="VAX26" s="163"/>
      <c r="VAY26" s="163"/>
      <c r="VAZ26" s="163"/>
      <c r="VBA26" s="163"/>
      <c r="VBB26" s="163"/>
      <c r="VBC26" s="163"/>
      <c r="VBD26" s="163"/>
      <c r="VBE26" s="163"/>
      <c r="VBF26" s="163"/>
      <c r="VBG26" s="163"/>
      <c r="VBH26" s="163"/>
      <c r="VBI26" s="163"/>
      <c r="VBJ26" s="163"/>
      <c r="VBK26" s="163"/>
      <c r="VBL26" s="163"/>
      <c r="VBM26" s="163"/>
      <c r="VBN26" s="163"/>
      <c r="VBO26" s="163"/>
      <c r="VBP26" s="163"/>
      <c r="VBQ26" s="163"/>
      <c r="VBR26" s="163"/>
      <c r="VBS26" s="163"/>
      <c r="VBT26" s="163"/>
      <c r="VBU26" s="163"/>
      <c r="VBV26" s="163"/>
      <c r="VBW26" s="163"/>
      <c r="VBX26" s="163"/>
      <c r="VBY26" s="163"/>
      <c r="VBZ26" s="163"/>
      <c r="VCA26" s="163"/>
      <c r="VCB26" s="163"/>
      <c r="VCC26" s="163"/>
      <c r="VCD26" s="163"/>
      <c r="VCE26" s="163"/>
      <c r="VCF26" s="163"/>
      <c r="VCG26" s="163"/>
      <c r="VCH26" s="163"/>
      <c r="VCI26" s="163"/>
      <c r="VCJ26" s="163"/>
      <c r="VCK26" s="163"/>
      <c r="VCL26" s="163"/>
      <c r="VCM26" s="163"/>
      <c r="VCN26" s="163"/>
      <c r="VCO26" s="163"/>
      <c r="VCP26" s="163"/>
      <c r="VCQ26" s="163"/>
      <c r="VCR26" s="163"/>
      <c r="VCS26" s="163"/>
      <c r="VCT26" s="163"/>
      <c r="VCU26" s="163"/>
      <c r="VCV26" s="163"/>
      <c r="VCW26" s="163"/>
      <c r="VCX26" s="163"/>
      <c r="VCY26" s="163"/>
      <c r="VCZ26" s="163"/>
      <c r="VDA26" s="163"/>
      <c r="VDB26" s="163"/>
      <c r="VDC26" s="163"/>
      <c r="VDD26" s="163"/>
      <c r="VDE26" s="163"/>
      <c r="VDF26" s="163"/>
      <c r="VDG26" s="163"/>
      <c r="VDH26" s="163"/>
      <c r="VDI26" s="163"/>
      <c r="VDJ26" s="163"/>
      <c r="VDK26" s="163"/>
      <c r="VDL26" s="163"/>
      <c r="VDM26" s="163"/>
      <c r="VDN26" s="163"/>
      <c r="VDO26" s="163"/>
      <c r="VDP26" s="163"/>
      <c r="VDQ26" s="163"/>
      <c r="VDR26" s="163"/>
      <c r="VDS26" s="163"/>
      <c r="VDT26" s="163"/>
      <c r="VDU26" s="163"/>
      <c r="VDV26" s="163"/>
      <c r="VDW26" s="163"/>
      <c r="VDX26" s="163"/>
      <c r="VDY26" s="163"/>
      <c r="VDZ26" s="163"/>
      <c r="VEA26" s="163"/>
      <c r="VEB26" s="163"/>
      <c r="VEC26" s="163"/>
      <c r="VED26" s="163"/>
      <c r="VEE26" s="163"/>
      <c r="VEF26" s="163"/>
      <c r="VEG26" s="163"/>
      <c r="VEH26" s="163"/>
      <c r="VEI26" s="163"/>
      <c r="VEJ26" s="163"/>
      <c r="VEK26" s="163"/>
      <c r="VEL26" s="163"/>
      <c r="VEM26" s="163"/>
      <c r="VEN26" s="163"/>
      <c r="VEO26" s="163"/>
      <c r="VEP26" s="163"/>
      <c r="VEQ26" s="163"/>
      <c r="VER26" s="163"/>
      <c r="VES26" s="163"/>
      <c r="VET26" s="163"/>
      <c r="VEU26" s="163"/>
      <c r="VEV26" s="163"/>
      <c r="VEW26" s="163"/>
      <c r="VEX26" s="163"/>
      <c r="VEY26" s="163"/>
      <c r="VEZ26" s="163"/>
      <c r="VFA26" s="163"/>
      <c r="VFB26" s="163"/>
      <c r="VFC26" s="163"/>
      <c r="VFD26" s="163"/>
      <c r="VFE26" s="163"/>
      <c r="VFF26" s="163"/>
      <c r="VFG26" s="163"/>
      <c r="VFH26" s="163"/>
      <c r="VFI26" s="163"/>
      <c r="VFJ26" s="163"/>
      <c r="VFK26" s="163"/>
      <c r="VFL26" s="163"/>
      <c r="VFM26" s="163"/>
      <c r="VFN26" s="163"/>
      <c r="VFO26" s="163"/>
      <c r="VFP26" s="163"/>
      <c r="VFQ26" s="163"/>
      <c r="VFR26" s="163"/>
      <c r="VFS26" s="163"/>
      <c r="VFT26" s="163"/>
      <c r="VFU26" s="163"/>
      <c r="VFV26" s="163"/>
      <c r="VFW26" s="163"/>
      <c r="VFX26" s="163"/>
      <c r="VFY26" s="163"/>
      <c r="VFZ26" s="163"/>
      <c r="VGA26" s="163"/>
      <c r="VGB26" s="163"/>
      <c r="VGC26" s="163"/>
      <c r="VGD26" s="163"/>
      <c r="VGE26" s="163"/>
      <c r="VGF26" s="163"/>
      <c r="VGG26" s="163"/>
      <c r="VGH26" s="163"/>
      <c r="VGI26" s="163"/>
      <c r="VGJ26" s="163"/>
      <c r="VGK26" s="163"/>
      <c r="VGL26" s="163"/>
      <c r="VGM26" s="163"/>
      <c r="VGN26" s="163"/>
      <c r="VGO26" s="163"/>
      <c r="VGP26" s="163"/>
      <c r="VGQ26" s="163"/>
      <c r="VGR26" s="163"/>
      <c r="VGS26" s="163"/>
      <c r="VGT26" s="163"/>
      <c r="VGU26" s="163"/>
      <c r="VGV26" s="163"/>
      <c r="VGW26" s="163"/>
      <c r="VGX26" s="163"/>
      <c r="VGY26" s="163"/>
      <c r="VGZ26" s="163"/>
      <c r="VHA26" s="163"/>
      <c r="VHB26" s="163"/>
      <c r="VHC26" s="163"/>
      <c r="VHD26" s="163"/>
      <c r="VHE26" s="163"/>
      <c r="VHF26" s="163"/>
      <c r="VHG26" s="163"/>
      <c r="VHH26" s="163"/>
      <c r="VHI26" s="163"/>
      <c r="VHJ26" s="163"/>
      <c r="VHK26" s="163"/>
      <c r="VHL26" s="163"/>
      <c r="VHM26" s="163"/>
      <c r="VHN26" s="163"/>
      <c r="VHO26" s="163"/>
      <c r="VHP26" s="163"/>
      <c r="VHQ26" s="163"/>
      <c r="VHR26" s="163"/>
      <c r="VHS26" s="163"/>
      <c r="VHT26" s="163"/>
      <c r="VHU26" s="163"/>
      <c r="VHV26" s="163"/>
      <c r="VHW26" s="163"/>
      <c r="VHX26" s="163"/>
      <c r="VHY26" s="163"/>
      <c r="VHZ26" s="163"/>
      <c r="VIA26" s="163"/>
      <c r="VIB26" s="163"/>
      <c r="VIC26" s="163"/>
      <c r="VID26" s="163"/>
      <c r="VIE26" s="163"/>
      <c r="VIF26" s="163"/>
      <c r="VIG26" s="163"/>
      <c r="VIH26" s="163"/>
      <c r="VII26" s="163"/>
      <c r="VIJ26" s="163"/>
      <c r="VIK26" s="163"/>
      <c r="VIL26" s="163"/>
      <c r="VIM26" s="163"/>
      <c r="VIN26" s="163"/>
      <c r="VIO26" s="163"/>
      <c r="VIP26" s="163"/>
      <c r="VIQ26" s="163"/>
      <c r="VIR26" s="163"/>
      <c r="VIS26" s="163"/>
      <c r="VIT26" s="163"/>
      <c r="VIU26" s="163"/>
      <c r="VIV26" s="163"/>
      <c r="VIW26" s="163"/>
      <c r="VIX26" s="163"/>
      <c r="VIY26" s="163"/>
      <c r="VIZ26" s="163"/>
      <c r="VJA26" s="163"/>
      <c r="VJB26" s="163"/>
      <c r="VJC26" s="163"/>
      <c r="VJD26" s="163"/>
      <c r="VJE26" s="163"/>
      <c r="VJF26" s="163"/>
      <c r="VJG26" s="163"/>
      <c r="VJH26" s="163"/>
      <c r="VJI26" s="163"/>
      <c r="VJJ26" s="163"/>
      <c r="VJK26" s="163"/>
      <c r="VJL26" s="163"/>
      <c r="VJM26" s="163"/>
      <c r="VJN26" s="163"/>
      <c r="VJO26" s="163"/>
      <c r="VJP26" s="163"/>
      <c r="VJQ26" s="163"/>
      <c r="VJR26" s="163"/>
      <c r="VJS26" s="163"/>
      <c r="VJT26" s="163"/>
      <c r="VJU26" s="163"/>
      <c r="VJV26" s="163"/>
      <c r="VJW26" s="163"/>
      <c r="VJX26" s="163"/>
      <c r="VJY26" s="163"/>
      <c r="VJZ26" s="163"/>
      <c r="VKA26" s="163"/>
      <c r="VKB26" s="163"/>
      <c r="VKC26" s="163"/>
      <c r="VKD26" s="163"/>
      <c r="VKE26" s="163"/>
      <c r="VKF26" s="163"/>
      <c r="VKG26" s="163"/>
      <c r="VKH26" s="163"/>
      <c r="VKI26" s="163"/>
      <c r="VKJ26" s="163"/>
      <c r="VKK26" s="163"/>
      <c r="VKL26" s="163"/>
      <c r="VKM26" s="163"/>
      <c r="VKN26" s="163"/>
      <c r="VKO26" s="163"/>
      <c r="VKP26" s="163"/>
      <c r="VKQ26" s="163"/>
      <c r="VKR26" s="163"/>
      <c r="VKS26" s="163"/>
      <c r="VKT26" s="163"/>
      <c r="VKU26" s="163"/>
      <c r="VKV26" s="163"/>
      <c r="VKW26" s="163"/>
      <c r="VKX26" s="163"/>
      <c r="VKY26" s="163"/>
      <c r="VKZ26" s="163"/>
      <c r="VLA26" s="163"/>
      <c r="VLB26" s="163"/>
      <c r="VLC26" s="163"/>
      <c r="VLD26" s="163"/>
      <c r="VLE26" s="163"/>
      <c r="VLF26" s="163"/>
      <c r="VLG26" s="163"/>
      <c r="VLH26" s="163"/>
      <c r="VLI26" s="163"/>
      <c r="VLJ26" s="163"/>
      <c r="VLK26" s="163"/>
      <c r="VLL26" s="163"/>
      <c r="VLM26" s="163"/>
      <c r="VLN26" s="163"/>
      <c r="VLO26" s="163"/>
      <c r="VLP26" s="163"/>
      <c r="VLQ26" s="163"/>
      <c r="VLR26" s="163"/>
      <c r="VLS26" s="163"/>
      <c r="VLT26" s="163"/>
      <c r="VLU26" s="163"/>
      <c r="VLV26" s="163"/>
      <c r="VLW26" s="163"/>
      <c r="VLX26" s="163"/>
      <c r="VLY26" s="163"/>
      <c r="VLZ26" s="163"/>
      <c r="VMA26" s="163"/>
      <c r="VMB26" s="163"/>
      <c r="VMC26" s="163"/>
      <c r="VMD26" s="163"/>
      <c r="VME26" s="163"/>
      <c r="VMF26" s="163"/>
      <c r="VMG26" s="163"/>
      <c r="VMH26" s="163"/>
      <c r="VMI26" s="163"/>
      <c r="VMJ26" s="163"/>
      <c r="VMK26" s="163"/>
      <c r="VML26" s="163"/>
      <c r="VMM26" s="163"/>
      <c r="VMN26" s="163"/>
      <c r="VMO26" s="163"/>
      <c r="VMP26" s="163"/>
      <c r="VMQ26" s="163"/>
      <c r="VMR26" s="163"/>
      <c r="VMS26" s="163"/>
      <c r="VMT26" s="163"/>
      <c r="VMU26" s="163"/>
      <c r="VMV26" s="163"/>
      <c r="VMW26" s="163"/>
      <c r="VMX26" s="163"/>
      <c r="VMY26" s="163"/>
      <c r="VMZ26" s="163"/>
      <c r="VNA26" s="163"/>
      <c r="VNB26" s="163"/>
      <c r="VNC26" s="163"/>
      <c r="VND26" s="163"/>
      <c r="VNE26" s="163"/>
      <c r="VNF26" s="163"/>
      <c r="VNG26" s="163"/>
      <c r="VNH26" s="163"/>
      <c r="VNI26" s="163"/>
      <c r="VNJ26" s="163"/>
      <c r="VNK26" s="163"/>
      <c r="VNL26" s="163"/>
      <c r="VNM26" s="163"/>
      <c r="VNN26" s="163"/>
      <c r="VNO26" s="163"/>
      <c r="VNP26" s="163"/>
      <c r="VNQ26" s="163"/>
      <c r="VNR26" s="163"/>
      <c r="VNS26" s="163"/>
      <c r="VNT26" s="163"/>
      <c r="VNU26" s="163"/>
      <c r="VNV26" s="163"/>
      <c r="VNW26" s="163"/>
      <c r="VNX26" s="163"/>
      <c r="VNY26" s="163"/>
      <c r="VNZ26" s="163"/>
      <c r="VOA26" s="163"/>
      <c r="VOB26" s="163"/>
      <c r="VOC26" s="163"/>
      <c r="VOD26" s="163"/>
      <c r="VOE26" s="163"/>
      <c r="VOF26" s="163"/>
      <c r="VOG26" s="163"/>
      <c r="VOH26" s="163"/>
      <c r="VOI26" s="163"/>
      <c r="VOJ26" s="163"/>
      <c r="VOK26" s="163"/>
      <c r="VOL26" s="163"/>
      <c r="VOM26" s="163"/>
      <c r="VON26" s="163"/>
      <c r="VOO26" s="163"/>
      <c r="VOP26" s="163"/>
      <c r="VOQ26" s="163"/>
      <c r="VOR26" s="163"/>
      <c r="VOS26" s="163"/>
      <c r="VOT26" s="163"/>
      <c r="VOU26" s="163"/>
      <c r="VOV26" s="163"/>
      <c r="VOW26" s="163"/>
      <c r="VOX26" s="163"/>
      <c r="VOY26" s="163"/>
      <c r="VOZ26" s="163"/>
      <c r="VPA26" s="163"/>
      <c r="VPB26" s="163"/>
      <c r="VPC26" s="163"/>
      <c r="VPD26" s="163"/>
      <c r="VPE26" s="163"/>
      <c r="VPF26" s="163"/>
      <c r="VPG26" s="163"/>
      <c r="VPH26" s="163"/>
      <c r="VPI26" s="163"/>
      <c r="VPJ26" s="163"/>
      <c r="VPK26" s="163"/>
      <c r="VPL26" s="163"/>
      <c r="VPM26" s="163"/>
      <c r="VPN26" s="163"/>
      <c r="VPO26" s="163"/>
      <c r="VPP26" s="163"/>
      <c r="VPQ26" s="163"/>
      <c r="VPR26" s="163"/>
      <c r="VPS26" s="163"/>
      <c r="VPT26" s="163"/>
      <c r="VPU26" s="163"/>
      <c r="VPV26" s="163"/>
      <c r="VPW26" s="163"/>
      <c r="VPX26" s="163"/>
      <c r="VPY26" s="163"/>
      <c r="VPZ26" s="163"/>
      <c r="VQA26" s="163"/>
      <c r="VQB26" s="163"/>
      <c r="VQC26" s="163"/>
      <c r="VQD26" s="163"/>
      <c r="VQE26" s="163"/>
      <c r="VQF26" s="163"/>
      <c r="VQG26" s="163"/>
      <c r="VQH26" s="163"/>
      <c r="VQI26" s="163"/>
      <c r="VQJ26" s="163"/>
      <c r="VQK26" s="163"/>
      <c r="VQL26" s="163"/>
      <c r="VQM26" s="163"/>
      <c r="VQN26" s="163"/>
      <c r="VQO26" s="163"/>
      <c r="VQP26" s="163"/>
      <c r="VQQ26" s="163"/>
      <c r="VQR26" s="163"/>
      <c r="VQS26" s="163"/>
      <c r="VQT26" s="163"/>
      <c r="VQU26" s="163"/>
      <c r="VQV26" s="163"/>
      <c r="VQW26" s="163"/>
      <c r="VQX26" s="163"/>
      <c r="VQY26" s="163"/>
      <c r="VQZ26" s="163"/>
      <c r="VRA26" s="163"/>
      <c r="VRB26" s="163"/>
      <c r="VRC26" s="163"/>
      <c r="VRD26" s="163"/>
      <c r="VRE26" s="163"/>
      <c r="VRF26" s="163"/>
      <c r="VRG26" s="163"/>
      <c r="VRH26" s="163"/>
      <c r="VRI26" s="163"/>
      <c r="VRJ26" s="163"/>
      <c r="VRK26" s="163"/>
      <c r="VRL26" s="163"/>
      <c r="VRM26" s="163"/>
      <c r="VRN26" s="163"/>
      <c r="VRO26" s="163"/>
      <c r="VRP26" s="163"/>
      <c r="VRQ26" s="163"/>
      <c r="VRR26" s="163"/>
      <c r="VRS26" s="163"/>
      <c r="VRT26" s="163"/>
      <c r="VRU26" s="163"/>
      <c r="VRV26" s="163"/>
      <c r="VRW26" s="163"/>
      <c r="VRX26" s="163"/>
      <c r="VRY26" s="163"/>
      <c r="VRZ26" s="163"/>
      <c r="VSA26" s="163"/>
      <c r="VSB26" s="163"/>
      <c r="VSC26" s="163"/>
      <c r="VSD26" s="163"/>
      <c r="VSE26" s="163"/>
      <c r="VSF26" s="163"/>
      <c r="VSG26" s="163"/>
      <c r="VSH26" s="163"/>
      <c r="VSI26" s="163"/>
      <c r="VSJ26" s="163"/>
      <c r="VSK26" s="163"/>
      <c r="VSL26" s="163"/>
      <c r="VSM26" s="163"/>
      <c r="VSN26" s="163"/>
      <c r="VSO26" s="163"/>
      <c r="VSP26" s="163"/>
      <c r="VSQ26" s="163"/>
      <c r="VSR26" s="163"/>
      <c r="VSS26" s="163"/>
      <c r="VST26" s="163"/>
      <c r="VSU26" s="163"/>
      <c r="VSV26" s="163"/>
      <c r="VSW26" s="163"/>
      <c r="VSX26" s="163"/>
      <c r="VSY26" s="163"/>
      <c r="VSZ26" s="163"/>
      <c r="VTA26" s="163"/>
      <c r="VTB26" s="163"/>
      <c r="VTC26" s="163"/>
      <c r="VTD26" s="163"/>
      <c r="VTE26" s="163"/>
      <c r="VTF26" s="163"/>
      <c r="VTG26" s="163"/>
      <c r="VTH26" s="163"/>
      <c r="VTI26" s="163"/>
      <c r="VTJ26" s="163"/>
      <c r="VTK26" s="163"/>
      <c r="VTL26" s="163"/>
      <c r="VTM26" s="163"/>
      <c r="VTN26" s="163"/>
      <c r="VTO26" s="163"/>
      <c r="VTP26" s="163"/>
      <c r="VTQ26" s="163"/>
      <c r="VTR26" s="163"/>
      <c r="VTS26" s="163"/>
      <c r="VTT26" s="163"/>
      <c r="VTU26" s="163"/>
      <c r="VTV26" s="163"/>
      <c r="VTW26" s="163"/>
      <c r="VTX26" s="163"/>
      <c r="VTY26" s="163"/>
      <c r="VTZ26" s="163"/>
      <c r="VUA26" s="163"/>
      <c r="VUB26" s="163"/>
      <c r="VUC26" s="163"/>
      <c r="VUD26" s="163"/>
      <c r="VUE26" s="163"/>
      <c r="VUF26" s="163"/>
      <c r="VUG26" s="163"/>
      <c r="VUH26" s="163"/>
      <c r="VUI26" s="163"/>
      <c r="VUJ26" s="163"/>
      <c r="VUK26" s="163"/>
      <c r="VUL26" s="163"/>
      <c r="VUM26" s="163"/>
      <c r="VUN26" s="163"/>
      <c r="VUO26" s="163"/>
      <c r="VUP26" s="163"/>
      <c r="VUQ26" s="163"/>
      <c r="VUR26" s="163"/>
      <c r="VUS26" s="163"/>
      <c r="VUT26" s="163"/>
      <c r="VUU26" s="163"/>
      <c r="VUV26" s="163"/>
      <c r="VUW26" s="163"/>
      <c r="VUX26" s="163"/>
      <c r="VUY26" s="163"/>
      <c r="VUZ26" s="163"/>
      <c r="VVA26" s="163"/>
      <c r="VVB26" s="163"/>
      <c r="VVC26" s="163"/>
      <c r="VVD26" s="163"/>
      <c r="VVE26" s="163"/>
      <c r="VVF26" s="163"/>
      <c r="VVG26" s="163"/>
      <c r="VVH26" s="163"/>
      <c r="VVI26" s="163"/>
      <c r="VVJ26" s="163"/>
      <c r="VVK26" s="163"/>
      <c r="VVL26" s="163"/>
      <c r="VVM26" s="163"/>
      <c r="VVN26" s="163"/>
      <c r="VVO26" s="163"/>
      <c r="VVP26" s="163"/>
      <c r="VVQ26" s="163"/>
      <c r="VVR26" s="163"/>
      <c r="VVS26" s="163"/>
      <c r="VVT26" s="163"/>
      <c r="VVU26" s="163"/>
      <c r="VVV26" s="163"/>
      <c r="VVW26" s="163"/>
      <c r="VVX26" s="163"/>
      <c r="VVY26" s="163"/>
      <c r="VVZ26" s="163"/>
      <c r="VWA26" s="163"/>
      <c r="VWB26" s="163"/>
      <c r="VWC26" s="163"/>
      <c r="VWD26" s="163"/>
      <c r="VWE26" s="163"/>
      <c r="VWF26" s="163"/>
      <c r="VWG26" s="163"/>
      <c r="VWH26" s="163"/>
      <c r="VWI26" s="163"/>
      <c r="VWJ26" s="163"/>
      <c r="VWK26" s="163"/>
      <c r="VWL26" s="163"/>
      <c r="VWM26" s="163"/>
      <c r="VWN26" s="163"/>
      <c r="VWO26" s="163"/>
      <c r="VWP26" s="163"/>
      <c r="VWQ26" s="163"/>
      <c r="VWR26" s="163"/>
      <c r="VWS26" s="163"/>
      <c r="VWT26" s="163"/>
      <c r="VWU26" s="163"/>
      <c r="VWV26" s="163"/>
      <c r="VWW26" s="163"/>
      <c r="VWX26" s="163"/>
      <c r="VWY26" s="163"/>
      <c r="VWZ26" s="163"/>
      <c r="VXA26" s="163"/>
      <c r="VXB26" s="163"/>
      <c r="VXC26" s="163"/>
      <c r="VXD26" s="163"/>
      <c r="VXE26" s="163"/>
      <c r="VXF26" s="163"/>
      <c r="VXG26" s="163"/>
      <c r="VXH26" s="163"/>
      <c r="VXI26" s="163"/>
      <c r="VXJ26" s="163"/>
      <c r="VXK26" s="163"/>
      <c r="VXL26" s="163"/>
      <c r="VXM26" s="163"/>
      <c r="VXN26" s="163"/>
      <c r="VXO26" s="163"/>
      <c r="VXP26" s="163"/>
      <c r="VXQ26" s="163"/>
      <c r="VXR26" s="163"/>
      <c r="VXS26" s="163"/>
      <c r="VXT26" s="163"/>
      <c r="VXU26" s="163"/>
      <c r="VXV26" s="163"/>
      <c r="VXW26" s="163"/>
      <c r="VXX26" s="163"/>
      <c r="VXY26" s="163"/>
      <c r="VXZ26" s="163"/>
      <c r="VYA26" s="163"/>
      <c r="VYB26" s="163"/>
      <c r="VYC26" s="163"/>
      <c r="VYD26" s="163"/>
      <c r="VYE26" s="163"/>
      <c r="VYF26" s="163"/>
      <c r="VYG26" s="163"/>
      <c r="VYH26" s="163"/>
      <c r="VYI26" s="163"/>
      <c r="VYJ26" s="163"/>
      <c r="VYK26" s="163"/>
      <c r="VYL26" s="163"/>
      <c r="VYM26" s="163"/>
      <c r="VYN26" s="163"/>
      <c r="VYO26" s="163"/>
      <c r="VYP26" s="163"/>
      <c r="VYQ26" s="163"/>
      <c r="VYR26" s="163"/>
      <c r="VYS26" s="163"/>
      <c r="VYT26" s="163"/>
      <c r="VYU26" s="163"/>
      <c r="VYV26" s="163"/>
      <c r="VYW26" s="163"/>
      <c r="VYX26" s="163"/>
      <c r="VYY26" s="163"/>
      <c r="VYZ26" s="163"/>
      <c r="VZA26" s="163"/>
      <c r="VZB26" s="163"/>
      <c r="VZC26" s="163"/>
      <c r="VZD26" s="163"/>
      <c r="VZE26" s="163"/>
      <c r="VZF26" s="163"/>
      <c r="VZG26" s="163"/>
      <c r="VZH26" s="163"/>
      <c r="VZI26" s="163"/>
      <c r="VZJ26" s="163"/>
      <c r="VZK26" s="163"/>
      <c r="VZL26" s="163"/>
      <c r="VZM26" s="163"/>
      <c r="VZN26" s="163"/>
      <c r="VZO26" s="163"/>
      <c r="VZP26" s="163"/>
      <c r="VZQ26" s="163"/>
      <c r="VZR26" s="163"/>
      <c r="VZS26" s="163"/>
      <c r="VZT26" s="163"/>
      <c r="VZU26" s="163"/>
      <c r="VZV26" s="163"/>
      <c r="VZW26" s="163"/>
      <c r="VZX26" s="163"/>
      <c r="VZY26" s="163"/>
      <c r="VZZ26" s="163"/>
      <c r="WAA26" s="163"/>
      <c r="WAB26" s="163"/>
      <c r="WAC26" s="163"/>
      <c r="WAD26" s="163"/>
      <c r="WAE26" s="163"/>
      <c r="WAF26" s="163"/>
      <c r="WAG26" s="163"/>
      <c r="WAH26" s="163"/>
      <c r="WAI26" s="163"/>
      <c r="WAJ26" s="163"/>
      <c r="WAK26" s="163"/>
      <c r="WAL26" s="163"/>
      <c r="WAM26" s="163"/>
      <c r="WAN26" s="163"/>
      <c r="WAO26" s="163"/>
      <c r="WAP26" s="163"/>
      <c r="WAQ26" s="163"/>
      <c r="WAR26" s="163"/>
      <c r="WAS26" s="163"/>
      <c r="WAT26" s="163"/>
      <c r="WAU26" s="163"/>
      <c r="WAV26" s="163"/>
      <c r="WAW26" s="163"/>
      <c r="WAX26" s="163"/>
      <c r="WAY26" s="163"/>
      <c r="WAZ26" s="163"/>
      <c r="WBA26" s="163"/>
      <c r="WBB26" s="163"/>
      <c r="WBC26" s="163"/>
      <c r="WBD26" s="163"/>
      <c r="WBE26" s="163"/>
      <c r="WBF26" s="163"/>
      <c r="WBG26" s="163"/>
      <c r="WBH26" s="163"/>
      <c r="WBI26" s="163"/>
      <c r="WBJ26" s="163"/>
      <c r="WBK26" s="163"/>
      <c r="WBL26" s="163"/>
      <c r="WBM26" s="163"/>
      <c r="WBN26" s="163"/>
      <c r="WBO26" s="163"/>
      <c r="WBP26" s="163"/>
      <c r="WBQ26" s="163"/>
      <c r="WBR26" s="163"/>
      <c r="WBS26" s="163"/>
      <c r="WBT26" s="163"/>
      <c r="WBU26" s="163"/>
      <c r="WBV26" s="163"/>
      <c r="WBW26" s="163"/>
      <c r="WBX26" s="163"/>
      <c r="WBY26" s="163"/>
      <c r="WBZ26" s="163"/>
      <c r="WCA26" s="163"/>
      <c r="WCB26" s="163"/>
      <c r="WCC26" s="163"/>
      <c r="WCD26" s="163"/>
      <c r="WCE26" s="163"/>
      <c r="WCF26" s="163"/>
      <c r="WCG26" s="163"/>
      <c r="WCH26" s="163"/>
      <c r="WCI26" s="163"/>
      <c r="WCJ26" s="163"/>
      <c r="WCK26" s="163"/>
      <c r="WCL26" s="163"/>
      <c r="WCM26" s="163"/>
      <c r="WCN26" s="163"/>
      <c r="WCO26" s="163"/>
      <c r="WCP26" s="163"/>
      <c r="WCQ26" s="163"/>
      <c r="WCR26" s="163"/>
      <c r="WCS26" s="163"/>
      <c r="WCT26" s="163"/>
      <c r="WCU26" s="163"/>
      <c r="WCV26" s="163"/>
      <c r="WCW26" s="163"/>
      <c r="WCX26" s="163"/>
      <c r="WCY26" s="163"/>
      <c r="WCZ26" s="163"/>
      <c r="WDA26" s="163"/>
      <c r="WDB26" s="163"/>
      <c r="WDC26" s="163"/>
      <c r="WDD26" s="163"/>
      <c r="WDE26" s="163"/>
      <c r="WDF26" s="163"/>
      <c r="WDG26" s="163"/>
      <c r="WDH26" s="163"/>
      <c r="WDI26" s="163"/>
      <c r="WDJ26" s="163"/>
      <c r="WDK26" s="163"/>
      <c r="WDL26" s="163"/>
      <c r="WDM26" s="163"/>
      <c r="WDN26" s="163"/>
      <c r="WDO26" s="163"/>
      <c r="WDP26" s="163"/>
      <c r="WDQ26" s="163"/>
      <c r="WDR26" s="163"/>
      <c r="WDS26" s="163"/>
      <c r="WDT26" s="163"/>
      <c r="WDU26" s="163"/>
      <c r="WDV26" s="163"/>
      <c r="WDW26" s="163"/>
      <c r="WDX26" s="163"/>
      <c r="WDY26" s="163"/>
      <c r="WDZ26" s="163"/>
      <c r="WEA26" s="163"/>
      <c r="WEB26" s="163"/>
      <c r="WEC26" s="163"/>
      <c r="WED26" s="163"/>
      <c r="WEE26" s="163"/>
      <c r="WEF26" s="163"/>
      <c r="WEG26" s="163"/>
      <c r="WEH26" s="163"/>
      <c r="WEI26" s="163"/>
      <c r="WEJ26" s="163"/>
      <c r="WEK26" s="163"/>
      <c r="WEL26" s="163"/>
      <c r="WEM26" s="163"/>
      <c r="WEN26" s="163"/>
      <c r="WEO26" s="163"/>
      <c r="WEP26" s="163"/>
      <c r="WEQ26" s="163"/>
      <c r="WER26" s="163"/>
      <c r="WES26" s="163"/>
      <c r="WET26" s="163"/>
      <c r="WEU26" s="163"/>
      <c r="WEV26" s="163"/>
      <c r="WEW26" s="163"/>
      <c r="WEX26" s="163"/>
      <c r="WEY26" s="163"/>
      <c r="WEZ26" s="163"/>
      <c r="WFA26" s="163"/>
      <c r="WFB26" s="163"/>
      <c r="WFC26" s="163"/>
      <c r="WFD26" s="163"/>
      <c r="WFE26" s="163"/>
      <c r="WFF26" s="163"/>
      <c r="WFG26" s="163"/>
      <c r="WFH26" s="163"/>
      <c r="WFI26" s="163"/>
      <c r="WFJ26" s="163"/>
      <c r="WFK26" s="163"/>
      <c r="WFL26" s="163"/>
      <c r="WFM26" s="163"/>
      <c r="WFN26" s="163"/>
      <c r="WFO26" s="163"/>
      <c r="WFP26" s="163"/>
      <c r="WFQ26" s="163"/>
      <c r="WFR26" s="163"/>
      <c r="WFS26" s="163"/>
      <c r="WFT26" s="163"/>
      <c r="WFU26" s="163"/>
      <c r="WFV26" s="163"/>
      <c r="WFW26" s="163"/>
      <c r="WFX26" s="163"/>
      <c r="WFY26" s="163"/>
      <c r="WFZ26" s="163"/>
      <c r="WGA26" s="163"/>
      <c r="WGB26" s="163"/>
      <c r="WGC26" s="163"/>
      <c r="WGD26" s="163"/>
      <c r="WGE26" s="163"/>
      <c r="WGF26" s="163"/>
      <c r="WGG26" s="163"/>
      <c r="WGH26" s="163"/>
      <c r="WGI26" s="163"/>
      <c r="WGJ26" s="163"/>
      <c r="WGK26" s="163"/>
      <c r="WGL26" s="163"/>
      <c r="WGM26" s="163"/>
      <c r="WGN26" s="163"/>
      <c r="WGO26" s="163"/>
      <c r="WGP26" s="163"/>
      <c r="WGQ26" s="163"/>
      <c r="WGR26" s="163"/>
      <c r="WGS26" s="163"/>
      <c r="WGT26" s="163"/>
      <c r="WGU26" s="163"/>
      <c r="WGV26" s="163"/>
      <c r="WGW26" s="163"/>
      <c r="WGX26" s="163"/>
      <c r="WGY26" s="163"/>
      <c r="WGZ26" s="163"/>
      <c r="WHA26" s="163"/>
      <c r="WHB26" s="163"/>
      <c r="WHC26" s="163"/>
      <c r="WHD26" s="163"/>
      <c r="WHE26" s="163"/>
      <c r="WHF26" s="163"/>
      <c r="WHG26" s="163"/>
      <c r="WHH26" s="163"/>
      <c r="WHI26" s="163"/>
      <c r="WHJ26" s="163"/>
      <c r="WHK26" s="163"/>
      <c r="WHL26" s="163"/>
      <c r="WHM26" s="163"/>
      <c r="WHN26" s="163"/>
      <c r="WHO26" s="163"/>
      <c r="WHP26" s="163"/>
      <c r="WHQ26" s="163"/>
      <c r="WHR26" s="163"/>
      <c r="WHS26" s="163"/>
      <c r="WHT26" s="163"/>
      <c r="WHU26" s="163"/>
      <c r="WHV26" s="163"/>
      <c r="WHW26" s="163"/>
      <c r="WHX26" s="163"/>
      <c r="WHY26" s="163"/>
      <c r="WHZ26" s="163"/>
      <c r="WIA26" s="163"/>
      <c r="WIB26" s="163"/>
      <c r="WIC26" s="163"/>
      <c r="WID26" s="163"/>
      <c r="WIE26" s="163"/>
      <c r="WIF26" s="163"/>
      <c r="WIG26" s="163"/>
      <c r="WIH26" s="163"/>
      <c r="WII26" s="163"/>
      <c r="WIJ26" s="163"/>
      <c r="WIK26" s="163"/>
      <c r="WIL26" s="163"/>
      <c r="WIM26" s="163"/>
      <c r="WIN26" s="163"/>
      <c r="WIO26" s="163"/>
      <c r="WIP26" s="163"/>
      <c r="WIQ26" s="163"/>
      <c r="WIR26" s="163"/>
      <c r="WIS26" s="163"/>
      <c r="WIT26" s="163"/>
      <c r="WIU26" s="163"/>
      <c r="WIV26" s="163"/>
      <c r="WIW26" s="163"/>
      <c r="WIX26" s="163"/>
      <c r="WIY26" s="163"/>
      <c r="WIZ26" s="163"/>
      <c r="WJA26" s="163"/>
      <c r="WJB26" s="163"/>
      <c r="WJC26" s="163"/>
      <c r="WJD26" s="163"/>
      <c r="WJE26" s="163"/>
      <c r="WJF26" s="163"/>
      <c r="WJG26" s="163"/>
      <c r="WJH26" s="163"/>
      <c r="WJI26" s="163"/>
      <c r="WJJ26" s="163"/>
      <c r="WJK26" s="163"/>
      <c r="WJL26" s="163"/>
      <c r="WJM26" s="163"/>
      <c r="WJN26" s="163"/>
      <c r="WJO26" s="163"/>
      <c r="WJP26" s="163"/>
      <c r="WJQ26" s="163"/>
      <c r="WJR26" s="163"/>
      <c r="WJS26" s="163"/>
      <c r="WJT26" s="163"/>
      <c r="WJU26" s="163"/>
      <c r="WJV26" s="163"/>
      <c r="WJW26" s="163"/>
      <c r="WJX26" s="163"/>
      <c r="WJY26" s="163"/>
      <c r="WJZ26" s="163"/>
      <c r="WKA26" s="163"/>
      <c r="WKB26" s="163"/>
      <c r="WKC26" s="163"/>
      <c r="WKD26" s="163"/>
      <c r="WKE26" s="163"/>
      <c r="WKF26" s="163"/>
      <c r="WKG26" s="163"/>
      <c r="WKH26" s="163"/>
      <c r="WKI26" s="163"/>
      <c r="WKJ26" s="163"/>
      <c r="WKK26" s="163"/>
      <c r="WKL26" s="163"/>
      <c r="WKM26" s="163"/>
      <c r="WKN26" s="163"/>
      <c r="WKO26" s="163"/>
      <c r="WKP26" s="163"/>
      <c r="WKQ26" s="163"/>
      <c r="WKR26" s="163"/>
      <c r="WKS26" s="163"/>
      <c r="WKT26" s="163"/>
      <c r="WKU26" s="163"/>
      <c r="WKV26" s="163"/>
      <c r="WKW26" s="163"/>
      <c r="WKX26" s="163"/>
      <c r="WKY26" s="163"/>
      <c r="WKZ26" s="163"/>
      <c r="WLA26" s="163"/>
      <c r="WLB26" s="163"/>
      <c r="WLC26" s="163"/>
      <c r="WLD26" s="163"/>
      <c r="WLE26" s="163"/>
      <c r="WLF26" s="163"/>
      <c r="WLG26" s="163"/>
      <c r="WLH26" s="163"/>
      <c r="WLI26" s="163"/>
      <c r="WLJ26" s="163"/>
      <c r="WLK26" s="163"/>
      <c r="WLL26" s="163"/>
      <c r="WLM26" s="163"/>
      <c r="WLN26" s="163"/>
      <c r="WLO26" s="163"/>
      <c r="WLP26" s="163"/>
      <c r="WLQ26" s="163"/>
      <c r="WLR26" s="163"/>
      <c r="WLS26" s="163"/>
      <c r="WLT26" s="163"/>
      <c r="WLU26" s="163"/>
      <c r="WLV26" s="163"/>
      <c r="WLW26" s="163"/>
      <c r="WLX26" s="163"/>
      <c r="WLY26" s="163"/>
      <c r="WLZ26" s="163"/>
      <c r="WMA26" s="163"/>
      <c r="WMB26" s="163"/>
      <c r="WMC26" s="163"/>
      <c r="WMD26" s="163"/>
      <c r="WME26" s="163"/>
      <c r="WMF26" s="163"/>
      <c r="WMG26" s="163"/>
      <c r="WMH26" s="163"/>
      <c r="WMI26" s="163"/>
      <c r="WMJ26" s="163"/>
      <c r="WMK26" s="163"/>
      <c r="WML26" s="163"/>
      <c r="WMM26" s="163"/>
      <c r="WMN26" s="163"/>
      <c r="WMO26" s="163"/>
      <c r="WMP26" s="163"/>
      <c r="WMQ26" s="163"/>
      <c r="WMR26" s="163"/>
      <c r="WMS26" s="163"/>
      <c r="WMT26" s="163"/>
      <c r="WMU26" s="163"/>
      <c r="WMV26" s="163"/>
      <c r="WMW26" s="163"/>
      <c r="WMX26" s="163"/>
      <c r="WMY26" s="163"/>
      <c r="WMZ26" s="163"/>
      <c r="WNA26" s="163"/>
      <c r="WNB26" s="163"/>
      <c r="WNC26" s="163"/>
      <c r="WND26" s="163"/>
      <c r="WNE26" s="163"/>
      <c r="WNF26" s="163"/>
      <c r="WNG26" s="163"/>
      <c r="WNH26" s="163"/>
      <c r="WNI26" s="163"/>
      <c r="WNJ26" s="163"/>
      <c r="WNK26" s="163"/>
      <c r="WNL26" s="163"/>
      <c r="WNM26" s="163"/>
      <c r="WNN26" s="163"/>
      <c r="WNO26" s="163"/>
      <c r="WNP26" s="163"/>
      <c r="WNQ26" s="163"/>
      <c r="WNR26" s="163"/>
      <c r="WNS26" s="163"/>
      <c r="WNT26" s="163"/>
      <c r="WNU26" s="163"/>
      <c r="WNV26" s="163"/>
      <c r="WNW26" s="163"/>
      <c r="WNX26" s="163"/>
      <c r="WNY26" s="163"/>
      <c r="WNZ26" s="163"/>
      <c r="WOA26" s="163"/>
      <c r="WOB26" s="163"/>
      <c r="WOC26" s="163"/>
      <c r="WOD26" s="163"/>
      <c r="WOE26" s="163"/>
      <c r="WOF26" s="163"/>
      <c r="WOG26" s="163"/>
      <c r="WOH26" s="163"/>
      <c r="WOI26" s="163"/>
      <c r="WOJ26" s="163"/>
      <c r="WOK26" s="163"/>
      <c r="WOL26" s="163"/>
      <c r="WOM26" s="163"/>
      <c r="WON26" s="163"/>
      <c r="WOO26" s="163"/>
      <c r="WOP26" s="163"/>
      <c r="WOQ26" s="163"/>
      <c r="WOR26" s="163"/>
      <c r="WOS26" s="163"/>
      <c r="WOT26" s="163"/>
      <c r="WOU26" s="163"/>
      <c r="WOV26" s="163"/>
      <c r="WOW26" s="163"/>
      <c r="WOX26" s="163"/>
      <c r="WOY26" s="163"/>
      <c r="WOZ26" s="163"/>
      <c r="WPA26" s="163"/>
      <c r="WPB26" s="163"/>
      <c r="WPC26" s="163"/>
      <c r="WPD26" s="163"/>
      <c r="WPE26" s="163"/>
      <c r="WPF26" s="163"/>
      <c r="WPG26" s="163"/>
      <c r="WPH26" s="163"/>
      <c r="WPI26" s="163"/>
      <c r="WPJ26" s="163"/>
      <c r="WPK26" s="163"/>
      <c r="WPL26" s="163"/>
      <c r="WPM26" s="163"/>
      <c r="WPN26" s="163"/>
      <c r="WPO26" s="163"/>
      <c r="WPP26" s="163"/>
      <c r="WPQ26" s="163"/>
      <c r="WPR26" s="163"/>
      <c r="WPS26" s="163"/>
      <c r="WPT26" s="163"/>
      <c r="WPU26" s="163"/>
      <c r="WPV26" s="163"/>
      <c r="WPW26" s="163"/>
      <c r="WPX26" s="163"/>
      <c r="WPY26" s="163"/>
      <c r="WPZ26" s="163"/>
      <c r="WQA26" s="163"/>
      <c r="WQB26" s="163"/>
      <c r="WQC26" s="163"/>
      <c r="WQD26" s="163"/>
      <c r="WQE26" s="163"/>
      <c r="WQF26" s="163"/>
      <c r="WQG26" s="163"/>
      <c r="WQH26" s="163"/>
      <c r="WQI26" s="163"/>
      <c r="WQJ26" s="163"/>
      <c r="WQK26" s="163"/>
      <c r="WQL26" s="163"/>
      <c r="WQM26" s="163"/>
      <c r="WQN26" s="163"/>
      <c r="WQO26" s="163"/>
      <c r="WQP26" s="163"/>
      <c r="WQQ26" s="163"/>
      <c r="WQR26" s="163"/>
      <c r="WQS26" s="163"/>
      <c r="WQT26" s="163"/>
      <c r="WQU26" s="163"/>
      <c r="WQV26" s="163"/>
      <c r="WQW26" s="163"/>
      <c r="WQX26" s="163"/>
      <c r="WQY26" s="163"/>
      <c r="WQZ26" s="163"/>
      <c r="WRA26" s="163"/>
      <c r="WRB26" s="163"/>
      <c r="WRC26" s="163"/>
      <c r="WRD26" s="163"/>
      <c r="WRE26" s="163"/>
      <c r="WRF26" s="163"/>
      <c r="WRG26" s="163"/>
      <c r="WRH26" s="163"/>
      <c r="WRI26" s="163"/>
      <c r="WRJ26" s="163"/>
      <c r="WRK26" s="163"/>
      <c r="WRL26" s="163"/>
      <c r="WRM26" s="163"/>
      <c r="WRN26" s="163"/>
      <c r="WRO26" s="163"/>
      <c r="WRP26" s="163"/>
      <c r="WRQ26" s="163"/>
      <c r="WRR26" s="163"/>
      <c r="WRS26" s="163"/>
      <c r="WRT26" s="163"/>
      <c r="WRU26" s="163"/>
      <c r="WRV26" s="163"/>
      <c r="WRW26" s="163"/>
      <c r="WRX26" s="163"/>
      <c r="WRY26" s="163"/>
      <c r="WRZ26" s="163"/>
      <c r="WSA26" s="163"/>
      <c r="WSB26" s="163"/>
      <c r="WSC26" s="163"/>
      <c r="WSD26" s="163"/>
      <c r="WSE26" s="163"/>
      <c r="WSF26" s="163"/>
      <c r="WSG26" s="163"/>
      <c r="WSH26" s="163"/>
      <c r="WSI26" s="163"/>
      <c r="WSJ26" s="163"/>
      <c r="WSK26" s="163"/>
      <c r="WSL26" s="163"/>
      <c r="WSM26" s="163"/>
      <c r="WSN26" s="163"/>
      <c r="WSO26" s="163"/>
      <c r="WSP26" s="163"/>
      <c r="WSQ26" s="163"/>
      <c r="WSR26" s="163"/>
      <c r="WSS26" s="163"/>
      <c r="WST26" s="163"/>
      <c r="WSU26" s="163"/>
      <c r="WSV26" s="163"/>
      <c r="WSW26" s="163"/>
      <c r="WSX26" s="163"/>
      <c r="WSY26" s="163"/>
      <c r="WSZ26" s="163"/>
      <c r="WTA26" s="163"/>
      <c r="WTB26" s="163"/>
      <c r="WTC26" s="163"/>
      <c r="WTD26" s="163"/>
      <c r="WTE26" s="163"/>
      <c r="WTF26" s="163"/>
      <c r="WTG26" s="163"/>
      <c r="WTH26" s="163"/>
      <c r="WTI26" s="163"/>
      <c r="WTJ26" s="163"/>
      <c r="WTK26" s="163"/>
      <c r="WTL26" s="163"/>
      <c r="WTM26" s="163"/>
      <c r="WTN26" s="163"/>
      <c r="WTO26" s="163"/>
      <c r="WTP26" s="163"/>
      <c r="WTQ26" s="163"/>
      <c r="WTR26" s="163"/>
      <c r="WTS26" s="163"/>
      <c r="WTT26" s="163"/>
      <c r="WTU26" s="163"/>
      <c r="WTV26" s="163"/>
      <c r="WTW26" s="163"/>
      <c r="WTX26" s="163"/>
      <c r="WTY26" s="163"/>
      <c r="WTZ26" s="163"/>
      <c r="WUA26" s="163"/>
      <c r="WUB26" s="163"/>
      <c r="WUC26" s="163"/>
      <c r="WUD26" s="163"/>
      <c r="WUE26" s="163"/>
      <c r="WUF26" s="163"/>
      <c r="WUG26" s="163"/>
      <c r="WUH26" s="163"/>
      <c r="WUI26" s="163"/>
      <c r="WUJ26" s="163"/>
      <c r="WUK26" s="163"/>
      <c r="WUL26" s="163"/>
      <c r="WUM26" s="163"/>
      <c r="WUN26" s="163"/>
      <c r="WUO26" s="163"/>
      <c r="WUP26" s="163"/>
      <c r="WUQ26" s="163"/>
      <c r="WUR26" s="163"/>
      <c r="WUS26" s="163"/>
      <c r="WUT26" s="163"/>
      <c r="WUU26" s="163"/>
      <c r="WUV26" s="163"/>
      <c r="WUW26" s="163"/>
      <c r="WUX26" s="163"/>
      <c r="WUY26" s="163"/>
      <c r="WUZ26" s="163"/>
      <c r="WVA26" s="163"/>
      <c r="WVB26" s="163"/>
      <c r="WVC26" s="163"/>
      <c r="WVD26" s="163"/>
      <c r="WVE26" s="163"/>
      <c r="WVF26" s="163"/>
      <c r="WVG26" s="163"/>
      <c r="WVH26" s="163"/>
      <c r="WVI26" s="163"/>
      <c r="WVJ26" s="163"/>
      <c r="WVK26" s="163"/>
      <c r="WVL26" s="163"/>
      <c r="WVM26" s="163"/>
      <c r="WVN26" s="163"/>
      <c r="WVO26" s="163"/>
      <c r="WVP26" s="163"/>
      <c r="WVQ26" s="163"/>
      <c r="WVR26" s="163"/>
      <c r="WVS26" s="163"/>
      <c r="WVT26" s="163"/>
      <c r="WVU26" s="163"/>
      <c r="WVV26" s="163"/>
      <c r="WVW26" s="163"/>
      <c r="WVX26" s="163"/>
      <c r="WVY26" s="163"/>
      <c r="WVZ26" s="163"/>
      <c r="WWA26" s="163"/>
      <c r="WWB26" s="163"/>
      <c r="WWC26" s="163"/>
      <c r="WWD26" s="163"/>
      <c r="WWE26" s="163"/>
      <c r="WWF26" s="163"/>
      <c r="WWG26" s="163"/>
      <c r="WWH26" s="163"/>
      <c r="WWI26" s="163"/>
      <c r="WWJ26" s="163"/>
      <c r="WWK26" s="163"/>
      <c r="WWL26" s="163"/>
      <c r="WWM26" s="163"/>
      <c r="WWN26" s="163"/>
      <c r="WWO26" s="163"/>
      <c r="WWP26" s="163"/>
      <c r="WWQ26" s="163"/>
      <c r="WWR26" s="163"/>
      <c r="WWS26" s="163"/>
      <c r="WWT26" s="163"/>
      <c r="WWU26" s="163"/>
      <c r="WWV26" s="163"/>
      <c r="WWW26" s="163"/>
      <c r="WWX26" s="163"/>
      <c r="WWY26" s="163"/>
      <c r="WWZ26" s="163"/>
      <c r="WXA26" s="163"/>
      <c r="WXB26" s="163"/>
      <c r="WXC26" s="163"/>
      <c r="WXD26" s="163"/>
      <c r="WXE26" s="163"/>
      <c r="WXF26" s="163"/>
      <c r="WXG26" s="163"/>
      <c r="WXH26" s="163"/>
      <c r="WXI26" s="163"/>
      <c r="WXJ26" s="163"/>
      <c r="WXK26" s="163"/>
      <c r="WXL26" s="163"/>
      <c r="WXM26" s="163"/>
      <c r="WXN26" s="163"/>
      <c r="WXO26" s="163"/>
      <c r="WXP26" s="163"/>
      <c r="WXQ26" s="163"/>
      <c r="WXR26" s="163"/>
      <c r="WXS26" s="163"/>
      <c r="WXT26" s="163"/>
      <c r="WXU26" s="163"/>
      <c r="WXV26" s="163"/>
      <c r="WXW26" s="163"/>
      <c r="WXX26" s="163"/>
      <c r="WXY26" s="163"/>
      <c r="WXZ26" s="163"/>
      <c r="WYA26" s="163"/>
      <c r="WYB26" s="163"/>
      <c r="WYC26" s="163"/>
      <c r="WYD26" s="163"/>
      <c r="WYE26" s="163"/>
      <c r="WYF26" s="163"/>
      <c r="WYG26" s="163"/>
      <c r="WYH26" s="163"/>
      <c r="WYI26" s="163"/>
      <c r="WYJ26" s="163"/>
      <c r="WYK26" s="163"/>
      <c r="WYL26" s="163"/>
      <c r="WYM26" s="163"/>
      <c r="WYN26" s="163"/>
      <c r="WYO26" s="163"/>
      <c r="WYP26" s="163"/>
      <c r="WYQ26" s="163"/>
      <c r="WYR26" s="163"/>
      <c r="WYS26" s="163"/>
      <c r="WYT26" s="163"/>
      <c r="WYU26" s="163"/>
      <c r="WYV26" s="163"/>
      <c r="WYW26" s="163"/>
      <c r="WYX26" s="163"/>
      <c r="WYY26" s="163"/>
      <c r="WYZ26" s="163"/>
      <c r="WZA26" s="163"/>
      <c r="WZB26" s="163"/>
      <c r="WZC26" s="163"/>
      <c r="WZD26" s="163"/>
      <c r="WZE26" s="163"/>
      <c r="WZF26" s="163"/>
      <c r="WZG26" s="163"/>
      <c r="WZH26" s="163"/>
      <c r="WZI26" s="163"/>
      <c r="WZJ26" s="163"/>
      <c r="WZK26" s="163"/>
      <c r="WZL26" s="163"/>
      <c r="WZM26" s="163"/>
      <c r="WZN26" s="163"/>
      <c r="WZO26" s="163"/>
      <c r="WZP26" s="163"/>
      <c r="WZQ26" s="163"/>
      <c r="WZR26" s="163"/>
      <c r="WZS26" s="163"/>
      <c r="WZT26" s="163"/>
      <c r="WZU26" s="163"/>
      <c r="WZV26" s="163"/>
      <c r="WZW26" s="163"/>
      <c r="WZX26" s="163"/>
      <c r="WZY26" s="163"/>
      <c r="WZZ26" s="163"/>
      <c r="XAA26" s="163"/>
      <c r="XAB26" s="163"/>
      <c r="XAC26" s="163"/>
      <c r="XAD26" s="163"/>
      <c r="XAE26" s="163"/>
      <c r="XAF26" s="163"/>
      <c r="XAG26" s="163"/>
      <c r="XAH26" s="163"/>
      <c r="XAI26" s="163"/>
      <c r="XAJ26" s="163"/>
      <c r="XAK26" s="163"/>
      <c r="XAL26" s="163"/>
      <c r="XAM26" s="163"/>
      <c r="XAN26" s="163"/>
      <c r="XAO26" s="163"/>
      <c r="XAP26" s="163"/>
      <c r="XAQ26" s="163"/>
      <c r="XAR26" s="163"/>
      <c r="XAS26" s="163"/>
      <c r="XAT26" s="163"/>
      <c r="XAU26" s="163"/>
      <c r="XAV26" s="163"/>
      <c r="XAW26" s="163"/>
      <c r="XAX26" s="163"/>
      <c r="XAY26" s="163"/>
      <c r="XAZ26" s="163"/>
      <c r="XBA26" s="163"/>
      <c r="XBB26" s="163"/>
      <c r="XBC26" s="163"/>
      <c r="XBD26" s="163"/>
      <c r="XBE26" s="163"/>
      <c r="XBF26" s="163"/>
      <c r="XBG26" s="163"/>
      <c r="XBH26" s="163"/>
      <c r="XBI26" s="163"/>
      <c r="XBJ26" s="163"/>
      <c r="XBK26" s="163"/>
      <c r="XBL26" s="163"/>
      <c r="XBM26" s="163"/>
      <c r="XBN26" s="163"/>
      <c r="XBO26" s="163"/>
      <c r="XBP26" s="163"/>
      <c r="XBQ26" s="163"/>
      <c r="XBR26" s="163"/>
      <c r="XBS26" s="163"/>
      <c r="XBT26" s="163"/>
      <c r="XBU26" s="163"/>
      <c r="XBV26" s="163"/>
      <c r="XBW26" s="163"/>
      <c r="XBX26" s="163"/>
      <c r="XBY26" s="163"/>
      <c r="XBZ26" s="163"/>
      <c r="XCA26" s="163"/>
      <c r="XCB26" s="163"/>
      <c r="XCC26" s="163"/>
      <c r="XCD26" s="163"/>
      <c r="XCE26" s="163"/>
      <c r="XCF26" s="163"/>
      <c r="XCG26" s="163"/>
      <c r="XCH26" s="163"/>
      <c r="XCI26" s="163"/>
      <c r="XCJ26" s="163"/>
      <c r="XCK26" s="163"/>
      <c r="XCL26" s="163"/>
      <c r="XCM26" s="163"/>
    </row>
    <row r="27" spans="1:16315" outlineLevel="1" x14ac:dyDescent="0.2">
      <c r="AC27" s="258">
        <f>ROW()</f>
        <v>27</v>
      </c>
    </row>
    <row r="28" spans="1:16315" outlineLevel="1" x14ac:dyDescent="0.2">
      <c r="AC28" s="258">
        <f>ROW()</f>
        <v>28</v>
      </c>
    </row>
    <row r="29" spans="1:16315" x14ac:dyDescent="0.2">
      <c r="AC29" s="258">
        <f>ROW()</f>
        <v>29</v>
      </c>
    </row>
    <row r="30" spans="1:16315" s="169" customFormat="1" ht="16.5" thickBot="1" x14ac:dyDescent="0.3">
      <c r="B30" s="169" t="str">
        <f>NETWORK_3</f>
        <v>Transport</v>
      </c>
      <c r="C30" s="169" t="s">
        <v>18</v>
      </c>
      <c r="AA30" s="62"/>
      <c r="AB30" s="62"/>
      <c r="AC30" s="258">
        <f>ROW()</f>
        <v>30</v>
      </c>
      <c r="AD30" s="257"/>
      <c r="AE30" s="257"/>
    </row>
    <row r="31" spans="1:16315" s="151" customFormat="1" ht="13.5" outlineLevel="1" thickBot="1" x14ac:dyDescent="0.25">
      <c r="A31" s="152"/>
      <c r="B31" s="153" t="s">
        <v>17</v>
      </c>
      <c r="C31" s="154">
        <f>BASE_YEAR</f>
        <v>2016</v>
      </c>
      <c r="D31" s="155">
        <f>C31+1</f>
        <v>2017</v>
      </c>
      <c r="E31" s="155">
        <f t="shared" ref="E31" si="46">D31+1</f>
        <v>2018</v>
      </c>
      <c r="F31" s="155">
        <f t="shared" ref="F31" si="47">E31+1</f>
        <v>2019</v>
      </c>
      <c r="G31" s="155">
        <f t="shared" ref="G31" si="48">F31+1</f>
        <v>2020</v>
      </c>
      <c r="H31" s="155">
        <f t="shared" ref="H31" si="49">G31+1</f>
        <v>2021</v>
      </c>
      <c r="I31" s="155">
        <f t="shared" ref="I31" si="50">H31+1</f>
        <v>2022</v>
      </c>
      <c r="J31" s="155">
        <f t="shared" ref="J31" si="51">I31+1</f>
        <v>2023</v>
      </c>
      <c r="K31" s="155">
        <f t="shared" ref="K31" si="52">J31+1</f>
        <v>2024</v>
      </c>
      <c r="L31" s="155">
        <f t="shared" ref="L31" si="53">K31+1</f>
        <v>2025</v>
      </c>
      <c r="M31" s="155">
        <f t="shared" ref="M31" si="54">L31+1</f>
        <v>2026</v>
      </c>
      <c r="N31" s="155">
        <f t="shared" ref="N31" si="55">M31+1</f>
        <v>2027</v>
      </c>
      <c r="O31" s="155">
        <f t="shared" ref="O31" si="56">N31+1</f>
        <v>2028</v>
      </c>
      <c r="P31" s="155">
        <f t="shared" ref="P31" si="57">O31+1</f>
        <v>2029</v>
      </c>
      <c r="Q31" s="155">
        <f t="shared" ref="Q31" si="58">P31+1</f>
        <v>2030</v>
      </c>
      <c r="R31" s="155">
        <f t="shared" ref="R31" si="59">Q31+1</f>
        <v>2031</v>
      </c>
      <c r="S31" s="155">
        <f t="shared" ref="S31" si="60">R31+1</f>
        <v>2032</v>
      </c>
      <c r="T31" s="155">
        <f t="shared" ref="T31" si="61">S31+1</f>
        <v>2033</v>
      </c>
      <c r="U31" s="155">
        <f t="shared" ref="U31" si="62">T31+1</f>
        <v>2034</v>
      </c>
      <c r="V31" s="155">
        <f t="shared" ref="V31" si="63">U31+1</f>
        <v>2035</v>
      </c>
      <c r="W31" s="156">
        <f t="shared" ref="W31" si="64">V31+1</f>
        <v>2036</v>
      </c>
      <c r="AA31" s="150"/>
      <c r="AB31" s="150"/>
      <c r="AC31" s="258">
        <f>ROW()</f>
        <v>31</v>
      </c>
      <c r="AD31" s="256"/>
      <c r="AE31" s="256"/>
    </row>
    <row r="32" spans="1:16315" s="163" customFormat="1" outlineLevel="1" x14ac:dyDescent="0.2">
      <c r="A32" s="149"/>
      <c r="B32" s="157" t="s">
        <v>221</v>
      </c>
      <c r="C32" s="392">
        <v>12775.416907216495</v>
      </c>
      <c r="D32" s="393">
        <v>13071.955343955015</v>
      </c>
      <c r="E32" s="393">
        <v>13368.493780693534</v>
      </c>
      <c r="F32" s="393">
        <v>13665.032217432054</v>
      </c>
      <c r="G32" s="393">
        <v>13961.570654170573</v>
      </c>
      <c r="H32" s="393">
        <v>14258.109090909089</v>
      </c>
      <c r="I32" s="393">
        <v>14318.080149131765</v>
      </c>
      <c r="J32" s="393">
        <v>14378.051207354441</v>
      </c>
      <c r="K32" s="393">
        <v>14438.022265577118</v>
      </c>
      <c r="L32" s="393">
        <v>14497.993323799794</v>
      </c>
      <c r="M32" s="393">
        <v>14557.964382022472</v>
      </c>
      <c r="N32" s="393">
        <v>14599.607627755382</v>
      </c>
      <c r="O32" s="393">
        <v>14641.250873488292</v>
      </c>
      <c r="P32" s="393">
        <v>14682.894119221202</v>
      </c>
      <c r="Q32" s="393">
        <v>14724.537364954112</v>
      </c>
      <c r="R32" s="393">
        <v>14766.180610687024</v>
      </c>
      <c r="S32" s="393">
        <v>14807.848027011158</v>
      </c>
      <c r="T32" s="393">
        <v>14849.515443335291</v>
      </c>
      <c r="U32" s="393">
        <v>14891.182859659424</v>
      </c>
      <c r="V32" s="393">
        <v>14932.850275983557</v>
      </c>
      <c r="W32" s="394">
        <v>14974.517692307691</v>
      </c>
      <c r="X32" s="161"/>
      <c r="Y32" s="162"/>
      <c r="Z32" s="161"/>
      <c r="AA32" s="259"/>
      <c r="AB32" s="259"/>
      <c r="AC32" s="258">
        <f>ROW()</f>
        <v>32</v>
      </c>
      <c r="AD32" s="258"/>
      <c r="AE32" s="258"/>
    </row>
    <row r="33" spans="1:16315" s="163" customFormat="1" outlineLevel="1" x14ac:dyDescent="0.2">
      <c r="A33" s="149"/>
      <c r="B33" s="157" t="s">
        <v>222</v>
      </c>
      <c r="C33" s="395">
        <v>2139.0852233676974</v>
      </c>
      <c r="D33" s="396">
        <v>2183.3907241487032</v>
      </c>
      <c r="E33" s="396">
        <v>2227.6962249297089</v>
      </c>
      <c r="F33" s="396">
        <v>2272.0017257107147</v>
      </c>
      <c r="G33" s="396">
        <v>2316.3072264917205</v>
      </c>
      <c r="H33" s="396">
        <v>2360.6127272727272</v>
      </c>
      <c r="I33" s="396">
        <v>2388.2629159005787</v>
      </c>
      <c r="J33" s="396">
        <v>2415.9131045284303</v>
      </c>
      <c r="K33" s="396">
        <v>2443.5632931562818</v>
      </c>
      <c r="L33" s="396">
        <v>2471.2134817841334</v>
      </c>
      <c r="M33" s="396">
        <v>2498.8636704119849</v>
      </c>
      <c r="N33" s="396">
        <v>2525.1286920547786</v>
      </c>
      <c r="O33" s="396">
        <v>2551.3937136975724</v>
      </c>
      <c r="P33" s="396">
        <v>2577.6587353403661</v>
      </c>
      <c r="Q33" s="396">
        <v>2603.9237569831598</v>
      </c>
      <c r="R33" s="396">
        <v>2630.188778625954</v>
      </c>
      <c r="S33" s="396">
        <v>2646.7931767469172</v>
      </c>
      <c r="T33" s="396">
        <v>2663.3975748678804</v>
      </c>
      <c r="U33" s="396">
        <v>2680.0019729888436</v>
      </c>
      <c r="V33" s="396">
        <v>2696.6063711098068</v>
      </c>
      <c r="W33" s="397">
        <v>2713.2107692307691</v>
      </c>
      <c r="X33" s="161"/>
      <c r="Y33" s="151"/>
      <c r="Z33" s="161"/>
      <c r="AA33" s="259"/>
      <c r="AB33" s="259"/>
      <c r="AC33" s="258">
        <f>ROW()</f>
        <v>33</v>
      </c>
      <c r="AD33" s="258"/>
      <c r="AE33" s="258"/>
    </row>
    <row r="34" spans="1:16315" s="163" customFormat="1" ht="13.5" outlineLevel="1" thickBot="1" x14ac:dyDescent="0.25">
      <c r="A34" s="149"/>
      <c r="B34" s="164" t="s">
        <v>223</v>
      </c>
      <c r="C34" s="398">
        <v>4309.9405051546391</v>
      </c>
      <c r="D34" s="399">
        <v>4370.1409495782573</v>
      </c>
      <c r="E34" s="399">
        <v>4430.3413940018754</v>
      </c>
      <c r="F34" s="399">
        <v>4490.5418384254936</v>
      </c>
      <c r="G34" s="399">
        <v>4550.7422828491117</v>
      </c>
      <c r="H34" s="399">
        <v>4610.942727272728</v>
      </c>
      <c r="I34" s="399">
        <v>4773.6989608444001</v>
      </c>
      <c r="J34" s="399">
        <v>4936.4551944160721</v>
      </c>
      <c r="K34" s="399">
        <v>5099.2114279877442</v>
      </c>
      <c r="L34" s="399">
        <v>5261.9676615594162</v>
      </c>
      <c r="M34" s="399">
        <v>5424.7238951310865</v>
      </c>
      <c r="N34" s="399">
        <v>5594.8512077079222</v>
      </c>
      <c r="O34" s="399">
        <v>5764.9785202847579</v>
      </c>
      <c r="P34" s="399">
        <v>5935.1058328615936</v>
      </c>
      <c r="Q34" s="399">
        <v>6105.2331454384293</v>
      </c>
      <c r="R34" s="399">
        <v>6275.3604580152669</v>
      </c>
      <c r="S34" s="399">
        <v>6367.6694433352905</v>
      </c>
      <c r="T34" s="399">
        <v>6459.978428655314</v>
      </c>
      <c r="U34" s="399">
        <v>6552.2874139753376</v>
      </c>
      <c r="V34" s="399">
        <v>6644.5963992953612</v>
      </c>
      <c r="W34" s="400">
        <v>6736.9053846153847</v>
      </c>
      <c r="X34" s="161"/>
      <c r="Y34" s="151"/>
      <c r="Z34" s="161"/>
      <c r="AA34" s="259"/>
      <c r="AB34" s="259"/>
      <c r="AC34" s="258">
        <f>ROW()</f>
        <v>34</v>
      </c>
      <c r="AD34" s="258"/>
      <c r="AE34" s="258"/>
    </row>
    <row r="35" spans="1:16315" outlineLevel="1" x14ac:dyDescent="0.2"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AC35" s="258">
        <f>ROW()</f>
        <v>35</v>
      </c>
    </row>
    <row r="36" spans="1:16315" outlineLevel="1" x14ac:dyDescent="0.2">
      <c r="AC36" s="258">
        <f>ROW()</f>
        <v>36</v>
      </c>
    </row>
    <row r="37" spans="1:16315" s="169" customFormat="1" ht="16.5" outlineLevel="1" thickBot="1" x14ac:dyDescent="0.3">
      <c r="B37" s="169" t="str">
        <f>NETWORK_3</f>
        <v>Transport</v>
      </c>
      <c r="C37" s="169" t="s">
        <v>19</v>
      </c>
      <c r="AA37" s="62"/>
      <c r="AB37" s="62"/>
      <c r="AC37" s="258">
        <f>ROW()</f>
        <v>37</v>
      </c>
      <c r="AD37" s="257"/>
      <c r="AE37" s="257"/>
    </row>
    <row r="38" spans="1:16315" s="152" customFormat="1" ht="51.75" outlineLevel="1" thickBot="1" x14ac:dyDescent="0.3">
      <c r="B38" s="153" t="s">
        <v>17</v>
      </c>
      <c r="C38" s="218">
        <f>BASE_YEAR</f>
        <v>2016</v>
      </c>
      <c r="D38" s="219">
        <f>C38+1</f>
        <v>2017</v>
      </c>
      <c r="E38" s="219">
        <f t="shared" ref="E38" si="65">D38+1</f>
        <v>2018</v>
      </c>
      <c r="F38" s="219">
        <f t="shared" ref="F38" si="66">E38+1</f>
        <v>2019</v>
      </c>
      <c r="G38" s="219">
        <f t="shared" ref="G38" si="67">F38+1</f>
        <v>2020</v>
      </c>
      <c r="H38" s="219">
        <f t="shared" ref="H38" si="68">G38+1</f>
        <v>2021</v>
      </c>
      <c r="I38" s="219">
        <f t="shared" ref="I38" si="69">H38+1</f>
        <v>2022</v>
      </c>
      <c r="J38" s="219">
        <f t="shared" ref="J38" si="70">I38+1</f>
        <v>2023</v>
      </c>
      <c r="K38" s="219">
        <f t="shared" ref="K38" si="71">J38+1</f>
        <v>2024</v>
      </c>
      <c r="L38" s="219">
        <f t="shared" ref="L38" si="72">K38+1</f>
        <v>2025</v>
      </c>
      <c r="M38" s="219">
        <f t="shared" ref="M38" si="73">L38+1</f>
        <v>2026</v>
      </c>
      <c r="N38" s="219">
        <f t="shared" ref="N38" si="74">M38+1</f>
        <v>2027</v>
      </c>
      <c r="O38" s="219">
        <f t="shared" ref="O38" si="75">N38+1</f>
        <v>2028</v>
      </c>
      <c r="P38" s="219">
        <f t="shared" ref="P38" si="76">O38+1</f>
        <v>2029</v>
      </c>
      <c r="Q38" s="219">
        <f t="shared" ref="Q38" si="77">P38+1</f>
        <v>2030</v>
      </c>
      <c r="R38" s="219">
        <f t="shared" ref="R38" si="78">Q38+1</f>
        <v>2031</v>
      </c>
      <c r="S38" s="219">
        <f t="shared" ref="S38" si="79">R38+1</f>
        <v>2032</v>
      </c>
      <c r="T38" s="219">
        <f t="shared" ref="T38" si="80">S38+1</f>
        <v>2033</v>
      </c>
      <c r="U38" s="219">
        <f t="shared" ref="U38" si="81">T38+1</f>
        <v>2034</v>
      </c>
      <c r="V38" s="219">
        <f t="shared" ref="V38" si="82">U38+1</f>
        <v>2035</v>
      </c>
      <c r="W38" s="219">
        <f t="shared" ref="W38" si="83">V38+1</f>
        <v>2036</v>
      </c>
      <c r="X38" s="251" t="s">
        <v>93</v>
      </c>
      <c r="Y38" s="253" t="s">
        <v>94</v>
      </c>
      <c r="Z38" s="220" t="s">
        <v>95</v>
      </c>
      <c r="AA38" s="262"/>
      <c r="AB38" s="262"/>
      <c r="AC38" s="258">
        <f>ROW()</f>
        <v>38</v>
      </c>
      <c r="AD38" s="256"/>
      <c r="AE38" s="256"/>
    </row>
    <row r="39" spans="1:16315" outlineLevel="1" x14ac:dyDescent="0.2">
      <c r="B39" s="216" t="str">
        <f>N3_C1</f>
        <v>Rocky Point/Trunding</v>
      </c>
      <c r="C39" s="221">
        <f>IF(C32="","",C32)</f>
        <v>12775.416907216495</v>
      </c>
      <c r="D39" s="222">
        <f t="shared" ref="D39:W39" si="84">IF(D32="","",D32-C32)</f>
        <v>296.53843673851952</v>
      </c>
      <c r="E39" s="222">
        <f t="shared" si="84"/>
        <v>296.53843673851952</v>
      </c>
      <c r="F39" s="222">
        <f t="shared" si="84"/>
        <v>296.53843673851952</v>
      </c>
      <c r="G39" s="222">
        <f t="shared" si="84"/>
        <v>296.53843673851952</v>
      </c>
      <c r="H39" s="222">
        <f t="shared" si="84"/>
        <v>296.53843673851588</v>
      </c>
      <c r="I39" s="222">
        <f t="shared" si="84"/>
        <v>59.97105822267622</v>
      </c>
      <c r="J39" s="222">
        <f t="shared" si="84"/>
        <v>59.97105822267622</v>
      </c>
      <c r="K39" s="222">
        <f t="shared" si="84"/>
        <v>59.97105822267622</v>
      </c>
      <c r="L39" s="222">
        <f t="shared" si="84"/>
        <v>59.97105822267622</v>
      </c>
      <c r="M39" s="222">
        <f t="shared" si="84"/>
        <v>59.971058222678039</v>
      </c>
      <c r="N39" s="222">
        <f t="shared" si="84"/>
        <v>41.643245732910145</v>
      </c>
      <c r="O39" s="222">
        <f t="shared" si="84"/>
        <v>41.643245732910145</v>
      </c>
      <c r="P39" s="222">
        <f t="shared" si="84"/>
        <v>41.643245732910145</v>
      </c>
      <c r="Q39" s="222">
        <f t="shared" si="84"/>
        <v>41.643245732910145</v>
      </c>
      <c r="R39" s="222">
        <f t="shared" si="84"/>
        <v>41.643245732911964</v>
      </c>
      <c r="S39" s="222">
        <f t="shared" si="84"/>
        <v>41.667416324133228</v>
      </c>
      <c r="T39" s="222">
        <f t="shared" si="84"/>
        <v>41.667416324133228</v>
      </c>
      <c r="U39" s="222">
        <f t="shared" si="84"/>
        <v>41.667416324133228</v>
      </c>
      <c r="V39" s="222">
        <f t="shared" si="84"/>
        <v>41.667416324133228</v>
      </c>
      <c r="W39" s="222">
        <f t="shared" si="84"/>
        <v>41.667416324133228</v>
      </c>
      <c r="X39" s="223">
        <f>IF(C39="","",SUM(C39:W39))</f>
        <v>14974.517692307691</v>
      </c>
      <c r="Y39" s="254">
        <f>IF(X39="","",NPV(RWACC_3,D39:W39))</f>
        <v>1753.4143292142871</v>
      </c>
      <c r="Z39" s="224">
        <f t="shared" ref="Z39:Z41" ca="1" si="85">IF(X39="","",NPV(RWACC_3,INDIRECT("D"&amp;AC39&amp;":"&amp;VLOOKUP(P_HORIZON_3,P_HORIZON_LOOKUP,2,FALSE)&amp;AC39)))</f>
        <v>1753.4143292142871</v>
      </c>
      <c r="AA39" s="261"/>
      <c r="AB39" s="261"/>
      <c r="AC39" s="258">
        <f>ROW()</f>
        <v>39</v>
      </c>
      <c r="AD39" s="258"/>
      <c r="AE39" s="258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  <c r="MY39" s="163"/>
      <c r="MZ39" s="163"/>
      <c r="NA39" s="163"/>
      <c r="NB39" s="163"/>
      <c r="NC39" s="163"/>
      <c r="ND39" s="163"/>
      <c r="NE39" s="163"/>
      <c r="NF39" s="163"/>
      <c r="NG39" s="163"/>
      <c r="NH39" s="163"/>
      <c r="NI39" s="163"/>
      <c r="NJ39" s="163"/>
      <c r="NK39" s="163"/>
      <c r="NL39" s="163"/>
      <c r="NM39" s="163"/>
      <c r="NN39" s="163"/>
      <c r="NO39" s="163"/>
      <c r="NP39" s="163"/>
      <c r="NQ39" s="163"/>
      <c r="NR39" s="163"/>
      <c r="NS39" s="163"/>
      <c r="NT39" s="163"/>
      <c r="NU39" s="163"/>
      <c r="NV39" s="163"/>
      <c r="NW39" s="163"/>
      <c r="NX39" s="163"/>
      <c r="NY39" s="163"/>
      <c r="NZ39" s="163"/>
      <c r="OA39" s="163"/>
      <c r="OB39" s="163"/>
      <c r="OC39" s="163"/>
      <c r="OD39" s="163"/>
      <c r="OE39" s="163"/>
      <c r="OF39" s="163"/>
      <c r="OG39" s="163"/>
      <c r="OH39" s="163"/>
      <c r="OI39" s="163"/>
      <c r="OJ39" s="163"/>
      <c r="OK39" s="163"/>
      <c r="OL39" s="163"/>
      <c r="OM39" s="163"/>
      <c r="ON39" s="163"/>
      <c r="OO39" s="163"/>
      <c r="OP39" s="163"/>
      <c r="OQ39" s="163"/>
      <c r="OR39" s="163"/>
      <c r="OS39" s="163"/>
      <c r="OT39" s="163"/>
      <c r="OU39" s="163"/>
      <c r="OV39" s="163"/>
      <c r="OW39" s="163"/>
      <c r="OX39" s="163"/>
      <c r="OY39" s="163"/>
      <c r="OZ39" s="163"/>
      <c r="PA39" s="163"/>
      <c r="PB39" s="163"/>
      <c r="PC39" s="163"/>
      <c r="PD39" s="163"/>
      <c r="PE39" s="163"/>
      <c r="PF39" s="163"/>
      <c r="PG39" s="163"/>
      <c r="PH39" s="163"/>
      <c r="PI39" s="163"/>
      <c r="PJ39" s="163"/>
      <c r="PK39" s="163"/>
      <c r="PL39" s="163"/>
      <c r="PM39" s="163"/>
      <c r="PN39" s="163"/>
      <c r="PO39" s="163"/>
      <c r="PP39" s="163"/>
      <c r="PQ39" s="163"/>
      <c r="PR39" s="163"/>
      <c r="PS39" s="163"/>
      <c r="PT39" s="163"/>
      <c r="PU39" s="163"/>
      <c r="PV39" s="163"/>
      <c r="PW39" s="163"/>
      <c r="PX39" s="163"/>
      <c r="PY39" s="163"/>
      <c r="PZ39" s="163"/>
      <c r="QA39" s="163"/>
      <c r="QB39" s="163"/>
      <c r="QC39" s="163"/>
      <c r="QD39" s="163"/>
      <c r="QE39" s="163"/>
      <c r="QF39" s="163"/>
      <c r="QG39" s="163"/>
      <c r="QH39" s="163"/>
      <c r="QI39" s="163"/>
      <c r="QJ39" s="163"/>
      <c r="QK39" s="163"/>
      <c r="QL39" s="163"/>
      <c r="QM39" s="163"/>
      <c r="QN39" s="163"/>
      <c r="QO39" s="163"/>
      <c r="QP39" s="163"/>
      <c r="QQ39" s="163"/>
      <c r="QR39" s="163"/>
      <c r="QS39" s="163"/>
      <c r="QT39" s="163"/>
      <c r="QU39" s="163"/>
      <c r="QV39" s="163"/>
      <c r="QW39" s="163"/>
      <c r="QX39" s="163"/>
      <c r="QY39" s="163"/>
      <c r="QZ39" s="163"/>
      <c r="RA39" s="163"/>
      <c r="RB39" s="163"/>
      <c r="RC39" s="163"/>
      <c r="RD39" s="163"/>
      <c r="RE39" s="163"/>
      <c r="RF39" s="163"/>
      <c r="RG39" s="163"/>
      <c r="RH39" s="163"/>
      <c r="RI39" s="163"/>
      <c r="RJ39" s="163"/>
      <c r="RK39" s="163"/>
      <c r="RL39" s="163"/>
      <c r="RM39" s="163"/>
      <c r="RN39" s="163"/>
      <c r="RO39" s="163"/>
      <c r="RP39" s="163"/>
      <c r="RQ39" s="163"/>
      <c r="RR39" s="163"/>
      <c r="RS39" s="163"/>
      <c r="RT39" s="163"/>
      <c r="RU39" s="163"/>
      <c r="RV39" s="163"/>
      <c r="RW39" s="163"/>
      <c r="RX39" s="163"/>
      <c r="RY39" s="163"/>
      <c r="RZ39" s="163"/>
      <c r="SA39" s="163"/>
      <c r="SB39" s="163"/>
      <c r="SC39" s="163"/>
      <c r="SD39" s="163"/>
      <c r="SE39" s="163"/>
      <c r="SF39" s="163"/>
      <c r="SG39" s="163"/>
      <c r="SH39" s="163"/>
      <c r="SI39" s="163"/>
      <c r="SJ39" s="163"/>
      <c r="SK39" s="163"/>
      <c r="SL39" s="163"/>
      <c r="SM39" s="163"/>
      <c r="SN39" s="163"/>
      <c r="SO39" s="163"/>
      <c r="SP39" s="163"/>
      <c r="SQ39" s="163"/>
      <c r="SR39" s="163"/>
      <c r="SS39" s="163"/>
      <c r="ST39" s="163"/>
      <c r="SU39" s="163"/>
      <c r="SV39" s="163"/>
      <c r="SW39" s="163"/>
      <c r="SX39" s="163"/>
      <c r="SY39" s="163"/>
      <c r="SZ39" s="163"/>
      <c r="TA39" s="163"/>
      <c r="TB39" s="163"/>
      <c r="TC39" s="163"/>
      <c r="TD39" s="163"/>
      <c r="TE39" s="163"/>
      <c r="TF39" s="163"/>
      <c r="TG39" s="163"/>
      <c r="TH39" s="163"/>
      <c r="TI39" s="163"/>
      <c r="TJ39" s="163"/>
      <c r="TK39" s="163"/>
      <c r="TL39" s="163"/>
      <c r="TM39" s="163"/>
      <c r="TN39" s="163"/>
      <c r="TO39" s="163"/>
      <c r="TP39" s="163"/>
      <c r="TQ39" s="163"/>
      <c r="TR39" s="163"/>
      <c r="TS39" s="163"/>
      <c r="TT39" s="163"/>
      <c r="TU39" s="163"/>
      <c r="TV39" s="163"/>
      <c r="TW39" s="163"/>
      <c r="TX39" s="163"/>
      <c r="TY39" s="163"/>
      <c r="TZ39" s="163"/>
      <c r="UA39" s="163"/>
      <c r="UB39" s="163"/>
      <c r="UC39" s="163"/>
      <c r="UD39" s="163"/>
      <c r="UE39" s="163"/>
      <c r="UF39" s="163"/>
      <c r="UG39" s="163"/>
      <c r="UH39" s="163"/>
      <c r="UI39" s="163"/>
      <c r="UJ39" s="163"/>
      <c r="UK39" s="163"/>
      <c r="UL39" s="163"/>
      <c r="UM39" s="163"/>
      <c r="UN39" s="163"/>
      <c r="UO39" s="163"/>
      <c r="UP39" s="163"/>
      <c r="UQ39" s="163"/>
      <c r="UR39" s="163"/>
      <c r="US39" s="163"/>
      <c r="UT39" s="163"/>
      <c r="UU39" s="163"/>
      <c r="UV39" s="163"/>
      <c r="UW39" s="163"/>
      <c r="UX39" s="163"/>
      <c r="UY39" s="163"/>
      <c r="UZ39" s="163"/>
      <c r="VA39" s="163"/>
      <c r="VB39" s="163"/>
      <c r="VC39" s="163"/>
      <c r="VD39" s="163"/>
      <c r="VE39" s="163"/>
      <c r="VF39" s="163"/>
      <c r="VG39" s="163"/>
      <c r="VH39" s="163"/>
      <c r="VI39" s="163"/>
      <c r="VJ39" s="163"/>
      <c r="VK39" s="163"/>
      <c r="VL39" s="163"/>
      <c r="VM39" s="163"/>
      <c r="VN39" s="163"/>
      <c r="VO39" s="163"/>
      <c r="VP39" s="163"/>
      <c r="VQ39" s="163"/>
      <c r="VR39" s="163"/>
      <c r="VS39" s="163"/>
      <c r="VT39" s="163"/>
      <c r="VU39" s="163"/>
      <c r="VV39" s="163"/>
      <c r="VW39" s="163"/>
      <c r="VX39" s="163"/>
      <c r="VY39" s="163"/>
      <c r="VZ39" s="163"/>
      <c r="WA39" s="163"/>
      <c r="WB39" s="163"/>
      <c r="WC39" s="163"/>
      <c r="WD39" s="163"/>
      <c r="WE39" s="163"/>
      <c r="WF39" s="163"/>
      <c r="WG39" s="163"/>
      <c r="WH39" s="163"/>
      <c r="WI39" s="163"/>
      <c r="WJ39" s="163"/>
      <c r="WK39" s="163"/>
      <c r="WL39" s="163"/>
      <c r="WM39" s="163"/>
      <c r="WN39" s="163"/>
      <c r="WO39" s="163"/>
      <c r="WP39" s="163"/>
      <c r="WQ39" s="163"/>
      <c r="WR39" s="163"/>
      <c r="WS39" s="163"/>
      <c r="WT39" s="163"/>
      <c r="WU39" s="163"/>
      <c r="WV39" s="163"/>
      <c r="WW39" s="163"/>
      <c r="WX39" s="163"/>
      <c r="WY39" s="163"/>
      <c r="WZ39" s="163"/>
      <c r="XA39" s="163"/>
      <c r="XB39" s="163"/>
      <c r="XC39" s="163"/>
      <c r="XD39" s="163"/>
      <c r="XE39" s="163"/>
      <c r="XF39" s="163"/>
      <c r="XG39" s="163"/>
      <c r="XH39" s="163"/>
      <c r="XI39" s="163"/>
      <c r="XJ39" s="163"/>
      <c r="XK39" s="163"/>
      <c r="XL39" s="163"/>
      <c r="XM39" s="163"/>
      <c r="XN39" s="163"/>
      <c r="XO39" s="163"/>
      <c r="XP39" s="163"/>
      <c r="XQ39" s="163"/>
      <c r="XR39" s="163"/>
      <c r="XS39" s="163"/>
      <c r="XT39" s="163"/>
      <c r="XU39" s="163"/>
      <c r="XV39" s="163"/>
      <c r="XW39" s="163"/>
      <c r="XX39" s="163"/>
      <c r="XY39" s="163"/>
      <c r="XZ39" s="163"/>
      <c r="YA39" s="163"/>
      <c r="YB39" s="163"/>
      <c r="YC39" s="163"/>
      <c r="YD39" s="163"/>
      <c r="YE39" s="163"/>
      <c r="YF39" s="163"/>
      <c r="YG39" s="163"/>
      <c r="YH39" s="163"/>
      <c r="YI39" s="163"/>
      <c r="YJ39" s="163"/>
      <c r="YK39" s="163"/>
      <c r="YL39" s="163"/>
      <c r="YM39" s="163"/>
      <c r="YN39" s="163"/>
      <c r="YO39" s="163"/>
      <c r="YP39" s="163"/>
      <c r="YQ39" s="163"/>
      <c r="YR39" s="163"/>
      <c r="YS39" s="163"/>
      <c r="YT39" s="163"/>
      <c r="YU39" s="163"/>
      <c r="YV39" s="163"/>
      <c r="YW39" s="163"/>
      <c r="YX39" s="163"/>
      <c r="YY39" s="163"/>
      <c r="YZ39" s="163"/>
      <c r="ZA39" s="163"/>
      <c r="ZB39" s="163"/>
      <c r="ZC39" s="163"/>
      <c r="ZD39" s="163"/>
      <c r="ZE39" s="163"/>
      <c r="ZF39" s="163"/>
      <c r="ZG39" s="163"/>
      <c r="ZH39" s="163"/>
      <c r="ZI39" s="163"/>
      <c r="ZJ39" s="163"/>
      <c r="ZK39" s="163"/>
      <c r="ZL39" s="163"/>
      <c r="ZM39" s="163"/>
      <c r="ZN39" s="163"/>
      <c r="ZO39" s="163"/>
      <c r="ZP39" s="163"/>
      <c r="ZQ39" s="163"/>
      <c r="ZR39" s="163"/>
      <c r="ZS39" s="163"/>
      <c r="ZT39" s="163"/>
      <c r="ZU39" s="163"/>
      <c r="ZV39" s="163"/>
      <c r="ZW39" s="163"/>
      <c r="ZX39" s="163"/>
      <c r="ZY39" s="163"/>
      <c r="ZZ39" s="163"/>
      <c r="AAA39" s="163"/>
      <c r="AAB39" s="163"/>
      <c r="AAC39" s="163"/>
      <c r="AAD39" s="163"/>
      <c r="AAE39" s="163"/>
      <c r="AAF39" s="163"/>
      <c r="AAG39" s="163"/>
      <c r="AAH39" s="163"/>
      <c r="AAI39" s="163"/>
      <c r="AAJ39" s="163"/>
      <c r="AAK39" s="163"/>
      <c r="AAL39" s="163"/>
      <c r="AAM39" s="163"/>
      <c r="AAN39" s="163"/>
      <c r="AAO39" s="163"/>
      <c r="AAP39" s="163"/>
      <c r="AAQ39" s="163"/>
      <c r="AAR39" s="163"/>
      <c r="AAS39" s="163"/>
      <c r="AAT39" s="163"/>
      <c r="AAU39" s="163"/>
      <c r="AAV39" s="163"/>
      <c r="AAW39" s="163"/>
      <c r="AAX39" s="163"/>
      <c r="AAY39" s="163"/>
      <c r="AAZ39" s="163"/>
      <c r="ABA39" s="163"/>
      <c r="ABB39" s="163"/>
      <c r="ABC39" s="163"/>
      <c r="ABD39" s="163"/>
      <c r="ABE39" s="163"/>
      <c r="ABF39" s="163"/>
      <c r="ABG39" s="163"/>
      <c r="ABH39" s="163"/>
      <c r="ABI39" s="163"/>
      <c r="ABJ39" s="163"/>
      <c r="ABK39" s="163"/>
      <c r="ABL39" s="163"/>
      <c r="ABM39" s="163"/>
      <c r="ABN39" s="163"/>
      <c r="ABO39" s="163"/>
      <c r="ABP39" s="163"/>
      <c r="ABQ39" s="163"/>
      <c r="ABR39" s="163"/>
      <c r="ABS39" s="163"/>
      <c r="ABT39" s="163"/>
      <c r="ABU39" s="163"/>
      <c r="ABV39" s="163"/>
      <c r="ABW39" s="163"/>
      <c r="ABX39" s="163"/>
      <c r="ABY39" s="163"/>
      <c r="ABZ39" s="163"/>
      <c r="ACA39" s="163"/>
      <c r="ACB39" s="163"/>
      <c r="ACC39" s="163"/>
      <c r="ACD39" s="163"/>
      <c r="ACE39" s="163"/>
      <c r="ACF39" s="163"/>
      <c r="ACG39" s="163"/>
      <c r="ACH39" s="163"/>
      <c r="ACI39" s="163"/>
      <c r="ACJ39" s="163"/>
      <c r="ACK39" s="163"/>
      <c r="ACL39" s="163"/>
      <c r="ACM39" s="163"/>
      <c r="ACN39" s="163"/>
      <c r="ACO39" s="163"/>
      <c r="ACP39" s="163"/>
      <c r="ACQ39" s="163"/>
      <c r="ACR39" s="163"/>
      <c r="ACS39" s="163"/>
      <c r="ACT39" s="163"/>
      <c r="ACU39" s="163"/>
      <c r="ACV39" s="163"/>
      <c r="ACW39" s="163"/>
      <c r="ACX39" s="163"/>
      <c r="ACY39" s="163"/>
      <c r="ACZ39" s="163"/>
      <c r="ADA39" s="163"/>
      <c r="ADB39" s="163"/>
      <c r="ADC39" s="163"/>
      <c r="ADD39" s="163"/>
      <c r="ADE39" s="163"/>
      <c r="ADF39" s="163"/>
      <c r="ADG39" s="163"/>
      <c r="ADH39" s="163"/>
      <c r="ADI39" s="163"/>
      <c r="ADJ39" s="163"/>
      <c r="ADK39" s="163"/>
      <c r="ADL39" s="163"/>
      <c r="ADM39" s="163"/>
      <c r="ADN39" s="163"/>
      <c r="ADO39" s="163"/>
      <c r="ADP39" s="163"/>
      <c r="ADQ39" s="163"/>
      <c r="ADR39" s="163"/>
      <c r="ADS39" s="163"/>
      <c r="ADT39" s="163"/>
      <c r="ADU39" s="163"/>
      <c r="ADV39" s="163"/>
      <c r="ADW39" s="163"/>
      <c r="ADX39" s="163"/>
      <c r="ADY39" s="163"/>
      <c r="ADZ39" s="163"/>
      <c r="AEA39" s="163"/>
      <c r="AEB39" s="163"/>
      <c r="AEC39" s="163"/>
      <c r="AED39" s="163"/>
      <c r="AEE39" s="163"/>
      <c r="AEF39" s="163"/>
      <c r="AEG39" s="163"/>
      <c r="AEH39" s="163"/>
      <c r="AEI39" s="163"/>
      <c r="AEJ39" s="163"/>
      <c r="AEK39" s="163"/>
      <c r="AEL39" s="163"/>
      <c r="AEM39" s="163"/>
      <c r="AEN39" s="163"/>
      <c r="AEO39" s="163"/>
      <c r="AEP39" s="163"/>
      <c r="AEQ39" s="163"/>
      <c r="AER39" s="163"/>
      <c r="AES39" s="163"/>
      <c r="AET39" s="163"/>
      <c r="AEU39" s="163"/>
      <c r="AEV39" s="163"/>
      <c r="AEW39" s="163"/>
      <c r="AEX39" s="163"/>
      <c r="AEY39" s="163"/>
      <c r="AEZ39" s="163"/>
      <c r="AFA39" s="163"/>
      <c r="AFB39" s="163"/>
      <c r="AFC39" s="163"/>
      <c r="AFD39" s="163"/>
      <c r="AFE39" s="163"/>
      <c r="AFF39" s="163"/>
      <c r="AFG39" s="163"/>
      <c r="AFH39" s="163"/>
      <c r="AFI39" s="163"/>
      <c r="AFJ39" s="163"/>
      <c r="AFK39" s="163"/>
      <c r="AFL39" s="163"/>
      <c r="AFM39" s="163"/>
      <c r="AFN39" s="163"/>
      <c r="AFO39" s="163"/>
      <c r="AFP39" s="163"/>
      <c r="AFQ39" s="163"/>
      <c r="AFR39" s="163"/>
      <c r="AFS39" s="163"/>
      <c r="AFT39" s="163"/>
      <c r="AFU39" s="163"/>
      <c r="AFV39" s="163"/>
      <c r="AFW39" s="163"/>
      <c r="AFX39" s="163"/>
      <c r="AFY39" s="163"/>
      <c r="AFZ39" s="163"/>
      <c r="AGA39" s="163"/>
      <c r="AGB39" s="163"/>
      <c r="AGC39" s="163"/>
      <c r="AGD39" s="163"/>
      <c r="AGE39" s="163"/>
      <c r="AGF39" s="163"/>
      <c r="AGG39" s="163"/>
      <c r="AGH39" s="163"/>
      <c r="AGI39" s="163"/>
      <c r="AGJ39" s="163"/>
      <c r="AGK39" s="163"/>
      <c r="AGL39" s="163"/>
      <c r="AGM39" s="163"/>
      <c r="AGN39" s="163"/>
      <c r="AGO39" s="163"/>
      <c r="AGP39" s="163"/>
      <c r="AGQ39" s="163"/>
      <c r="AGR39" s="163"/>
      <c r="AGS39" s="163"/>
      <c r="AGT39" s="163"/>
      <c r="AGU39" s="163"/>
      <c r="AGV39" s="163"/>
      <c r="AGW39" s="163"/>
      <c r="AGX39" s="163"/>
      <c r="AGY39" s="163"/>
      <c r="AGZ39" s="163"/>
      <c r="AHA39" s="163"/>
      <c r="AHB39" s="163"/>
      <c r="AHC39" s="163"/>
      <c r="AHD39" s="163"/>
      <c r="AHE39" s="163"/>
      <c r="AHF39" s="163"/>
      <c r="AHG39" s="163"/>
      <c r="AHH39" s="163"/>
      <c r="AHI39" s="163"/>
      <c r="AHJ39" s="163"/>
      <c r="AHK39" s="163"/>
      <c r="AHL39" s="163"/>
      <c r="AHM39" s="163"/>
      <c r="AHN39" s="163"/>
      <c r="AHO39" s="163"/>
      <c r="AHP39" s="163"/>
      <c r="AHQ39" s="163"/>
      <c r="AHR39" s="163"/>
      <c r="AHS39" s="163"/>
      <c r="AHT39" s="163"/>
      <c r="AHU39" s="163"/>
      <c r="AHV39" s="163"/>
      <c r="AHW39" s="163"/>
      <c r="AHX39" s="163"/>
      <c r="AHY39" s="163"/>
      <c r="AHZ39" s="163"/>
      <c r="AIA39" s="163"/>
      <c r="AIB39" s="163"/>
      <c r="AIC39" s="163"/>
      <c r="AID39" s="163"/>
      <c r="AIE39" s="163"/>
      <c r="AIF39" s="163"/>
      <c r="AIG39" s="163"/>
      <c r="AIH39" s="163"/>
      <c r="AII39" s="163"/>
      <c r="AIJ39" s="163"/>
      <c r="AIK39" s="163"/>
      <c r="AIL39" s="163"/>
      <c r="AIM39" s="163"/>
      <c r="AIN39" s="163"/>
      <c r="AIO39" s="163"/>
      <c r="AIP39" s="163"/>
      <c r="AIQ39" s="163"/>
      <c r="AIR39" s="163"/>
      <c r="AIS39" s="163"/>
      <c r="AIT39" s="163"/>
      <c r="AIU39" s="163"/>
      <c r="AIV39" s="163"/>
      <c r="AIW39" s="163"/>
      <c r="AIX39" s="163"/>
      <c r="AIY39" s="163"/>
      <c r="AIZ39" s="163"/>
      <c r="AJA39" s="163"/>
      <c r="AJB39" s="163"/>
      <c r="AJC39" s="163"/>
      <c r="AJD39" s="163"/>
      <c r="AJE39" s="163"/>
      <c r="AJF39" s="163"/>
      <c r="AJG39" s="163"/>
      <c r="AJH39" s="163"/>
      <c r="AJI39" s="163"/>
      <c r="AJJ39" s="163"/>
      <c r="AJK39" s="163"/>
      <c r="AJL39" s="163"/>
      <c r="AJM39" s="163"/>
      <c r="AJN39" s="163"/>
      <c r="AJO39" s="163"/>
      <c r="AJP39" s="163"/>
      <c r="AJQ39" s="163"/>
      <c r="AJR39" s="163"/>
      <c r="AJS39" s="163"/>
      <c r="AJT39" s="163"/>
      <c r="AJU39" s="163"/>
      <c r="AJV39" s="163"/>
      <c r="AJW39" s="163"/>
      <c r="AJX39" s="163"/>
      <c r="AJY39" s="163"/>
      <c r="AJZ39" s="163"/>
      <c r="AKA39" s="163"/>
      <c r="AKB39" s="163"/>
      <c r="AKC39" s="163"/>
      <c r="AKD39" s="163"/>
      <c r="AKE39" s="163"/>
      <c r="AKF39" s="163"/>
      <c r="AKG39" s="163"/>
      <c r="AKH39" s="163"/>
      <c r="AKI39" s="163"/>
      <c r="AKJ39" s="163"/>
      <c r="AKK39" s="163"/>
      <c r="AKL39" s="163"/>
      <c r="AKM39" s="163"/>
      <c r="AKN39" s="163"/>
      <c r="AKO39" s="163"/>
      <c r="AKP39" s="163"/>
      <c r="AKQ39" s="163"/>
      <c r="AKR39" s="163"/>
      <c r="AKS39" s="163"/>
      <c r="AKT39" s="163"/>
      <c r="AKU39" s="163"/>
      <c r="AKV39" s="163"/>
      <c r="AKW39" s="163"/>
      <c r="AKX39" s="163"/>
      <c r="AKY39" s="163"/>
      <c r="AKZ39" s="163"/>
      <c r="ALA39" s="163"/>
      <c r="ALB39" s="163"/>
      <c r="ALC39" s="163"/>
      <c r="ALD39" s="163"/>
      <c r="ALE39" s="163"/>
      <c r="ALF39" s="163"/>
      <c r="ALG39" s="163"/>
      <c r="ALH39" s="163"/>
      <c r="ALI39" s="163"/>
      <c r="ALJ39" s="163"/>
      <c r="ALK39" s="163"/>
      <c r="ALL39" s="163"/>
      <c r="ALM39" s="163"/>
      <c r="ALN39" s="163"/>
      <c r="ALO39" s="163"/>
      <c r="ALP39" s="163"/>
      <c r="ALQ39" s="163"/>
      <c r="ALR39" s="163"/>
      <c r="ALS39" s="163"/>
      <c r="ALT39" s="163"/>
      <c r="ALU39" s="163"/>
      <c r="ALV39" s="163"/>
      <c r="ALW39" s="163"/>
      <c r="ALX39" s="163"/>
      <c r="ALY39" s="163"/>
      <c r="ALZ39" s="163"/>
      <c r="AMA39" s="163"/>
      <c r="AMB39" s="163"/>
      <c r="AMC39" s="163"/>
      <c r="AMD39" s="163"/>
      <c r="AME39" s="163"/>
      <c r="AMF39" s="163"/>
      <c r="AMG39" s="163"/>
      <c r="AMH39" s="163"/>
      <c r="AMI39" s="163"/>
      <c r="AMJ39" s="163"/>
      <c r="AMK39" s="163"/>
      <c r="AML39" s="163"/>
      <c r="AMM39" s="163"/>
      <c r="AMN39" s="163"/>
      <c r="AMO39" s="163"/>
      <c r="AMP39" s="163"/>
      <c r="AMQ39" s="163"/>
      <c r="AMR39" s="163"/>
      <c r="AMS39" s="163"/>
      <c r="AMT39" s="163"/>
      <c r="AMU39" s="163"/>
      <c r="AMV39" s="163"/>
      <c r="AMW39" s="163"/>
      <c r="AMX39" s="163"/>
      <c r="AMY39" s="163"/>
      <c r="AMZ39" s="163"/>
      <c r="ANA39" s="163"/>
      <c r="ANB39" s="163"/>
      <c r="ANC39" s="163"/>
      <c r="AND39" s="163"/>
      <c r="ANE39" s="163"/>
      <c r="ANF39" s="163"/>
      <c r="ANG39" s="163"/>
      <c r="ANH39" s="163"/>
      <c r="ANI39" s="163"/>
      <c r="ANJ39" s="163"/>
      <c r="ANK39" s="163"/>
      <c r="ANL39" s="163"/>
      <c r="ANM39" s="163"/>
      <c r="ANN39" s="163"/>
      <c r="ANO39" s="163"/>
      <c r="ANP39" s="163"/>
      <c r="ANQ39" s="163"/>
      <c r="ANR39" s="163"/>
      <c r="ANS39" s="163"/>
      <c r="ANT39" s="163"/>
      <c r="ANU39" s="163"/>
      <c r="ANV39" s="163"/>
      <c r="ANW39" s="163"/>
      <c r="ANX39" s="163"/>
      <c r="ANY39" s="163"/>
      <c r="ANZ39" s="163"/>
      <c r="AOA39" s="163"/>
      <c r="AOB39" s="163"/>
      <c r="AOC39" s="163"/>
      <c r="AOD39" s="163"/>
      <c r="AOE39" s="163"/>
      <c r="AOF39" s="163"/>
      <c r="AOG39" s="163"/>
      <c r="AOH39" s="163"/>
      <c r="AOI39" s="163"/>
      <c r="AOJ39" s="163"/>
      <c r="AOK39" s="163"/>
      <c r="AOL39" s="163"/>
      <c r="AOM39" s="163"/>
      <c r="AON39" s="163"/>
      <c r="AOO39" s="163"/>
      <c r="AOP39" s="163"/>
      <c r="AOQ39" s="163"/>
      <c r="AOR39" s="163"/>
      <c r="AOS39" s="163"/>
      <c r="AOT39" s="163"/>
      <c r="AOU39" s="163"/>
      <c r="AOV39" s="163"/>
      <c r="AOW39" s="163"/>
      <c r="AOX39" s="163"/>
      <c r="AOY39" s="163"/>
      <c r="AOZ39" s="163"/>
      <c r="APA39" s="163"/>
      <c r="APB39" s="163"/>
      <c r="APC39" s="163"/>
      <c r="APD39" s="163"/>
      <c r="APE39" s="163"/>
      <c r="APF39" s="163"/>
      <c r="APG39" s="163"/>
      <c r="APH39" s="163"/>
      <c r="API39" s="163"/>
      <c r="APJ39" s="163"/>
      <c r="APK39" s="163"/>
      <c r="APL39" s="163"/>
      <c r="APM39" s="163"/>
      <c r="APN39" s="163"/>
      <c r="APO39" s="163"/>
      <c r="APP39" s="163"/>
      <c r="APQ39" s="163"/>
      <c r="APR39" s="163"/>
      <c r="APS39" s="163"/>
      <c r="APT39" s="163"/>
      <c r="APU39" s="163"/>
      <c r="APV39" s="163"/>
      <c r="APW39" s="163"/>
      <c r="APX39" s="163"/>
      <c r="APY39" s="163"/>
      <c r="APZ39" s="163"/>
      <c r="AQA39" s="163"/>
      <c r="AQB39" s="163"/>
      <c r="AQC39" s="163"/>
      <c r="AQD39" s="163"/>
      <c r="AQE39" s="163"/>
      <c r="AQF39" s="163"/>
      <c r="AQG39" s="163"/>
      <c r="AQH39" s="163"/>
      <c r="AQI39" s="163"/>
      <c r="AQJ39" s="163"/>
      <c r="AQK39" s="163"/>
      <c r="AQL39" s="163"/>
      <c r="AQM39" s="163"/>
      <c r="AQN39" s="163"/>
      <c r="AQO39" s="163"/>
      <c r="AQP39" s="163"/>
      <c r="AQQ39" s="163"/>
      <c r="AQR39" s="163"/>
      <c r="AQS39" s="163"/>
      <c r="AQT39" s="163"/>
      <c r="AQU39" s="163"/>
      <c r="AQV39" s="163"/>
      <c r="AQW39" s="163"/>
      <c r="AQX39" s="163"/>
      <c r="AQY39" s="163"/>
      <c r="AQZ39" s="163"/>
      <c r="ARA39" s="163"/>
      <c r="ARB39" s="163"/>
      <c r="ARC39" s="163"/>
      <c r="ARD39" s="163"/>
      <c r="ARE39" s="163"/>
      <c r="ARF39" s="163"/>
      <c r="ARG39" s="163"/>
      <c r="ARH39" s="163"/>
      <c r="ARI39" s="163"/>
      <c r="ARJ39" s="163"/>
      <c r="ARK39" s="163"/>
      <c r="ARL39" s="163"/>
      <c r="ARM39" s="163"/>
      <c r="ARN39" s="163"/>
      <c r="ARO39" s="163"/>
      <c r="ARP39" s="163"/>
      <c r="ARQ39" s="163"/>
      <c r="ARR39" s="163"/>
      <c r="ARS39" s="163"/>
      <c r="ART39" s="163"/>
      <c r="ARU39" s="163"/>
      <c r="ARV39" s="163"/>
      <c r="ARW39" s="163"/>
      <c r="ARX39" s="163"/>
      <c r="ARY39" s="163"/>
      <c r="ARZ39" s="163"/>
      <c r="ASA39" s="163"/>
      <c r="ASB39" s="163"/>
      <c r="ASC39" s="163"/>
      <c r="ASD39" s="163"/>
      <c r="ASE39" s="163"/>
      <c r="ASF39" s="163"/>
      <c r="ASG39" s="163"/>
      <c r="ASH39" s="163"/>
      <c r="ASI39" s="163"/>
      <c r="ASJ39" s="163"/>
      <c r="ASK39" s="163"/>
      <c r="ASL39" s="163"/>
      <c r="ASM39" s="163"/>
      <c r="ASN39" s="163"/>
      <c r="ASO39" s="163"/>
      <c r="ASP39" s="163"/>
      <c r="ASQ39" s="163"/>
      <c r="ASR39" s="163"/>
      <c r="ASS39" s="163"/>
      <c r="AST39" s="163"/>
      <c r="ASU39" s="163"/>
      <c r="ASV39" s="163"/>
      <c r="ASW39" s="163"/>
      <c r="ASX39" s="163"/>
      <c r="ASY39" s="163"/>
      <c r="ASZ39" s="163"/>
      <c r="ATA39" s="163"/>
      <c r="ATB39" s="163"/>
      <c r="ATC39" s="163"/>
      <c r="ATD39" s="163"/>
      <c r="ATE39" s="163"/>
      <c r="ATF39" s="163"/>
      <c r="ATG39" s="163"/>
      <c r="ATH39" s="163"/>
      <c r="ATI39" s="163"/>
      <c r="ATJ39" s="163"/>
      <c r="ATK39" s="163"/>
      <c r="ATL39" s="163"/>
      <c r="ATM39" s="163"/>
      <c r="ATN39" s="163"/>
      <c r="ATO39" s="163"/>
      <c r="ATP39" s="163"/>
      <c r="ATQ39" s="163"/>
      <c r="ATR39" s="163"/>
      <c r="ATS39" s="163"/>
      <c r="ATT39" s="163"/>
      <c r="ATU39" s="163"/>
      <c r="ATV39" s="163"/>
      <c r="ATW39" s="163"/>
      <c r="ATX39" s="163"/>
      <c r="ATY39" s="163"/>
      <c r="ATZ39" s="163"/>
      <c r="AUA39" s="163"/>
      <c r="AUB39" s="163"/>
      <c r="AUC39" s="163"/>
      <c r="AUD39" s="163"/>
      <c r="AUE39" s="163"/>
      <c r="AUF39" s="163"/>
      <c r="AUG39" s="163"/>
      <c r="AUH39" s="163"/>
      <c r="AUI39" s="163"/>
      <c r="AUJ39" s="163"/>
      <c r="AUK39" s="163"/>
      <c r="AUL39" s="163"/>
      <c r="AUM39" s="163"/>
      <c r="AUN39" s="163"/>
      <c r="AUO39" s="163"/>
      <c r="AUP39" s="163"/>
      <c r="AUQ39" s="163"/>
      <c r="AUR39" s="163"/>
      <c r="AUS39" s="163"/>
      <c r="AUT39" s="163"/>
      <c r="AUU39" s="163"/>
      <c r="AUV39" s="163"/>
      <c r="AUW39" s="163"/>
      <c r="AUX39" s="163"/>
      <c r="AUY39" s="163"/>
      <c r="AUZ39" s="163"/>
      <c r="AVA39" s="163"/>
      <c r="AVB39" s="163"/>
      <c r="AVC39" s="163"/>
      <c r="AVD39" s="163"/>
      <c r="AVE39" s="163"/>
      <c r="AVF39" s="163"/>
      <c r="AVG39" s="163"/>
      <c r="AVH39" s="163"/>
      <c r="AVI39" s="163"/>
      <c r="AVJ39" s="163"/>
      <c r="AVK39" s="163"/>
      <c r="AVL39" s="163"/>
      <c r="AVM39" s="163"/>
      <c r="AVN39" s="163"/>
      <c r="AVO39" s="163"/>
      <c r="AVP39" s="163"/>
      <c r="AVQ39" s="163"/>
      <c r="AVR39" s="163"/>
      <c r="AVS39" s="163"/>
      <c r="AVT39" s="163"/>
      <c r="AVU39" s="163"/>
      <c r="AVV39" s="163"/>
      <c r="AVW39" s="163"/>
      <c r="AVX39" s="163"/>
      <c r="AVY39" s="163"/>
      <c r="AVZ39" s="163"/>
      <c r="AWA39" s="163"/>
      <c r="AWB39" s="163"/>
      <c r="AWC39" s="163"/>
      <c r="AWD39" s="163"/>
      <c r="AWE39" s="163"/>
      <c r="AWF39" s="163"/>
      <c r="AWG39" s="163"/>
      <c r="AWH39" s="163"/>
      <c r="AWI39" s="163"/>
      <c r="AWJ39" s="163"/>
      <c r="AWK39" s="163"/>
      <c r="AWL39" s="163"/>
      <c r="AWM39" s="163"/>
      <c r="AWN39" s="163"/>
      <c r="AWO39" s="163"/>
      <c r="AWP39" s="163"/>
      <c r="AWQ39" s="163"/>
      <c r="AWR39" s="163"/>
      <c r="AWS39" s="163"/>
      <c r="AWT39" s="163"/>
      <c r="AWU39" s="163"/>
      <c r="AWV39" s="163"/>
      <c r="AWW39" s="163"/>
      <c r="AWX39" s="163"/>
      <c r="AWY39" s="163"/>
      <c r="AWZ39" s="163"/>
      <c r="AXA39" s="163"/>
      <c r="AXB39" s="163"/>
      <c r="AXC39" s="163"/>
      <c r="AXD39" s="163"/>
      <c r="AXE39" s="163"/>
      <c r="AXF39" s="163"/>
      <c r="AXG39" s="163"/>
      <c r="AXH39" s="163"/>
      <c r="AXI39" s="163"/>
      <c r="AXJ39" s="163"/>
      <c r="AXK39" s="163"/>
      <c r="AXL39" s="163"/>
      <c r="AXM39" s="163"/>
      <c r="AXN39" s="163"/>
      <c r="AXO39" s="163"/>
      <c r="AXP39" s="163"/>
      <c r="AXQ39" s="163"/>
      <c r="AXR39" s="163"/>
      <c r="AXS39" s="163"/>
      <c r="AXT39" s="163"/>
      <c r="AXU39" s="163"/>
      <c r="AXV39" s="163"/>
      <c r="AXW39" s="163"/>
      <c r="AXX39" s="163"/>
      <c r="AXY39" s="163"/>
      <c r="AXZ39" s="163"/>
      <c r="AYA39" s="163"/>
      <c r="AYB39" s="163"/>
      <c r="AYC39" s="163"/>
      <c r="AYD39" s="163"/>
      <c r="AYE39" s="163"/>
      <c r="AYF39" s="163"/>
      <c r="AYG39" s="163"/>
      <c r="AYH39" s="163"/>
      <c r="AYI39" s="163"/>
      <c r="AYJ39" s="163"/>
      <c r="AYK39" s="163"/>
      <c r="AYL39" s="163"/>
      <c r="AYM39" s="163"/>
      <c r="AYN39" s="163"/>
      <c r="AYO39" s="163"/>
      <c r="AYP39" s="163"/>
      <c r="AYQ39" s="163"/>
      <c r="AYR39" s="163"/>
      <c r="AYS39" s="163"/>
      <c r="AYT39" s="163"/>
      <c r="AYU39" s="163"/>
      <c r="AYV39" s="163"/>
      <c r="AYW39" s="163"/>
      <c r="AYX39" s="163"/>
      <c r="AYY39" s="163"/>
      <c r="AYZ39" s="163"/>
      <c r="AZA39" s="163"/>
      <c r="AZB39" s="163"/>
      <c r="AZC39" s="163"/>
      <c r="AZD39" s="163"/>
      <c r="AZE39" s="163"/>
      <c r="AZF39" s="163"/>
      <c r="AZG39" s="163"/>
      <c r="AZH39" s="163"/>
      <c r="AZI39" s="163"/>
      <c r="AZJ39" s="163"/>
      <c r="AZK39" s="163"/>
      <c r="AZL39" s="163"/>
      <c r="AZM39" s="163"/>
      <c r="AZN39" s="163"/>
      <c r="AZO39" s="163"/>
      <c r="AZP39" s="163"/>
      <c r="AZQ39" s="163"/>
      <c r="AZR39" s="163"/>
      <c r="AZS39" s="163"/>
      <c r="AZT39" s="163"/>
      <c r="AZU39" s="163"/>
      <c r="AZV39" s="163"/>
      <c r="AZW39" s="163"/>
      <c r="AZX39" s="163"/>
      <c r="AZY39" s="163"/>
      <c r="AZZ39" s="163"/>
      <c r="BAA39" s="163"/>
      <c r="BAB39" s="163"/>
      <c r="BAC39" s="163"/>
      <c r="BAD39" s="163"/>
      <c r="BAE39" s="163"/>
      <c r="BAF39" s="163"/>
      <c r="BAG39" s="163"/>
      <c r="BAH39" s="163"/>
      <c r="BAI39" s="163"/>
      <c r="BAJ39" s="163"/>
      <c r="BAK39" s="163"/>
      <c r="BAL39" s="163"/>
      <c r="BAM39" s="163"/>
      <c r="BAN39" s="163"/>
      <c r="BAO39" s="163"/>
      <c r="BAP39" s="163"/>
      <c r="BAQ39" s="163"/>
      <c r="BAR39" s="163"/>
      <c r="BAS39" s="163"/>
      <c r="BAT39" s="163"/>
      <c r="BAU39" s="163"/>
      <c r="BAV39" s="163"/>
      <c r="BAW39" s="163"/>
      <c r="BAX39" s="163"/>
      <c r="BAY39" s="163"/>
      <c r="BAZ39" s="163"/>
      <c r="BBA39" s="163"/>
      <c r="BBB39" s="163"/>
      <c r="BBC39" s="163"/>
      <c r="BBD39" s="163"/>
      <c r="BBE39" s="163"/>
      <c r="BBF39" s="163"/>
      <c r="BBG39" s="163"/>
      <c r="BBH39" s="163"/>
      <c r="BBI39" s="163"/>
      <c r="BBJ39" s="163"/>
      <c r="BBK39" s="163"/>
      <c r="BBL39" s="163"/>
      <c r="BBM39" s="163"/>
      <c r="BBN39" s="163"/>
      <c r="BBO39" s="163"/>
      <c r="BBP39" s="163"/>
      <c r="BBQ39" s="163"/>
      <c r="BBR39" s="163"/>
      <c r="BBS39" s="163"/>
      <c r="BBT39" s="163"/>
      <c r="BBU39" s="163"/>
      <c r="BBV39" s="163"/>
      <c r="BBW39" s="163"/>
      <c r="BBX39" s="163"/>
      <c r="BBY39" s="163"/>
      <c r="BBZ39" s="163"/>
      <c r="BCA39" s="163"/>
      <c r="BCB39" s="163"/>
      <c r="BCC39" s="163"/>
      <c r="BCD39" s="163"/>
      <c r="BCE39" s="163"/>
      <c r="BCF39" s="163"/>
      <c r="BCG39" s="163"/>
      <c r="BCH39" s="163"/>
      <c r="BCI39" s="163"/>
      <c r="BCJ39" s="163"/>
      <c r="BCK39" s="163"/>
      <c r="BCL39" s="163"/>
      <c r="BCM39" s="163"/>
      <c r="BCN39" s="163"/>
      <c r="BCO39" s="163"/>
      <c r="BCP39" s="163"/>
      <c r="BCQ39" s="163"/>
      <c r="BCR39" s="163"/>
      <c r="BCS39" s="163"/>
      <c r="BCT39" s="163"/>
      <c r="BCU39" s="163"/>
      <c r="BCV39" s="163"/>
      <c r="BCW39" s="163"/>
      <c r="BCX39" s="163"/>
      <c r="BCY39" s="163"/>
      <c r="BCZ39" s="163"/>
      <c r="BDA39" s="163"/>
      <c r="BDB39" s="163"/>
      <c r="BDC39" s="163"/>
      <c r="BDD39" s="163"/>
      <c r="BDE39" s="163"/>
      <c r="BDF39" s="163"/>
      <c r="BDG39" s="163"/>
      <c r="BDH39" s="163"/>
      <c r="BDI39" s="163"/>
      <c r="BDJ39" s="163"/>
      <c r="BDK39" s="163"/>
      <c r="BDL39" s="163"/>
      <c r="BDM39" s="163"/>
      <c r="BDN39" s="163"/>
      <c r="BDO39" s="163"/>
      <c r="BDP39" s="163"/>
      <c r="BDQ39" s="163"/>
      <c r="BDR39" s="163"/>
      <c r="BDS39" s="163"/>
      <c r="BDT39" s="163"/>
      <c r="BDU39" s="163"/>
      <c r="BDV39" s="163"/>
      <c r="BDW39" s="163"/>
      <c r="BDX39" s="163"/>
      <c r="BDY39" s="163"/>
      <c r="BDZ39" s="163"/>
      <c r="BEA39" s="163"/>
      <c r="BEB39" s="163"/>
      <c r="BEC39" s="163"/>
      <c r="BED39" s="163"/>
      <c r="BEE39" s="163"/>
      <c r="BEF39" s="163"/>
      <c r="BEG39" s="163"/>
      <c r="BEH39" s="163"/>
      <c r="BEI39" s="163"/>
      <c r="BEJ39" s="163"/>
      <c r="BEK39" s="163"/>
      <c r="BEL39" s="163"/>
      <c r="BEM39" s="163"/>
      <c r="BEN39" s="163"/>
      <c r="BEO39" s="163"/>
      <c r="BEP39" s="163"/>
      <c r="BEQ39" s="163"/>
      <c r="BER39" s="163"/>
      <c r="BES39" s="163"/>
      <c r="BET39" s="163"/>
      <c r="BEU39" s="163"/>
      <c r="BEV39" s="163"/>
      <c r="BEW39" s="163"/>
      <c r="BEX39" s="163"/>
      <c r="BEY39" s="163"/>
      <c r="BEZ39" s="163"/>
      <c r="BFA39" s="163"/>
      <c r="BFB39" s="163"/>
      <c r="BFC39" s="163"/>
      <c r="BFD39" s="163"/>
      <c r="BFE39" s="163"/>
      <c r="BFF39" s="163"/>
      <c r="BFG39" s="163"/>
      <c r="BFH39" s="163"/>
      <c r="BFI39" s="163"/>
      <c r="BFJ39" s="163"/>
      <c r="BFK39" s="163"/>
      <c r="BFL39" s="163"/>
      <c r="BFM39" s="163"/>
      <c r="BFN39" s="163"/>
      <c r="BFO39" s="163"/>
      <c r="BFP39" s="163"/>
      <c r="BFQ39" s="163"/>
      <c r="BFR39" s="163"/>
      <c r="BFS39" s="163"/>
      <c r="BFT39" s="163"/>
      <c r="BFU39" s="163"/>
      <c r="BFV39" s="163"/>
      <c r="BFW39" s="163"/>
      <c r="BFX39" s="163"/>
      <c r="BFY39" s="163"/>
      <c r="BFZ39" s="163"/>
      <c r="BGA39" s="163"/>
      <c r="BGB39" s="163"/>
      <c r="BGC39" s="163"/>
      <c r="BGD39" s="163"/>
      <c r="BGE39" s="163"/>
      <c r="BGF39" s="163"/>
      <c r="BGG39" s="163"/>
      <c r="BGH39" s="163"/>
      <c r="BGI39" s="163"/>
      <c r="BGJ39" s="163"/>
      <c r="BGK39" s="163"/>
      <c r="BGL39" s="163"/>
      <c r="BGM39" s="163"/>
      <c r="BGN39" s="163"/>
      <c r="BGO39" s="163"/>
      <c r="BGP39" s="163"/>
      <c r="BGQ39" s="163"/>
      <c r="BGR39" s="163"/>
      <c r="BGS39" s="163"/>
      <c r="BGT39" s="163"/>
      <c r="BGU39" s="163"/>
      <c r="BGV39" s="163"/>
      <c r="BGW39" s="163"/>
      <c r="BGX39" s="163"/>
      <c r="BGY39" s="163"/>
      <c r="BGZ39" s="163"/>
      <c r="BHA39" s="163"/>
      <c r="BHB39" s="163"/>
      <c r="BHC39" s="163"/>
      <c r="BHD39" s="163"/>
      <c r="BHE39" s="163"/>
      <c r="BHF39" s="163"/>
      <c r="BHG39" s="163"/>
      <c r="BHH39" s="163"/>
      <c r="BHI39" s="163"/>
      <c r="BHJ39" s="163"/>
      <c r="BHK39" s="163"/>
      <c r="BHL39" s="163"/>
      <c r="BHM39" s="163"/>
      <c r="BHN39" s="163"/>
      <c r="BHO39" s="163"/>
      <c r="BHP39" s="163"/>
      <c r="BHQ39" s="163"/>
      <c r="BHR39" s="163"/>
      <c r="BHS39" s="163"/>
      <c r="BHT39" s="163"/>
      <c r="BHU39" s="163"/>
      <c r="BHV39" s="163"/>
      <c r="BHW39" s="163"/>
      <c r="BHX39" s="163"/>
      <c r="BHY39" s="163"/>
      <c r="BHZ39" s="163"/>
      <c r="BIA39" s="163"/>
      <c r="BIB39" s="163"/>
      <c r="BIC39" s="163"/>
      <c r="BID39" s="163"/>
      <c r="BIE39" s="163"/>
      <c r="BIF39" s="163"/>
      <c r="BIG39" s="163"/>
      <c r="BIH39" s="163"/>
      <c r="BII39" s="163"/>
      <c r="BIJ39" s="163"/>
      <c r="BIK39" s="163"/>
      <c r="BIL39" s="163"/>
      <c r="BIM39" s="163"/>
      <c r="BIN39" s="163"/>
      <c r="BIO39" s="163"/>
      <c r="BIP39" s="163"/>
      <c r="BIQ39" s="163"/>
      <c r="BIR39" s="163"/>
      <c r="BIS39" s="163"/>
      <c r="BIT39" s="163"/>
      <c r="BIU39" s="163"/>
      <c r="BIV39" s="163"/>
      <c r="BIW39" s="163"/>
      <c r="BIX39" s="163"/>
      <c r="BIY39" s="163"/>
      <c r="BIZ39" s="163"/>
      <c r="BJA39" s="163"/>
      <c r="BJB39" s="163"/>
      <c r="BJC39" s="163"/>
      <c r="BJD39" s="163"/>
      <c r="BJE39" s="163"/>
      <c r="BJF39" s="163"/>
      <c r="BJG39" s="163"/>
      <c r="BJH39" s="163"/>
      <c r="BJI39" s="163"/>
      <c r="BJJ39" s="163"/>
      <c r="BJK39" s="163"/>
      <c r="BJL39" s="163"/>
      <c r="BJM39" s="163"/>
      <c r="BJN39" s="163"/>
      <c r="BJO39" s="163"/>
      <c r="BJP39" s="163"/>
      <c r="BJQ39" s="163"/>
      <c r="BJR39" s="163"/>
      <c r="BJS39" s="163"/>
      <c r="BJT39" s="163"/>
      <c r="BJU39" s="163"/>
      <c r="BJV39" s="163"/>
      <c r="BJW39" s="163"/>
      <c r="BJX39" s="163"/>
      <c r="BJY39" s="163"/>
      <c r="BJZ39" s="163"/>
      <c r="BKA39" s="163"/>
      <c r="BKB39" s="163"/>
      <c r="BKC39" s="163"/>
      <c r="BKD39" s="163"/>
      <c r="BKE39" s="163"/>
      <c r="BKF39" s="163"/>
      <c r="BKG39" s="163"/>
      <c r="BKH39" s="163"/>
      <c r="BKI39" s="163"/>
      <c r="BKJ39" s="163"/>
      <c r="BKK39" s="163"/>
      <c r="BKL39" s="163"/>
      <c r="BKM39" s="163"/>
      <c r="BKN39" s="163"/>
      <c r="BKO39" s="163"/>
      <c r="BKP39" s="163"/>
      <c r="BKQ39" s="163"/>
      <c r="BKR39" s="163"/>
      <c r="BKS39" s="163"/>
      <c r="BKT39" s="163"/>
      <c r="BKU39" s="163"/>
      <c r="BKV39" s="163"/>
      <c r="BKW39" s="163"/>
      <c r="BKX39" s="163"/>
      <c r="BKY39" s="163"/>
      <c r="BKZ39" s="163"/>
      <c r="BLA39" s="163"/>
      <c r="BLB39" s="163"/>
      <c r="BLC39" s="163"/>
      <c r="BLD39" s="163"/>
      <c r="BLE39" s="163"/>
      <c r="BLF39" s="163"/>
      <c r="BLG39" s="163"/>
      <c r="BLH39" s="163"/>
      <c r="BLI39" s="163"/>
      <c r="BLJ39" s="163"/>
      <c r="BLK39" s="163"/>
      <c r="BLL39" s="163"/>
      <c r="BLM39" s="163"/>
      <c r="BLN39" s="163"/>
      <c r="BLO39" s="163"/>
      <c r="BLP39" s="163"/>
      <c r="BLQ39" s="163"/>
      <c r="BLR39" s="163"/>
      <c r="BLS39" s="163"/>
      <c r="BLT39" s="163"/>
      <c r="BLU39" s="163"/>
      <c r="BLV39" s="163"/>
      <c r="BLW39" s="163"/>
      <c r="BLX39" s="163"/>
      <c r="BLY39" s="163"/>
      <c r="BLZ39" s="163"/>
      <c r="BMA39" s="163"/>
      <c r="BMB39" s="163"/>
      <c r="BMC39" s="163"/>
      <c r="BMD39" s="163"/>
      <c r="BME39" s="163"/>
      <c r="BMF39" s="163"/>
      <c r="BMG39" s="163"/>
      <c r="BMH39" s="163"/>
      <c r="BMI39" s="163"/>
      <c r="BMJ39" s="163"/>
      <c r="BMK39" s="163"/>
      <c r="BML39" s="163"/>
      <c r="BMM39" s="163"/>
      <c r="BMN39" s="163"/>
      <c r="BMO39" s="163"/>
      <c r="BMP39" s="163"/>
      <c r="BMQ39" s="163"/>
      <c r="BMR39" s="163"/>
      <c r="BMS39" s="163"/>
      <c r="BMT39" s="163"/>
      <c r="BMU39" s="163"/>
      <c r="BMV39" s="163"/>
      <c r="BMW39" s="163"/>
      <c r="BMX39" s="163"/>
      <c r="BMY39" s="163"/>
      <c r="BMZ39" s="163"/>
      <c r="BNA39" s="163"/>
      <c r="BNB39" s="163"/>
      <c r="BNC39" s="163"/>
      <c r="BND39" s="163"/>
      <c r="BNE39" s="163"/>
      <c r="BNF39" s="163"/>
      <c r="BNG39" s="163"/>
      <c r="BNH39" s="163"/>
      <c r="BNI39" s="163"/>
      <c r="BNJ39" s="163"/>
      <c r="BNK39" s="163"/>
      <c r="BNL39" s="163"/>
      <c r="BNM39" s="163"/>
      <c r="BNN39" s="163"/>
      <c r="BNO39" s="163"/>
      <c r="BNP39" s="163"/>
      <c r="BNQ39" s="163"/>
      <c r="BNR39" s="163"/>
      <c r="BNS39" s="163"/>
      <c r="BNT39" s="163"/>
      <c r="BNU39" s="163"/>
      <c r="BNV39" s="163"/>
      <c r="BNW39" s="163"/>
      <c r="BNX39" s="163"/>
      <c r="BNY39" s="163"/>
      <c r="BNZ39" s="163"/>
      <c r="BOA39" s="163"/>
      <c r="BOB39" s="163"/>
      <c r="BOC39" s="163"/>
      <c r="BOD39" s="163"/>
      <c r="BOE39" s="163"/>
      <c r="BOF39" s="163"/>
      <c r="BOG39" s="163"/>
      <c r="BOH39" s="163"/>
      <c r="BOI39" s="163"/>
      <c r="BOJ39" s="163"/>
      <c r="BOK39" s="163"/>
      <c r="BOL39" s="163"/>
      <c r="BOM39" s="163"/>
      <c r="BON39" s="163"/>
      <c r="BOO39" s="163"/>
      <c r="BOP39" s="163"/>
      <c r="BOQ39" s="163"/>
      <c r="BOR39" s="163"/>
      <c r="BOS39" s="163"/>
      <c r="BOT39" s="163"/>
      <c r="BOU39" s="163"/>
      <c r="BOV39" s="163"/>
      <c r="BOW39" s="163"/>
      <c r="BOX39" s="163"/>
      <c r="BOY39" s="163"/>
      <c r="BOZ39" s="163"/>
      <c r="BPA39" s="163"/>
      <c r="BPB39" s="163"/>
      <c r="BPC39" s="163"/>
      <c r="BPD39" s="163"/>
      <c r="BPE39" s="163"/>
      <c r="BPF39" s="163"/>
      <c r="BPG39" s="163"/>
      <c r="BPH39" s="163"/>
      <c r="BPI39" s="163"/>
      <c r="BPJ39" s="163"/>
      <c r="BPK39" s="163"/>
      <c r="BPL39" s="163"/>
      <c r="BPM39" s="163"/>
      <c r="BPN39" s="163"/>
      <c r="BPO39" s="163"/>
      <c r="BPP39" s="163"/>
      <c r="BPQ39" s="163"/>
      <c r="BPR39" s="163"/>
      <c r="BPS39" s="163"/>
      <c r="BPT39" s="163"/>
      <c r="BPU39" s="163"/>
      <c r="BPV39" s="163"/>
      <c r="BPW39" s="163"/>
      <c r="BPX39" s="163"/>
      <c r="BPY39" s="163"/>
      <c r="BPZ39" s="163"/>
      <c r="BQA39" s="163"/>
      <c r="BQB39" s="163"/>
      <c r="BQC39" s="163"/>
      <c r="BQD39" s="163"/>
      <c r="BQE39" s="163"/>
      <c r="BQF39" s="163"/>
      <c r="BQG39" s="163"/>
      <c r="BQH39" s="163"/>
      <c r="BQI39" s="163"/>
      <c r="BQJ39" s="163"/>
      <c r="BQK39" s="163"/>
      <c r="BQL39" s="163"/>
      <c r="BQM39" s="163"/>
      <c r="BQN39" s="163"/>
      <c r="BQO39" s="163"/>
      <c r="BQP39" s="163"/>
      <c r="BQQ39" s="163"/>
      <c r="BQR39" s="163"/>
      <c r="BQS39" s="163"/>
      <c r="BQT39" s="163"/>
      <c r="BQU39" s="163"/>
      <c r="BQV39" s="163"/>
      <c r="BQW39" s="163"/>
      <c r="BQX39" s="163"/>
      <c r="BQY39" s="163"/>
      <c r="BQZ39" s="163"/>
      <c r="BRA39" s="163"/>
      <c r="BRB39" s="163"/>
      <c r="BRC39" s="163"/>
      <c r="BRD39" s="163"/>
      <c r="BRE39" s="163"/>
      <c r="BRF39" s="163"/>
      <c r="BRG39" s="163"/>
      <c r="BRH39" s="163"/>
      <c r="BRI39" s="163"/>
      <c r="BRJ39" s="163"/>
      <c r="BRK39" s="163"/>
      <c r="BRL39" s="163"/>
      <c r="BRM39" s="163"/>
      <c r="BRN39" s="163"/>
      <c r="BRO39" s="163"/>
      <c r="BRP39" s="163"/>
      <c r="BRQ39" s="163"/>
      <c r="BRR39" s="163"/>
      <c r="BRS39" s="163"/>
      <c r="BRT39" s="163"/>
      <c r="BRU39" s="163"/>
      <c r="BRV39" s="163"/>
      <c r="BRW39" s="163"/>
      <c r="BRX39" s="163"/>
      <c r="BRY39" s="163"/>
      <c r="BRZ39" s="163"/>
      <c r="BSA39" s="163"/>
      <c r="BSB39" s="163"/>
      <c r="BSC39" s="163"/>
      <c r="BSD39" s="163"/>
      <c r="BSE39" s="163"/>
      <c r="BSF39" s="163"/>
      <c r="BSG39" s="163"/>
      <c r="BSH39" s="163"/>
      <c r="BSI39" s="163"/>
      <c r="BSJ39" s="163"/>
      <c r="BSK39" s="163"/>
      <c r="BSL39" s="163"/>
      <c r="BSM39" s="163"/>
      <c r="BSN39" s="163"/>
      <c r="BSO39" s="163"/>
      <c r="BSP39" s="163"/>
      <c r="BSQ39" s="163"/>
      <c r="BSR39" s="163"/>
      <c r="BSS39" s="163"/>
      <c r="BST39" s="163"/>
      <c r="BSU39" s="163"/>
      <c r="BSV39" s="163"/>
      <c r="BSW39" s="163"/>
      <c r="BSX39" s="163"/>
      <c r="BSY39" s="163"/>
      <c r="BSZ39" s="163"/>
      <c r="BTA39" s="163"/>
      <c r="BTB39" s="163"/>
      <c r="BTC39" s="163"/>
      <c r="BTD39" s="163"/>
      <c r="BTE39" s="163"/>
      <c r="BTF39" s="163"/>
      <c r="BTG39" s="163"/>
      <c r="BTH39" s="163"/>
      <c r="BTI39" s="163"/>
      <c r="BTJ39" s="163"/>
      <c r="BTK39" s="163"/>
      <c r="BTL39" s="163"/>
      <c r="BTM39" s="163"/>
      <c r="BTN39" s="163"/>
      <c r="BTO39" s="163"/>
      <c r="BTP39" s="163"/>
      <c r="BTQ39" s="163"/>
      <c r="BTR39" s="163"/>
      <c r="BTS39" s="163"/>
      <c r="BTT39" s="163"/>
      <c r="BTU39" s="163"/>
      <c r="BTV39" s="163"/>
      <c r="BTW39" s="163"/>
      <c r="BTX39" s="163"/>
      <c r="BTY39" s="163"/>
      <c r="BTZ39" s="163"/>
      <c r="BUA39" s="163"/>
      <c r="BUB39" s="163"/>
      <c r="BUC39" s="163"/>
      <c r="BUD39" s="163"/>
      <c r="BUE39" s="163"/>
      <c r="BUF39" s="163"/>
      <c r="BUG39" s="163"/>
      <c r="BUH39" s="163"/>
      <c r="BUI39" s="163"/>
      <c r="BUJ39" s="163"/>
      <c r="BUK39" s="163"/>
      <c r="BUL39" s="163"/>
      <c r="BUM39" s="163"/>
      <c r="BUN39" s="163"/>
      <c r="BUO39" s="163"/>
      <c r="BUP39" s="163"/>
      <c r="BUQ39" s="163"/>
      <c r="BUR39" s="163"/>
      <c r="BUS39" s="163"/>
      <c r="BUT39" s="163"/>
      <c r="BUU39" s="163"/>
      <c r="BUV39" s="163"/>
      <c r="BUW39" s="163"/>
      <c r="BUX39" s="163"/>
      <c r="BUY39" s="163"/>
      <c r="BUZ39" s="163"/>
      <c r="BVA39" s="163"/>
      <c r="BVB39" s="163"/>
      <c r="BVC39" s="163"/>
      <c r="BVD39" s="163"/>
      <c r="BVE39" s="163"/>
      <c r="BVF39" s="163"/>
      <c r="BVG39" s="163"/>
      <c r="BVH39" s="163"/>
      <c r="BVI39" s="163"/>
      <c r="BVJ39" s="163"/>
      <c r="BVK39" s="163"/>
      <c r="BVL39" s="163"/>
      <c r="BVM39" s="163"/>
      <c r="BVN39" s="163"/>
      <c r="BVO39" s="163"/>
      <c r="BVP39" s="163"/>
      <c r="BVQ39" s="163"/>
      <c r="BVR39" s="163"/>
      <c r="BVS39" s="163"/>
      <c r="BVT39" s="163"/>
      <c r="BVU39" s="163"/>
      <c r="BVV39" s="163"/>
      <c r="BVW39" s="163"/>
      <c r="BVX39" s="163"/>
      <c r="BVY39" s="163"/>
      <c r="BVZ39" s="163"/>
      <c r="BWA39" s="163"/>
      <c r="BWB39" s="163"/>
      <c r="BWC39" s="163"/>
      <c r="BWD39" s="163"/>
      <c r="BWE39" s="163"/>
      <c r="BWF39" s="163"/>
      <c r="BWG39" s="163"/>
      <c r="BWH39" s="163"/>
      <c r="BWI39" s="163"/>
      <c r="BWJ39" s="163"/>
      <c r="BWK39" s="163"/>
      <c r="BWL39" s="163"/>
      <c r="BWM39" s="163"/>
      <c r="BWN39" s="163"/>
      <c r="BWO39" s="163"/>
      <c r="BWP39" s="163"/>
      <c r="BWQ39" s="163"/>
      <c r="BWR39" s="163"/>
      <c r="BWS39" s="163"/>
      <c r="BWT39" s="163"/>
      <c r="BWU39" s="163"/>
      <c r="BWV39" s="163"/>
      <c r="BWW39" s="163"/>
      <c r="BWX39" s="163"/>
      <c r="BWY39" s="163"/>
      <c r="BWZ39" s="163"/>
      <c r="BXA39" s="163"/>
      <c r="BXB39" s="163"/>
      <c r="BXC39" s="163"/>
      <c r="BXD39" s="163"/>
      <c r="BXE39" s="163"/>
      <c r="BXF39" s="163"/>
      <c r="BXG39" s="163"/>
      <c r="BXH39" s="163"/>
      <c r="BXI39" s="163"/>
      <c r="BXJ39" s="163"/>
      <c r="BXK39" s="163"/>
      <c r="BXL39" s="163"/>
      <c r="BXM39" s="163"/>
      <c r="BXN39" s="163"/>
      <c r="BXO39" s="163"/>
      <c r="BXP39" s="163"/>
      <c r="BXQ39" s="163"/>
      <c r="BXR39" s="163"/>
      <c r="BXS39" s="163"/>
      <c r="BXT39" s="163"/>
      <c r="BXU39" s="163"/>
      <c r="BXV39" s="163"/>
      <c r="BXW39" s="163"/>
      <c r="BXX39" s="163"/>
      <c r="BXY39" s="163"/>
      <c r="BXZ39" s="163"/>
      <c r="BYA39" s="163"/>
      <c r="BYB39" s="163"/>
      <c r="BYC39" s="163"/>
      <c r="BYD39" s="163"/>
      <c r="BYE39" s="163"/>
      <c r="BYF39" s="163"/>
      <c r="BYG39" s="163"/>
      <c r="BYH39" s="163"/>
      <c r="BYI39" s="163"/>
      <c r="BYJ39" s="163"/>
      <c r="BYK39" s="163"/>
      <c r="BYL39" s="163"/>
      <c r="BYM39" s="163"/>
      <c r="BYN39" s="163"/>
      <c r="BYO39" s="163"/>
      <c r="BYP39" s="163"/>
      <c r="BYQ39" s="163"/>
      <c r="BYR39" s="163"/>
      <c r="BYS39" s="163"/>
      <c r="BYT39" s="163"/>
      <c r="BYU39" s="163"/>
      <c r="BYV39" s="163"/>
      <c r="BYW39" s="163"/>
      <c r="BYX39" s="163"/>
      <c r="BYY39" s="163"/>
      <c r="BYZ39" s="163"/>
      <c r="BZA39" s="163"/>
      <c r="BZB39" s="163"/>
      <c r="BZC39" s="163"/>
      <c r="BZD39" s="163"/>
      <c r="BZE39" s="163"/>
      <c r="BZF39" s="163"/>
      <c r="BZG39" s="163"/>
      <c r="BZH39" s="163"/>
      <c r="BZI39" s="163"/>
      <c r="BZJ39" s="163"/>
      <c r="BZK39" s="163"/>
      <c r="BZL39" s="163"/>
      <c r="BZM39" s="163"/>
      <c r="BZN39" s="163"/>
      <c r="BZO39" s="163"/>
      <c r="BZP39" s="163"/>
      <c r="BZQ39" s="163"/>
      <c r="BZR39" s="163"/>
      <c r="BZS39" s="163"/>
      <c r="BZT39" s="163"/>
      <c r="BZU39" s="163"/>
      <c r="BZV39" s="163"/>
      <c r="BZW39" s="163"/>
      <c r="BZX39" s="163"/>
      <c r="BZY39" s="163"/>
      <c r="BZZ39" s="163"/>
      <c r="CAA39" s="163"/>
      <c r="CAB39" s="163"/>
      <c r="CAC39" s="163"/>
      <c r="CAD39" s="163"/>
      <c r="CAE39" s="163"/>
      <c r="CAF39" s="163"/>
      <c r="CAG39" s="163"/>
      <c r="CAH39" s="163"/>
      <c r="CAI39" s="163"/>
      <c r="CAJ39" s="163"/>
      <c r="CAK39" s="163"/>
      <c r="CAL39" s="163"/>
      <c r="CAM39" s="163"/>
      <c r="CAN39" s="163"/>
      <c r="CAO39" s="163"/>
      <c r="CAP39" s="163"/>
      <c r="CAQ39" s="163"/>
      <c r="CAR39" s="163"/>
      <c r="CAS39" s="163"/>
      <c r="CAT39" s="163"/>
      <c r="CAU39" s="163"/>
      <c r="CAV39" s="163"/>
      <c r="CAW39" s="163"/>
      <c r="CAX39" s="163"/>
      <c r="CAY39" s="163"/>
      <c r="CAZ39" s="163"/>
      <c r="CBA39" s="163"/>
      <c r="CBB39" s="163"/>
      <c r="CBC39" s="163"/>
      <c r="CBD39" s="163"/>
      <c r="CBE39" s="163"/>
      <c r="CBF39" s="163"/>
      <c r="CBG39" s="163"/>
      <c r="CBH39" s="163"/>
      <c r="CBI39" s="163"/>
      <c r="CBJ39" s="163"/>
      <c r="CBK39" s="163"/>
      <c r="CBL39" s="163"/>
      <c r="CBM39" s="163"/>
      <c r="CBN39" s="163"/>
      <c r="CBO39" s="163"/>
      <c r="CBP39" s="163"/>
      <c r="CBQ39" s="163"/>
      <c r="CBR39" s="163"/>
      <c r="CBS39" s="163"/>
      <c r="CBT39" s="163"/>
      <c r="CBU39" s="163"/>
      <c r="CBV39" s="163"/>
      <c r="CBW39" s="163"/>
      <c r="CBX39" s="163"/>
      <c r="CBY39" s="163"/>
      <c r="CBZ39" s="163"/>
      <c r="CCA39" s="163"/>
      <c r="CCB39" s="163"/>
      <c r="CCC39" s="163"/>
      <c r="CCD39" s="163"/>
      <c r="CCE39" s="163"/>
      <c r="CCF39" s="163"/>
      <c r="CCG39" s="163"/>
      <c r="CCH39" s="163"/>
      <c r="CCI39" s="163"/>
      <c r="CCJ39" s="163"/>
      <c r="CCK39" s="163"/>
      <c r="CCL39" s="163"/>
      <c r="CCM39" s="163"/>
      <c r="CCN39" s="163"/>
      <c r="CCO39" s="163"/>
      <c r="CCP39" s="163"/>
      <c r="CCQ39" s="163"/>
      <c r="CCR39" s="163"/>
      <c r="CCS39" s="163"/>
      <c r="CCT39" s="163"/>
      <c r="CCU39" s="163"/>
      <c r="CCV39" s="163"/>
      <c r="CCW39" s="163"/>
      <c r="CCX39" s="163"/>
      <c r="CCY39" s="163"/>
      <c r="CCZ39" s="163"/>
      <c r="CDA39" s="163"/>
      <c r="CDB39" s="163"/>
      <c r="CDC39" s="163"/>
      <c r="CDD39" s="163"/>
      <c r="CDE39" s="163"/>
      <c r="CDF39" s="163"/>
      <c r="CDG39" s="163"/>
      <c r="CDH39" s="163"/>
      <c r="CDI39" s="163"/>
      <c r="CDJ39" s="163"/>
      <c r="CDK39" s="163"/>
      <c r="CDL39" s="163"/>
      <c r="CDM39" s="163"/>
      <c r="CDN39" s="163"/>
      <c r="CDO39" s="163"/>
      <c r="CDP39" s="163"/>
      <c r="CDQ39" s="163"/>
      <c r="CDR39" s="163"/>
      <c r="CDS39" s="163"/>
      <c r="CDT39" s="163"/>
      <c r="CDU39" s="163"/>
      <c r="CDV39" s="163"/>
      <c r="CDW39" s="163"/>
      <c r="CDX39" s="163"/>
      <c r="CDY39" s="163"/>
      <c r="CDZ39" s="163"/>
      <c r="CEA39" s="163"/>
      <c r="CEB39" s="163"/>
      <c r="CEC39" s="163"/>
      <c r="CED39" s="163"/>
      <c r="CEE39" s="163"/>
      <c r="CEF39" s="163"/>
      <c r="CEG39" s="163"/>
      <c r="CEH39" s="163"/>
      <c r="CEI39" s="163"/>
      <c r="CEJ39" s="163"/>
      <c r="CEK39" s="163"/>
      <c r="CEL39" s="163"/>
      <c r="CEM39" s="163"/>
      <c r="CEN39" s="163"/>
      <c r="CEO39" s="163"/>
      <c r="CEP39" s="163"/>
      <c r="CEQ39" s="163"/>
      <c r="CER39" s="163"/>
      <c r="CES39" s="163"/>
      <c r="CET39" s="163"/>
      <c r="CEU39" s="163"/>
      <c r="CEV39" s="163"/>
      <c r="CEW39" s="163"/>
      <c r="CEX39" s="163"/>
      <c r="CEY39" s="163"/>
      <c r="CEZ39" s="163"/>
      <c r="CFA39" s="163"/>
      <c r="CFB39" s="163"/>
      <c r="CFC39" s="163"/>
      <c r="CFD39" s="163"/>
      <c r="CFE39" s="163"/>
      <c r="CFF39" s="163"/>
      <c r="CFG39" s="163"/>
      <c r="CFH39" s="163"/>
      <c r="CFI39" s="163"/>
      <c r="CFJ39" s="163"/>
      <c r="CFK39" s="163"/>
      <c r="CFL39" s="163"/>
      <c r="CFM39" s="163"/>
      <c r="CFN39" s="163"/>
      <c r="CFO39" s="163"/>
      <c r="CFP39" s="163"/>
      <c r="CFQ39" s="163"/>
      <c r="CFR39" s="163"/>
      <c r="CFS39" s="163"/>
      <c r="CFT39" s="163"/>
      <c r="CFU39" s="163"/>
      <c r="CFV39" s="163"/>
      <c r="CFW39" s="163"/>
      <c r="CFX39" s="163"/>
      <c r="CFY39" s="163"/>
      <c r="CFZ39" s="163"/>
      <c r="CGA39" s="163"/>
      <c r="CGB39" s="163"/>
      <c r="CGC39" s="163"/>
      <c r="CGD39" s="163"/>
      <c r="CGE39" s="163"/>
      <c r="CGF39" s="163"/>
      <c r="CGG39" s="163"/>
      <c r="CGH39" s="163"/>
      <c r="CGI39" s="163"/>
      <c r="CGJ39" s="163"/>
      <c r="CGK39" s="163"/>
      <c r="CGL39" s="163"/>
      <c r="CGM39" s="163"/>
      <c r="CGN39" s="163"/>
      <c r="CGO39" s="163"/>
      <c r="CGP39" s="163"/>
      <c r="CGQ39" s="163"/>
      <c r="CGR39" s="163"/>
      <c r="CGS39" s="163"/>
      <c r="CGT39" s="163"/>
      <c r="CGU39" s="163"/>
      <c r="CGV39" s="163"/>
      <c r="CGW39" s="163"/>
      <c r="CGX39" s="163"/>
      <c r="CGY39" s="163"/>
      <c r="CGZ39" s="163"/>
      <c r="CHA39" s="163"/>
      <c r="CHB39" s="163"/>
      <c r="CHC39" s="163"/>
      <c r="CHD39" s="163"/>
      <c r="CHE39" s="163"/>
      <c r="CHF39" s="163"/>
      <c r="CHG39" s="163"/>
      <c r="CHH39" s="163"/>
      <c r="CHI39" s="163"/>
      <c r="CHJ39" s="163"/>
      <c r="CHK39" s="163"/>
      <c r="CHL39" s="163"/>
      <c r="CHM39" s="163"/>
      <c r="CHN39" s="163"/>
      <c r="CHO39" s="163"/>
      <c r="CHP39" s="163"/>
      <c r="CHQ39" s="163"/>
      <c r="CHR39" s="163"/>
      <c r="CHS39" s="163"/>
      <c r="CHT39" s="163"/>
      <c r="CHU39" s="163"/>
      <c r="CHV39" s="163"/>
      <c r="CHW39" s="163"/>
      <c r="CHX39" s="163"/>
      <c r="CHY39" s="163"/>
      <c r="CHZ39" s="163"/>
      <c r="CIA39" s="163"/>
      <c r="CIB39" s="163"/>
      <c r="CIC39" s="163"/>
      <c r="CID39" s="163"/>
      <c r="CIE39" s="163"/>
      <c r="CIF39" s="163"/>
      <c r="CIG39" s="163"/>
      <c r="CIH39" s="163"/>
      <c r="CII39" s="163"/>
      <c r="CIJ39" s="163"/>
      <c r="CIK39" s="163"/>
      <c r="CIL39" s="163"/>
      <c r="CIM39" s="163"/>
      <c r="CIN39" s="163"/>
      <c r="CIO39" s="163"/>
      <c r="CIP39" s="163"/>
      <c r="CIQ39" s="163"/>
      <c r="CIR39" s="163"/>
      <c r="CIS39" s="163"/>
      <c r="CIT39" s="163"/>
      <c r="CIU39" s="163"/>
      <c r="CIV39" s="163"/>
      <c r="CIW39" s="163"/>
      <c r="CIX39" s="163"/>
      <c r="CIY39" s="163"/>
      <c r="CIZ39" s="163"/>
      <c r="CJA39" s="163"/>
      <c r="CJB39" s="163"/>
      <c r="CJC39" s="163"/>
      <c r="CJD39" s="163"/>
      <c r="CJE39" s="163"/>
      <c r="CJF39" s="163"/>
      <c r="CJG39" s="163"/>
      <c r="CJH39" s="163"/>
      <c r="CJI39" s="163"/>
      <c r="CJJ39" s="163"/>
      <c r="CJK39" s="163"/>
      <c r="CJL39" s="163"/>
      <c r="CJM39" s="163"/>
      <c r="CJN39" s="163"/>
      <c r="CJO39" s="163"/>
      <c r="CJP39" s="163"/>
      <c r="CJQ39" s="163"/>
      <c r="CJR39" s="163"/>
      <c r="CJS39" s="163"/>
      <c r="CJT39" s="163"/>
      <c r="CJU39" s="163"/>
      <c r="CJV39" s="163"/>
      <c r="CJW39" s="163"/>
      <c r="CJX39" s="163"/>
      <c r="CJY39" s="163"/>
      <c r="CJZ39" s="163"/>
      <c r="CKA39" s="163"/>
      <c r="CKB39" s="163"/>
      <c r="CKC39" s="163"/>
      <c r="CKD39" s="163"/>
      <c r="CKE39" s="163"/>
      <c r="CKF39" s="163"/>
      <c r="CKG39" s="163"/>
      <c r="CKH39" s="163"/>
      <c r="CKI39" s="163"/>
      <c r="CKJ39" s="163"/>
      <c r="CKK39" s="163"/>
      <c r="CKL39" s="163"/>
      <c r="CKM39" s="163"/>
      <c r="CKN39" s="163"/>
      <c r="CKO39" s="163"/>
      <c r="CKP39" s="163"/>
      <c r="CKQ39" s="163"/>
      <c r="CKR39" s="163"/>
      <c r="CKS39" s="163"/>
      <c r="CKT39" s="163"/>
      <c r="CKU39" s="163"/>
      <c r="CKV39" s="163"/>
      <c r="CKW39" s="163"/>
      <c r="CKX39" s="163"/>
      <c r="CKY39" s="163"/>
      <c r="CKZ39" s="163"/>
      <c r="CLA39" s="163"/>
      <c r="CLB39" s="163"/>
      <c r="CLC39" s="163"/>
      <c r="CLD39" s="163"/>
      <c r="CLE39" s="163"/>
      <c r="CLF39" s="163"/>
      <c r="CLG39" s="163"/>
      <c r="CLH39" s="163"/>
      <c r="CLI39" s="163"/>
      <c r="CLJ39" s="163"/>
      <c r="CLK39" s="163"/>
      <c r="CLL39" s="163"/>
      <c r="CLM39" s="163"/>
      <c r="CLN39" s="163"/>
      <c r="CLO39" s="163"/>
      <c r="CLP39" s="163"/>
      <c r="CLQ39" s="163"/>
      <c r="CLR39" s="163"/>
      <c r="CLS39" s="163"/>
      <c r="CLT39" s="163"/>
      <c r="CLU39" s="163"/>
      <c r="CLV39" s="163"/>
      <c r="CLW39" s="163"/>
      <c r="CLX39" s="163"/>
      <c r="CLY39" s="163"/>
      <c r="CLZ39" s="163"/>
      <c r="CMA39" s="163"/>
      <c r="CMB39" s="163"/>
      <c r="CMC39" s="163"/>
      <c r="CMD39" s="163"/>
      <c r="CME39" s="163"/>
      <c r="CMF39" s="163"/>
      <c r="CMG39" s="163"/>
      <c r="CMH39" s="163"/>
      <c r="CMI39" s="163"/>
      <c r="CMJ39" s="163"/>
      <c r="CMK39" s="163"/>
      <c r="CML39" s="163"/>
      <c r="CMM39" s="163"/>
      <c r="CMN39" s="163"/>
      <c r="CMO39" s="163"/>
      <c r="CMP39" s="163"/>
      <c r="CMQ39" s="163"/>
      <c r="CMR39" s="163"/>
      <c r="CMS39" s="163"/>
      <c r="CMT39" s="163"/>
      <c r="CMU39" s="163"/>
      <c r="CMV39" s="163"/>
      <c r="CMW39" s="163"/>
      <c r="CMX39" s="163"/>
      <c r="CMY39" s="163"/>
      <c r="CMZ39" s="163"/>
      <c r="CNA39" s="163"/>
      <c r="CNB39" s="163"/>
      <c r="CNC39" s="163"/>
      <c r="CND39" s="163"/>
      <c r="CNE39" s="163"/>
      <c r="CNF39" s="163"/>
      <c r="CNG39" s="163"/>
      <c r="CNH39" s="163"/>
      <c r="CNI39" s="163"/>
      <c r="CNJ39" s="163"/>
      <c r="CNK39" s="163"/>
      <c r="CNL39" s="163"/>
      <c r="CNM39" s="163"/>
      <c r="CNN39" s="163"/>
      <c r="CNO39" s="163"/>
      <c r="CNP39" s="163"/>
      <c r="CNQ39" s="163"/>
      <c r="CNR39" s="163"/>
      <c r="CNS39" s="163"/>
      <c r="CNT39" s="163"/>
      <c r="CNU39" s="163"/>
      <c r="CNV39" s="163"/>
      <c r="CNW39" s="163"/>
      <c r="CNX39" s="163"/>
      <c r="CNY39" s="163"/>
      <c r="CNZ39" s="163"/>
      <c r="COA39" s="163"/>
      <c r="COB39" s="163"/>
      <c r="COC39" s="163"/>
      <c r="COD39" s="163"/>
      <c r="COE39" s="163"/>
      <c r="COF39" s="163"/>
      <c r="COG39" s="163"/>
      <c r="COH39" s="163"/>
      <c r="COI39" s="163"/>
      <c r="COJ39" s="163"/>
      <c r="COK39" s="163"/>
      <c r="COL39" s="163"/>
      <c r="COM39" s="163"/>
      <c r="CON39" s="163"/>
      <c r="COO39" s="163"/>
      <c r="COP39" s="163"/>
      <c r="COQ39" s="163"/>
      <c r="COR39" s="163"/>
      <c r="COS39" s="163"/>
      <c r="COT39" s="163"/>
      <c r="COU39" s="163"/>
      <c r="COV39" s="163"/>
      <c r="COW39" s="163"/>
      <c r="COX39" s="163"/>
      <c r="COY39" s="163"/>
      <c r="COZ39" s="163"/>
      <c r="CPA39" s="163"/>
      <c r="CPB39" s="163"/>
      <c r="CPC39" s="163"/>
      <c r="CPD39" s="163"/>
      <c r="CPE39" s="163"/>
      <c r="CPF39" s="163"/>
      <c r="CPG39" s="163"/>
      <c r="CPH39" s="163"/>
      <c r="CPI39" s="163"/>
      <c r="CPJ39" s="163"/>
      <c r="CPK39" s="163"/>
      <c r="CPL39" s="163"/>
      <c r="CPM39" s="163"/>
      <c r="CPN39" s="163"/>
      <c r="CPO39" s="163"/>
      <c r="CPP39" s="163"/>
      <c r="CPQ39" s="163"/>
      <c r="CPR39" s="163"/>
      <c r="CPS39" s="163"/>
      <c r="CPT39" s="163"/>
      <c r="CPU39" s="163"/>
      <c r="CPV39" s="163"/>
      <c r="CPW39" s="163"/>
      <c r="CPX39" s="163"/>
      <c r="CPY39" s="163"/>
      <c r="CPZ39" s="163"/>
      <c r="CQA39" s="163"/>
      <c r="CQB39" s="163"/>
      <c r="CQC39" s="163"/>
      <c r="CQD39" s="163"/>
      <c r="CQE39" s="163"/>
      <c r="CQF39" s="163"/>
      <c r="CQG39" s="163"/>
      <c r="CQH39" s="163"/>
      <c r="CQI39" s="163"/>
      <c r="CQJ39" s="163"/>
      <c r="CQK39" s="163"/>
      <c r="CQL39" s="163"/>
      <c r="CQM39" s="163"/>
      <c r="CQN39" s="163"/>
      <c r="CQO39" s="163"/>
      <c r="CQP39" s="163"/>
      <c r="CQQ39" s="163"/>
      <c r="CQR39" s="163"/>
      <c r="CQS39" s="163"/>
      <c r="CQT39" s="163"/>
      <c r="CQU39" s="163"/>
      <c r="CQV39" s="163"/>
      <c r="CQW39" s="163"/>
      <c r="CQX39" s="163"/>
      <c r="CQY39" s="163"/>
      <c r="CQZ39" s="163"/>
      <c r="CRA39" s="163"/>
      <c r="CRB39" s="163"/>
      <c r="CRC39" s="163"/>
      <c r="CRD39" s="163"/>
      <c r="CRE39" s="163"/>
      <c r="CRF39" s="163"/>
      <c r="CRG39" s="163"/>
      <c r="CRH39" s="163"/>
      <c r="CRI39" s="163"/>
      <c r="CRJ39" s="163"/>
      <c r="CRK39" s="163"/>
      <c r="CRL39" s="163"/>
      <c r="CRM39" s="163"/>
      <c r="CRN39" s="163"/>
      <c r="CRO39" s="163"/>
      <c r="CRP39" s="163"/>
      <c r="CRQ39" s="163"/>
      <c r="CRR39" s="163"/>
      <c r="CRS39" s="163"/>
      <c r="CRT39" s="163"/>
      <c r="CRU39" s="163"/>
      <c r="CRV39" s="163"/>
      <c r="CRW39" s="163"/>
      <c r="CRX39" s="163"/>
      <c r="CRY39" s="163"/>
      <c r="CRZ39" s="163"/>
      <c r="CSA39" s="163"/>
      <c r="CSB39" s="163"/>
      <c r="CSC39" s="163"/>
      <c r="CSD39" s="163"/>
      <c r="CSE39" s="163"/>
      <c r="CSF39" s="163"/>
      <c r="CSG39" s="163"/>
      <c r="CSH39" s="163"/>
      <c r="CSI39" s="163"/>
      <c r="CSJ39" s="163"/>
      <c r="CSK39" s="163"/>
      <c r="CSL39" s="163"/>
      <c r="CSM39" s="163"/>
      <c r="CSN39" s="163"/>
      <c r="CSO39" s="163"/>
      <c r="CSP39" s="163"/>
      <c r="CSQ39" s="163"/>
      <c r="CSR39" s="163"/>
      <c r="CSS39" s="163"/>
      <c r="CST39" s="163"/>
      <c r="CSU39" s="163"/>
      <c r="CSV39" s="163"/>
      <c r="CSW39" s="163"/>
      <c r="CSX39" s="163"/>
      <c r="CSY39" s="163"/>
      <c r="CSZ39" s="163"/>
      <c r="CTA39" s="163"/>
      <c r="CTB39" s="163"/>
      <c r="CTC39" s="163"/>
      <c r="CTD39" s="163"/>
      <c r="CTE39" s="163"/>
      <c r="CTF39" s="163"/>
      <c r="CTG39" s="163"/>
      <c r="CTH39" s="163"/>
      <c r="CTI39" s="163"/>
      <c r="CTJ39" s="163"/>
      <c r="CTK39" s="163"/>
      <c r="CTL39" s="163"/>
      <c r="CTM39" s="163"/>
      <c r="CTN39" s="163"/>
      <c r="CTO39" s="163"/>
      <c r="CTP39" s="163"/>
      <c r="CTQ39" s="163"/>
      <c r="CTR39" s="163"/>
      <c r="CTS39" s="163"/>
      <c r="CTT39" s="163"/>
      <c r="CTU39" s="163"/>
      <c r="CTV39" s="163"/>
      <c r="CTW39" s="163"/>
      <c r="CTX39" s="163"/>
      <c r="CTY39" s="163"/>
      <c r="CTZ39" s="163"/>
      <c r="CUA39" s="163"/>
      <c r="CUB39" s="163"/>
      <c r="CUC39" s="163"/>
      <c r="CUD39" s="163"/>
      <c r="CUE39" s="163"/>
      <c r="CUF39" s="163"/>
      <c r="CUG39" s="163"/>
      <c r="CUH39" s="163"/>
      <c r="CUI39" s="163"/>
      <c r="CUJ39" s="163"/>
      <c r="CUK39" s="163"/>
      <c r="CUL39" s="163"/>
      <c r="CUM39" s="163"/>
      <c r="CUN39" s="163"/>
      <c r="CUO39" s="163"/>
      <c r="CUP39" s="163"/>
      <c r="CUQ39" s="163"/>
      <c r="CUR39" s="163"/>
      <c r="CUS39" s="163"/>
      <c r="CUT39" s="163"/>
      <c r="CUU39" s="163"/>
      <c r="CUV39" s="163"/>
      <c r="CUW39" s="163"/>
      <c r="CUX39" s="163"/>
      <c r="CUY39" s="163"/>
      <c r="CUZ39" s="163"/>
      <c r="CVA39" s="163"/>
      <c r="CVB39" s="163"/>
      <c r="CVC39" s="163"/>
      <c r="CVD39" s="163"/>
      <c r="CVE39" s="163"/>
      <c r="CVF39" s="163"/>
      <c r="CVG39" s="163"/>
      <c r="CVH39" s="163"/>
      <c r="CVI39" s="163"/>
      <c r="CVJ39" s="163"/>
      <c r="CVK39" s="163"/>
      <c r="CVL39" s="163"/>
      <c r="CVM39" s="163"/>
      <c r="CVN39" s="163"/>
      <c r="CVO39" s="163"/>
      <c r="CVP39" s="163"/>
      <c r="CVQ39" s="163"/>
      <c r="CVR39" s="163"/>
      <c r="CVS39" s="163"/>
      <c r="CVT39" s="163"/>
      <c r="CVU39" s="163"/>
      <c r="CVV39" s="163"/>
      <c r="CVW39" s="163"/>
      <c r="CVX39" s="163"/>
      <c r="CVY39" s="163"/>
      <c r="CVZ39" s="163"/>
      <c r="CWA39" s="163"/>
      <c r="CWB39" s="163"/>
      <c r="CWC39" s="163"/>
      <c r="CWD39" s="163"/>
      <c r="CWE39" s="163"/>
      <c r="CWF39" s="163"/>
      <c r="CWG39" s="163"/>
      <c r="CWH39" s="163"/>
      <c r="CWI39" s="163"/>
      <c r="CWJ39" s="163"/>
      <c r="CWK39" s="163"/>
      <c r="CWL39" s="163"/>
      <c r="CWM39" s="163"/>
      <c r="CWN39" s="163"/>
      <c r="CWO39" s="163"/>
      <c r="CWP39" s="163"/>
      <c r="CWQ39" s="163"/>
      <c r="CWR39" s="163"/>
      <c r="CWS39" s="163"/>
      <c r="CWT39" s="163"/>
      <c r="CWU39" s="163"/>
      <c r="CWV39" s="163"/>
      <c r="CWW39" s="163"/>
      <c r="CWX39" s="163"/>
      <c r="CWY39" s="163"/>
      <c r="CWZ39" s="163"/>
      <c r="CXA39" s="163"/>
      <c r="CXB39" s="163"/>
      <c r="CXC39" s="163"/>
      <c r="CXD39" s="163"/>
      <c r="CXE39" s="163"/>
      <c r="CXF39" s="163"/>
      <c r="CXG39" s="163"/>
      <c r="CXH39" s="163"/>
      <c r="CXI39" s="163"/>
      <c r="CXJ39" s="163"/>
      <c r="CXK39" s="163"/>
      <c r="CXL39" s="163"/>
      <c r="CXM39" s="163"/>
      <c r="CXN39" s="163"/>
      <c r="CXO39" s="163"/>
      <c r="CXP39" s="163"/>
      <c r="CXQ39" s="163"/>
      <c r="CXR39" s="163"/>
      <c r="CXS39" s="163"/>
      <c r="CXT39" s="163"/>
      <c r="CXU39" s="163"/>
      <c r="CXV39" s="163"/>
      <c r="CXW39" s="163"/>
      <c r="CXX39" s="163"/>
      <c r="CXY39" s="163"/>
      <c r="CXZ39" s="163"/>
      <c r="CYA39" s="163"/>
      <c r="CYB39" s="163"/>
      <c r="CYC39" s="163"/>
      <c r="CYD39" s="163"/>
      <c r="CYE39" s="163"/>
      <c r="CYF39" s="163"/>
      <c r="CYG39" s="163"/>
      <c r="CYH39" s="163"/>
      <c r="CYI39" s="163"/>
      <c r="CYJ39" s="163"/>
      <c r="CYK39" s="163"/>
      <c r="CYL39" s="163"/>
      <c r="CYM39" s="163"/>
      <c r="CYN39" s="163"/>
      <c r="CYO39" s="163"/>
      <c r="CYP39" s="163"/>
      <c r="CYQ39" s="163"/>
      <c r="CYR39" s="163"/>
      <c r="CYS39" s="163"/>
      <c r="CYT39" s="163"/>
      <c r="CYU39" s="163"/>
      <c r="CYV39" s="163"/>
      <c r="CYW39" s="163"/>
      <c r="CYX39" s="163"/>
      <c r="CYY39" s="163"/>
      <c r="CYZ39" s="163"/>
      <c r="CZA39" s="163"/>
      <c r="CZB39" s="163"/>
      <c r="CZC39" s="163"/>
      <c r="CZD39" s="163"/>
      <c r="CZE39" s="163"/>
      <c r="CZF39" s="163"/>
      <c r="CZG39" s="163"/>
      <c r="CZH39" s="163"/>
      <c r="CZI39" s="163"/>
      <c r="CZJ39" s="163"/>
      <c r="CZK39" s="163"/>
      <c r="CZL39" s="163"/>
      <c r="CZM39" s="163"/>
      <c r="CZN39" s="163"/>
      <c r="CZO39" s="163"/>
      <c r="CZP39" s="163"/>
      <c r="CZQ39" s="163"/>
      <c r="CZR39" s="163"/>
      <c r="CZS39" s="163"/>
      <c r="CZT39" s="163"/>
      <c r="CZU39" s="163"/>
      <c r="CZV39" s="163"/>
      <c r="CZW39" s="163"/>
      <c r="CZX39" s="163"/>
      <c r="CZY39" s="163"/>
      <c r="CZZ39" s="163"/>
      <c r="DAA39" s="163"/>
      <c r="DAB39" s="163"/>
      <c r="DAC39" s="163"/>
      <c r="DAD39" s="163"/>
      <c r="DAE39" s="163"/>
      <c r="DAF39" s="163"/>
      <c r="DAG39" s="163"/>
      <c r="DAH39" s="163"/>
      <c r="DAI39" s="163"/>
      <c r="DAJ39" s="163"/>
      <c r="DAK39" s="163"/>
      <c r="DAL39" s="163"/>
      <c r="DAM39" s="163"/>
      <c r="DAN39" s="163"/>
      <c r="DAO39" s="163"/>
      <c r="DAP39" s="163"/>
      <c r="DAQ39" s="163"/>
      <c r="DAR39" s="163"/>
      <c r="DAS39" s="163"/>
      <c r="DAT39" s="163"/>
      <c r="DAU39" s="163"/>
      <c r="DAV39" s="163"/>
      <c r="DAW39" s="163"/>
      <c r="DAX39" s="163"/>
      <c r="DAY39" s="163"/>
      <c r="DAZ39" s="163"/>
      <c r="DBA39" s="163"/>
      <c r="DBB39" s="163"/>
      <c r="DBC39" s="163"/>
      <c r="DBD39" s="163"/>
      <c r="DBE39" s="163"/>
      <c r="DBF39" s="163"/>
      <c r="DBG39" s="163"/>
      <c r="DBH39" s="163"/>
      <c r="DBI39" s="163"/>
      <c r="DBJ39" s="163"/>
      <c r="DBK39" s="163"/>
      <c r="DBL39" s="163"/>
      <c r="DBM39" s="163"/>
      <c r="DBN39" s="163"/>
      <c r="DBO39" s="163"/>
      <c r="DBP39" s="163"/>
      <c r="DBQ39" s="163"/>
      <c r="DBR39" s="163"/>
      <c r="DBS39" s="163"/>
      <c r="DBT39" s="163"/>
      <c r="DBU39" s="163"/>
      <c r="DBV39" s="163"/>
      <c r="DBW39" s="163"/>
      <c r="DBX39" s="163"/>
      <c r="DBY39" s="163"/>
      <c r="DBZ39" s="163"/>
      <c r="DCA39" s="163"/>
      <c r="DCB39" s="163"/>
      <c r="DCC39" s="163"/>
      <c r="DCD39" s="163"/>
      <c r="DCE39" s="163"/>
      <c r="DCF39" s="163"/>
      <c r="DCG39" s="163"/>
      <c r="DCH39" s="163"/>
      <c r="DCI39" s="163"/>
      <c r="DCJ39" s="163"/>
      <c r="DCK39" s="163"/>
      <c r="DCL39" s="163"/>
      <c r="DCM39" s="163"/>
      <c r="DCN39" s="163"/>
      <c r="DCO39" s="163"/>
      <c r="DCP39" s="163"/>
      <c r="DCQ39" s="163"/>
      <c r="DCR39" s="163"/>
      <c r="DCS39" s="163"/>
      <c r="DCT39" s="163"/>
      <c r="DCU39" s="163"/>
      <c r="DCV39" s="163"/>
      <c r="DCW39" s="163"/>
      <c r="DCX39" s="163"/>
      <c r="DCY39" s="163"/>
      <c r="DCZ39" s="163"/>
      <c r="DDA39" s="163"/>
      <c r="DDB39" s="163"/>
      <c r="DDC39" s="163"/>
      <c r="DDD39" s="163"/>
      <c r="DDE39" s="163"/>
      <c r="DDF39" s="163"/>
      <c r="DDG39" s="163"/>
      <c r="DDH39" s="163"/>
      <c r="DDI39" s="163"/>
      <c r="DDJ39" s="163"/>
      <c r="DDK39" s="163"/>
      <c r="DDL39" s="163"/>
      <c r="DDM39" s="163"/>
      <c r="DDN39" s="163"/>
      <c r="DDO39" s="163"/>
      <c r="DDP39" s="163"/>
      <c r="DDQ39" s="163"/>
      <c r="DDR39" s="163"/>
      <c r="DDS39" s="163"/>
      <c r="DDT39" s="163"/>
      <c r="DDU39" s="163"/>
      <c r="DDV39" s="163"/>
      <c r="DDW39" s="163"/>
      <c r="DDX39" s="163"/>
      <c r="DDY39" s="163"/>
      <c r="DDZ39" s="163"/>
      <c r="DEA39" s="163"/>
      <c r="DEB39" s="163"/>
      <c r="DEC39" s="163"/>
      <c r="DED39" s="163"/>
      <c r="DEE39" s="163"/>
      <c r="DEF39" s="163"/>
      <c r="DEG39" s="163"/>
      <c r="DEH39" s="163"/>
      <c r="DEI39" s="163"/>
      <c r="DEJ39" s="163"/>
      <c r="DEK39" s="163"/>
      <c r="DEL39" s="163"/>
      <c r="DEM39" s="163"/>
      <c r="DEN39" s="163"/>
      <c r="DEO39" s="163"/>
      <c r="DEP39" s="163"/>
      <c r="DEQ39" s="163"/>
      <c r="DER39" s="163"/>
      <c r="DES39" s="163"/>
      <c r="DET39" s="163"/>
      <c r="DEU39" s="163"/>
      <c r="DEV39" s="163"/>
      <c r="DEW39" s="163"/>
      <c r="DEX39" s="163"/>
      <c r="DEY39" s="163"/>
      <c r="DEZ39" s="163"/>
      <c r="DFA39" s="163"/>
      <c r="DFB39" s="163"/>
      <c r="DFC39" s="163"/>
      <c r="DFD39" s="163"/>
      <c r="DFE39" s="163"/>
      <c r="DFF39" s="163"/>
      <c r="DFG39" s="163"/>
      <c r="DFH39" s="163"/>
      <c r="DFI39" s="163"/>
      <c r="DFJ39" s="163"/>
      <c r="DFK39" s="163"/>
      <c r="DFL39" s="163"/>
      <c r="DFM39" s="163"/>
      <c r="DFN39" s="163"/>
      <c r="DFO39" s="163"/>
      <c r="DFP39" s="163"/>
      <c r="DFQ39" s="163"/>
      <c r="DFR39" s="163"/>
      <c r="DFS39" s="163"/>
      <c r="DFT39" s="163"/>
      <c r="DFU39" s="163"/>
      <c r="DFV39" s="163"/>
      <c r="DFW39" s="163"/>
      <c r="DFX39" s="163"/>
      <c r="DFY39" s="163"/>
      <c r="DFZ39" s="163"/>
      <c r="DGA39" s="163"/>
      <c r="DGB39" s="163"/>
      <c r="DGC39" s="163"/>
      <c r="DGD39" s="163"/>
      <c r="DGE39" s="163"/>
      <c r="DGF39" s="163"/>
      <c r="DGG39" s="163"/>
      <c r="DGH39" s="163"/>
      <c r="DGI39" s="163"/>
      <c r="DGJ39" s="163"/>
      <c r="DGK39" s="163"/>
      <c r="DGL39" s="163"/>
      <c r="DGM39" s="163"/>
      <c r="DGN39" s="163"/>
      <c r="DGO39" s="163"/>
      <c r="DGP39" s="163"/>
      <c r="DGQ39" s="163"/>
      <c r="DGR39" s="163"/>
      <c r="DGS39" s="163"/>
      <c r="DGT39" s="163"/>
      <c r="DGU39" s="163"/>
      <c r="DGV39" s="163"/>
      <c r="DGW39" s="163"/>
      <c r="DGX39" s="163"/>
      <c r="DGY39" s="163"/>
      <c r="DGZ39" s="163"/>
      <c r="DHA39" s="163"/>
      <c r="DHB39" s="163"/>
      <c r="DHC39" s="163"/>
      <c r="DHD39" s="163"/>
      <c r="DHE39" s="163"/>
      <c r="DHF39" s="163"/>
      <c r="DHG39" s="163"/>
      <c r="DHH39" s="163"/>
      <c r="DHI39" s="163"/>
      <c r="DHJ39" s="163"/>
      <c r="DHK39" s="163"/>
      <c r="DHL39" s="163"/>
      <c r="DHM39" s="163"/>
      <c r="DHN39" s="163"/>
      <c r="DHO39" s="163"/>
      <c r="DHP39" s="163"/>
      <c r="DHQ39" s="163"/>
      <c r="DHR39" s="163"/>
      <c r="DHS39" s="163"/>
      <c r="DHT39" s="163"/>
      <c r="DHU39" s="163"/>
      <c r="DHV39" s="163"/>
      <c r="DHW39" s="163"/>
      <c r="DHX39" s="163"/>
      <c r="DHY39" s="163"/>
      <c r="DHZ39" s="163"/>
      <c r="DIA39" s="163"/>
      <c r="DIB39" s="163"/>
      <c r="DIC39" s="163"/>
      <c r="DID39" s="163"/>
      <c r="DIE39" s="163"/>
      <c r="DIF39" s="163"/>
      <c r="DIG39" s="163"/>
      <c r="DIH39" s="163"/>
      <c r="DII39" s="163"/>
      <c r="DIJ39" s="163"/>
      <c r="DIK39" s="163"/>
      <c r="DIL39" s="163"/>
      <c r="DIM39" s="163"/>
      <c r="DIN39" s="163"/>
      <c r="DIO39" s="163"/>
      <c r="DIP39" s="163"/>
      <c r="DIQ39" s="163"/>
      <c r="DIR39" s="163"/>
      <c r="DIS39" s="163"/>
      <c r="DIT39" s="163"/>
      <c r="DIU39" s="163"/>
      <c r="DIV39" s="163"/>
      <c r="DIW39" s="163"/>
      <c r="DIX39" s="163"/>
      <c r="DIY39" s="163"/>
      <c r="DIZ39" s="163"/>
      <c r="DJA39" s="163"/>
      <c r="DJB39" s="163"/>
      <c r="DJC39" s="163"/>
      <c r="DJD39" s="163"/>
      <c r="DJE39" s="163"/>
      <c r="DJF39" s="163"/>
      <c r="DJG39" s="163"/>
      <c r="DJH39" s="163"/>
      <c r="DJI39" s="163"/>
      <c r="DJJ39" s="163"/>
      <c r="DJK39" s="163"/>
      <c r="DJL39" s="163"/>
      <c r="DJM39" s="163"/>
      <c r="DJN39" s="163"/>
      <c r="DJO39" s="163"/>
      <c r="DJP39" s="163"/>
      <c r="DJQ39" s="163"/>
      <c r="DJR39" s="163"/>
      <c r="DJS39" s="163"/>
      <c r="DJT39" s="163"/>
      <c r="DJU39" s="163"/>
      <c r="DJV39" s="163"/>
      <c r="DJW39" s="163"/>
      <c r="DJX39" s="163"/>
      <c r="DJY39" s="163"/>
      <c r="DJZ39" s="163"/>
      <c r="DKA39" s="163"/>
      <c r="DKB39" s="163"/>
      <c r="DKC39" s="163"/>
      <c r="DKD39" s="163"/>
      <c r="DKE39" s="163"/>
      <c r="DKF39" s="163"/>
      <c r="DKG39" s="163"/>
      <c r="DKH39" s="163"/>
      <c r="DKI39" s="163"/>
      <c r="DKJ39" s="163"/>
      <c r="DKK39" s="163"/>
      <c r="DKL39" s="163"/>
      <c r="DKM39" s="163"/>
      <c r="DKN39" s="163"/>
      <c r="DKO39" s="163"/>
      <c r="DKP39" s="163"/>
      <c r="DKQ39" s="163"/>
      <c r="DKR39" s="163"/>
      <c r="DKS39" s="163"/>
      <c r="DKT39" s="163"/>
      <c r="DKU39" s="163"/>
      <c r="DKV39" s="163"/>
      <c r="DKW39" s="163"/>
      <c r="DKX39" s="163"/>
      <c r="DKY39" s="163"/>
      <c r="DKZ39" s="163"/>
      <c r="DLA39" s="163"/>
      <c r="DLB39" s="163"/>
      <c r="DLC39" s="163"/>
      <c r="DLD39" s="163"/>
      <c r="DLE39" s="163"/>
      <c r="DLF39" s="163"/>
      <c r="DLG39" s="163"/>
      <c r="DLH39" s="163"/>
      <c r="DLI39" s="163"/>
      <c r="DLJ39" s="163"/>
      <c r="DLK39" s="163"/>
      <c r="DLL39" s="163"/>
      <c r="DLM39" s="163"/>
      <c r="DLN39" s="163"/>
      <c r="DLO39" s="163"/>
      <c r="DLP39" s="163"/>
      <c r="DLQ39" s="163"/>
      <c r="DLR39" s="163"/>
      <c r="DLS39" s="163"/>
      <c r="DLT39" s="163"/>
      <c r="DLU39" s="163"/>
      <c r="DLV39" s="163"/>
      <c r="DLW39" s="163"/>
      <c r="DLX39" s="163"/>
      <c r="DLY39" s="163"/>
      <c r="DLZ39" s="163"/>
      <c r="DMA39" s="163"/>
      <c r="DMB39" s="163"/>
      <c r="DMC39" s="163"/>
      <c r="DMD39" s="163"/>
      <c r="DME39" s="163"/>
      <c r="DMF39" s="163"/>
      <c r="DMG39" s="163"/>
      <c r="DMH39" s="163"/>
      <c r="DMI39" s="163"/>
      <c r="DMJ39" s="163"/>
      <c r="DMK39" s="163"/>
      <c r="DML39" s="163"/>
      <c r="DMM39" s="163"/>
      <c r="DMN39" s="163"/>
      <c r="DMO39" s="163"/>
      <c r="DMP39" s="163"/>
      <c r="DMQ39" s="163"/>
      <c r="DMR39" s="163"/>
      <c r="DMS39" s="163"/>
      <c r="DMT39" s="163"/>
      <c r="DMU39" s="163"/>
      <c r="DMV39" s="163"/>
      <c r="DMW39" s="163"/>
      <c r="DMX39" s="163"/>
      <c r="DMY39" s="163"/>
      <c r="DMZ39" s="163"/>
      <c r="DNA39" s="163"/>
      <c r="DNB39" s="163"/>
      <c r="DNC39" s="163"/>
      <c r="DND39" s="163"/>
      <c r="DNE39" s="163"/>
      <c r="DNF39" s="163"/>
      <c r="DNG39" s="163"/>
      <c r="DNH39" s="163"/>
      <c r="DNI39" s="163"/>
      <c r="DNJ39" s="163"/>
      <c r="DNK39" s="163"/>
      <c r="DNL39" s="163"/>
      <c r="DNM39" s="163"/>
      <c r="DNN39" s="163"/>
      <c r="DNO39" s="163"/>
      <c r="DNP39" s="163"/>
      <c r="DNQ39" s="163"/>
      <c r="DNR39" s="163"/>
      <c r="DNS39" s="163"/>
      <c r="DNT39" s="163"/>
      <c r="DNU39" s="163"/>
      <c r="DNV39" s="163"/>
      <c r="DNW39" s="163"/>
      <c r="DNX39" s="163"/>
      <c r="DNY39" s="163"/>
      <c r="DNZ39" s="163"/>
      <c r="DOA39" s="163"/>
      <c r="DOB39" s="163"/>
      <c r="DOC39" s="163"/>
      <c r="DOD39" s="163"/>
      <c r="DOE39" s="163"/>
      <c r="DOF39" s="163"/>
      <c r="DOG39" s="163"/>
      <c r="DOH39" s="163"/>
      <c r="DOI39" s="163"/>
      <c r="DOJ39" s="163"/>
      <c r="DOK39" s="163"/>
      <c r="DOL39" s="163"/>
      <c r="DOM39" s="163"/>
      <c r="DON39" s="163"/>
      <c r="DOO39" s="163"/>
      <c r="DOP39" s="163"/>
      <c r="DOQ39" s="163"/>
      <c r="DOR39" s="163"/>
      <c r="DOS39" s="163"/>
      <c r="DOT39" s="163"/>
      <c r="DOU39" s="163"/>
      <c r="DOV39" s="163"/>
      <c r="DOW39" s="163"/>
      <c r="DOX39" s="163"/>
      <c r="DOY39" s="163"/>
      <c r="DOZ39" s="163"/>
      <c r="DPA39" s="163"/>
      <c r="DPB39" s="163"/>
      <c r="DPC39" s="163"/>
      <c r="DPD39" s="163"/>
      <c r="DPE39" s="163"/>
      <c r="DPF39" s="163"/>
      <c r="DPG39" s="163"/>
      <c r="DPH39" s="163"/>
      <c r="DPI39" s="163"/>
      <c r="DPJ39" s="163"/>
      <c r="DPK39" s="163"/>
      <c r="DPL39" s="163"/>
      <c r="DPM39" s="163"/>
      <c r="DPN39" s="163"/>
      <c r="DPO39" s="163"/>
      <c r="DPP39" s="163"/>
      <c r="DPQ39" s="163"/>
      <c r="DPR39" s="163"/>
      <c r="DPS39" s="163"/>
      <c r="DPT39" s="163"/>
      <c r="DPU39" s="163"/>
      <c r="DPV39" s="163"/>
      <c r="DPW39" s="163"/>
      <c r="DPX39" s="163"/>
      <c r="DPY39" s="163"/>
      <c r="DPZ39" s="163"/>
      <c r="DQA39" s="163"/>
      <c r="DQB39" s="163"/>
      <c r="DQC39" s="163"/>
      <c r="DQD39" s="163"/>
      <c r="DQE39" s="163"/>
      <c r="DQF39" s="163"/>
      <c r="DQG39" s="163"/>
      <c r="DQH39" s="163"/>
      <c r="DQI39" s="163"/>
      <c r="DQJ39" s="163"/>
      <c r="DQK39" s="163"/>
      <c r="DQL39" s="163"/>
      <c r="DQM39" s="163"/>
      <c r="DQN39" s="163"/>
      <c r="DQO39" s="163"/>
      <c r="DQP39" s="163"/>
      <c r="DQQ39" s="163"/>
      <c r="DQR39" s="163"/>
      <c r="DQS39" s="163"/>
      <c r="DQT39" s="163"/>
      <c r="DQU39" s="163"/>
      <c r="DQV39" s="163"/>
      <c r="DQW39" s="163"/>
      <c r="DQX39" s="163"/>
      <c r="DQY39" s="163"/>
      <c r="DQZ39" s="163"/>
      <c r="DRA39" s="163"/>
      <c r="DRB39" s="163"/>
      <c r="DRC39" s="163"/>
      <c r="DRD39" s="163"/>
      <c r="DRE39" s="163"/>
      <c r="DRF39" s="163"/>
      <c r="DRG39" s="163"/>
      <c r="DRH39" s="163"/>
      <c r="DRI39" s="163"/>
      <c r="DRJ39" s="163"/>
      <c r="DRK39" s="163"/>
      <c r="DRL39" s="163"/>
      <c r="DRM39" s="163"/>
      <c r="DRN39" s="163"/>
      <c r="DRO39" s="163"/>
      <c r="DRP39" s="163"/>
      <c r="DRQ39" s="163"/>
      <c r="DRR39" s="163"/>
      <c r="DRS39" s="163"/>
      <c r="DRT39" s="163"/>
      <c r="DRU39" s="163"/>
      <c r="DRV39" s="163"/>
      <c r="DRW39" s="163"/>
      <c r="DRX39" s="163"/>
      <c r="DRY39" s="163"/>
      <c r="DRZ39" s="163"/>
      <c r="DSA39" s="163"/>
      <c r="DSB39" s="163"/>
      <c r="DSC39" s="163"/>
      <c r="DSD39" s="163"/>
      <c r="DSE39" s="163"/>
      <c r="DSF39" s="163"/>
      <c r="DSG39" s="163"/>
      <c r="DSH39" s="163"/>
      <c r="DSI39" s="163"/>
      <c r="DSJ39" s="163"/>
      <c r="DSK39" s="163"/>
      <c r="DSL39" s="163"/>
      <c r="DSM39" s="163"/>
      <c r="DSN39" s="163"/>
      <c r="DSO39" s="163"/>
      <c r="DSP39" s="163"/>
      <c r="DSQ39" s="163"/>
      <c r="DSR39" s="163"/>
      <c r="DSS39" s="163"/>
      <c r="DST39" s="163"/>
      <c r="DSU39" s="163"/>
      <c r="DSV39" s="163"/>
      <c r="DSW39" s="163"/>
      <c r="DSX39" s="163"/>
      <c r="DSY39" s="163"/>
      <c r="DSZ39" s="163"/>
      <c r="DTA39" s="163"/>
      <c r="DTB39" s="163"/>
      <c r="DTC39" s="163"/>
      <c r="DTD39" s="163"/>
      <c r="DTE39" s="163"/>
      <c r="DTF39" s="163"/>
      <c r="DTG39" s="163"/>
      <c r="DTH39" s="163"/>
      <c r="DTI39" s="163"/>
      <c r="DTJ39" s="163"/>
      <c r="DTK39" s="163"/>
      <c r="DTL39" s="163"/>
      <c r="DTM39" s="163"/>
      <c r="DTN39" s="163"/>
      <c r="DTO39" s="163"/>
      <c r="DTP39" s="163"/>
      <c r="DTQ39" s="163"/>
      <c r="DTR39" s="163"/>
      <c r="DTS39" s="163"/>
      <c r="DTT39" s="163"/>
      <c r="DTU39" s="163"/>
      <c r="DTV39" s="163"/>
      <c r="DTW39" s="163"/>
      <c r="DTX39" s="163"/>
      <c r="DTY39" s="163"/>
      <c r="DTZ39" s="163"/>
      <c r="DUA39" s="163"/>
      <c r="DUB39" s="163"/>
      <c r="DUC39" s="163"/>
      <c r="DUD39" s="163"/>
      <c r="DUE39" s="163"/>
      <c r="DUF39" s="163"/>
      <c r="DUG39" s="163"/>
      <c r="DUH39" s="163"/>
      <c r="DUI39" s="163"/>
      <c r="DUJ39" s="163"/>
      <c r="DUK39" s="163"/>
      <c r="DUL39" s="163"/>
      <c r="DUM39" s="163"/>
      <c r="DUN39" s="163"/>
      <c r="DUO39" s="163"/>
      <c r="DUP39" s="163"/>
      <c r="DUQ39" s="163"/>
      <c r="DUR39" s="163"/>
      <c r="DUS39" s="163"/>
      <c r="DUT39" s="163"/>
      <c r="DUU39" s="163"/>
      <c r="DUV39" s="163"/>
      <c r="DUW39" s="163"/>
      <c r="DUX39" s="163"/>
      <c r="DUY39" s="163"/>
      <c r="DUZ39" s="163"/>
      <c r="DVA39" s="163"/>
      <c r="DVB39" s="163"/>
      <c r="DVC39" s="163"/>
      <c r="DVD39" s="163"/>
      <c r="DVE39" s="163"/>
      <c r="DVF39" s="163"/>
      <c r="DVG39" s="163"/>
      <c r="DVH39" s="163"/>
      <c r="DVI39" s="163"/>
      <c r="DVJ39" s="163"/>
      <c r="DVK39" s="163"/>
      <c r="DVL39" s="163"/>
      <c r="DVM39" s="163"/>
      <c r="DVN39" s="163"/>
      <c r="DVO39" s="163"/>
      <c r="DVP39" s="163"/>
      <c r="DVQ39" s="163"/>
      <c r="DVR39" s="163"/>
      <c r="DVS39" s="163"/>
      <c r="DVT39" s="163"/>
      <c r="DVU39" s="163"/>
      <c r="DVV39" s="163"/>
      <c r="DVW39" s="163"/>
      <c r="DVX39" s="163"/>
      <c r="DVY39" s="163"/>
      <c r="DVZ39" s="163"/>
      <c r="DWA39" s="163"/>
      <c r="DWB39" s="163"/>
      <c r="DWC39" s="163"/>
      <c r="DWD39" s="163"/>
      <c r="DWE39" s="163"/>
      <c r="DWF39" s="163"/>
      <c r="DWG39" s="163"/>
      <c r="DWH39" s="163"/>
      <c r="DWI39" s="163"/>
      <c r="DWJ39" s="163"/>
      <c r="DWK39" s="163"/>
      <c r="DWL39" s="163"/>
      <c r="DWM39" s="163"/>
      <c r="DWN39" s="163"/>
      <c r="DWO39" s="163"/>
      <c r="DWP39" s="163"/>
      <c r="DWQ39" s="163"/>
      <c r="DWR39" s="163"/>
      <c r="DWS39" s="163"/>
      <c r="DWT39" s="163"/>
      <c r="DWU39" s="163"/>
      <c r="DWV39" s="163"/>
      <c r="DWW39" s="163"/>
      <c r="DWX39" s="163"/>
      <c r="DWY39" s="163"/>
      <c r="DWZ39" s="163"/>
      <c r="DXA39" s="163"/>
      <c r="DXB39" s="163"/>
      <c r="DXC39" s="163"/>
      <c r="DXD39" s="163"/>
      <c r="DXE39" s="163"/>
      <c r="DXF39" s="163"/>
      <c r="DXG39" s="163"/>
      <c r="DXH39" s="163"/>
      <c r="DXI39" s="163"/>
      <c r="DXJ39" s="163"/>
      <c r="DXK39" s="163"/>
      <c r="DXL39" s="163"/>
      <c r="DXM39" s="163"/>
      <c r="DXN39" s="163"/>
      <c r="DXO39" s="163"/>
      <c r="DXP39" s="163"/>
      <c r="DXQ39" s="163"/>
      <c r="DXR39" s="163"/>
      <c r="DXS39" s="163"/>
      <c r="DXT39" s="163"/>
      <c r="DXU39" s="163"/>
      <c r="DXV39" s="163"/>
      <c r="DXW39" s="163"/>
      <c r="DXX39" s="163"/>
      <c r="DXY39" s="163"/>
      <c r="DXZ39" s="163"/>
      <c r="DYA39" s="163"/>
      <c r="DYB39" s="163"/>
      <c r="DYC39" s="163"/>
      <c r="DYD39" s="163"/>
      <c r="DYE39" s="163"/>
      <c r="DYF39" s="163"/>
      <c r="DYG39" s="163"/>
      <c r="DYH39" s="163"/>
      <c r="DYI39" s="163"/>
      <c r="DYJ39" s="163"/>
      <c r="DYK39" s="163"/>
      <c r="DYL39" s="163"/>
      <c r="DYM39" s="163"/>
      <c r="DYN39" s="163"/>
      <c r="DYO39" s="163"/>
      <c r="DYP39" s="163"/>
      <c r="DYQ39" s="163"/>
      <c r="DYR39" s="163"/>
      <c r="DYS39" s="163"/>
      <c r="DYT39" s="163"/>
      <c r="DYU39" s="163"/>
      <c r="DYV39" s="163"/>
      <c r="DYW39" s="163"/>
      <c r="DYX39" s="163"/>
      <c r="DYY39" s="163"/>
      <c r="DYZ39" s="163"/>
      <c r="DZA39" s="163"/>
      <c r="DZB39" s="163"/>
      <c r="DZC39" s="163"/>
      <c r="DZD39" s="163"/>
      <c r="DZE39" s="163"/>
      <c r="DZF39" s="163"/>
      <c r="DZG39" s="163"/>
      <c r="DZH39" s="163"/>
      <c r="DZI39" s="163"/>
      <c r="DZJ39" s="163"/>
      <c r="DZK39" s="163"/>
      <c r="DZL39" s="163"/>
      <c r="DZM39" s="163"/>
      <c r="DZN39" s="163"/>
      <c r="DZO39" s="163"/>
      <c r="DZP39" s="163"/>
      <c r="DZQ39" s="163"/>
      <c r="DZR39" s="163"/>
      <c r="DZS39" s="163"/>
      <c r="DZT39" s="163"/>
      <c r="DZU39" s="163"/>
      <c r="DZV39" s="163"/>
      <c r="DZW39" s="163"/>
      <c r="DZX39" s="163"/>
      <c r="DZY39" s="163"/>
      <c r="DZZ39" s="163"/>
      <c r="EAA39" s="163"/>
      <c r="EAB39" s="163"/>
      <c r="EAC39" s="163"/>
      <c r="EAD39" s="163"/>
      <c r="EAE39" s="163"/>
      <c r="EAF39" s="163"/>
      <c r="EAG39" s="163"/>
      <c r="EAH39" s="163"/>
      <c r="EAI39" s="163"/>
      <c r="EAJ39" s="163"/>
      <c r="EAK39" s="163"/>
      <c r="EAL39" s="163"/>
      <c r="EAM39" s="163"/>
      <c r="EAN39" s="163"/>
      <c r="EAO39" s="163"/>
      <c r="EAP39" s="163"/>
      <c r="EAQ39" s="163"/>
      <c r="EAR39" s="163"/>
      <c r="EAS39" s="163"/>
      <c r="EAT39" s="163"/>
      <c r="EAU39" s="163"/>
      <c r="EAV39" s="163"/>
      <c r="EAW39" s="163"/>
      <c r="EAX39" s="163"/>
      <c r="EAY39" s="163"/>
      <c r="EAZ39" s="163"/>
      <c r="EBA39" s="163"/>
      <c r="EBB39" s="163"/>
      <c r="EBC39" s="163"/>
      <c r="EBD39" s="163"/>
      <c r="EBE39" s="163"/>
      <c r="EBF39" s="163"/>
      <c r="EBG39" s="163"/>
      <c r="EBH39" s="163"/>
      <c r="EBI39" s="163"/>
      <c r="EBJ39" s="163"/>
      <c r="EBK39" s="163"/>
      <c r="EBL39" s="163"/>
      <c r="EBM39" s="163"/>
      <c r="EBN39" s="163"/>
      <c r="EBO39" s="163"/>
      <c r="EBP39" s="163"/>
      <c r="EBQ39" s="163"/>
      <c r="EBR39" s="163"/>
      <c r="EBS39" s="163"/>
      <c r="EBT39" s="163"/>
      <c r="EBU39" s="163"/>
      <c r="EBV39" s="163"/>
      <c r="EBW39" s="163"/>
      <c r="EBX39" s="163"/>
      <c r="EBY39" s="163"/>
      <c r="EBZ39" s="163"/>
      <c r="ECA39" s="163"/>
      <c r="ECB39" s="163"/>
      <c r="ECC39" s="163"/>
      <c r="ECD39" s="163"/>
      <c r="ECE39" s="163"/>
      <c r="ECF39" s="163"/>
      <c r="ECG39" s="163"/>
      <c r="ECH39" s="163"/>
      <c r="ECI39" s="163"/>
      <c r="ECJ39" s="163"/>
      <c r="ECK39" s="163"/>
      <c r="ECL39" s="163"/>
      <c r="ECM39" s="163"/>
      <c r="ECN39" s="163"/>
      <c r="ECO39" s="163"/>
      <c r="ECP39" s="163"/>
      <c r="ECQ39" s="163"/>
      <c r="ECR39" s="163"/>
      <c r="ECS39" s="163"/>
      <c r="ECT39" s="163"/>
      <c r="ECU39" s="163"/>
      <c r="ECV39" s="163"/>
      <c r="ECW39" s="163"/>
      <c r="ECX39" s="163"/>
      <c r="ECY39" s="163"/>
      <c r="ECZ39" s="163"/>
      <c r="EDA39" s="163"/>
      <c r="EDB39" s="163"/>
      <c r="EDC39" s="163"/>
      <c r="EDD39" s="163"/>
      <c r="EDE39" s="163"/>
      <c r="EDF39" s="163"/>
      <c r="EDG39" s="163"/>
      <c r="EDH39" s="163"/>
      <c r="EDI39" s="163"/>
      <c r="EDJ39" s="163"/>
      <c r="EDK39" s="163"/>
      <c r="EDL39" s="163"/>
      <c r="EDM39" s="163"/>
      <c r="EDN39" s="163"/>
      <c r="EDO39" s="163"/>
      <c r="EDP39" s="163"/>
      <c r="EDQ39" s="163"/>
      <c r="EDR39" s="163"/>
      <c r="EDS39" s="163"/>
      <c r="EDT39" s="163"/>
      <c r="EDU39" s="163"/>
      <c r="EDV39" s="163"/>
      <c r="EDW39" s="163"/>
      <c r="EDX39" s="163"/>
      <c r="EDY39" s="163"/>
      <c r="EDZ39" s="163"/>
      <c r="EEA39" s="163"/>
      <c r="EEB39" s="163"/>
      <c r="EEC39" s="163"/>
      <c r="EED39" s="163"/>
      <c r="EEE39" s="163"/>
      <c r="EEF39" s="163"/>
      <c r="EEG39" s="163"/>
      <c r="EEH39" s="163"/>
      <c r="EEI39" s="163"/>
      <c r="EEJ39" s="163"/>
      <c r="EEK39" s="163"/>
      <c r="EEL39" s="163"/>
      <c r="EEM39" s="163"/>
      <c r="EEN39" s="163"/>
      <c r="EEO39" s="163"/>
      <c r="EEP39" s="163"/>
      <c r="EEQ39" s="163"/>
      <c r="EER39" s="163"/>
      <c r="EES39" s="163"/>
      <c r="EET39" s="163"/>
      <c r="EEU39" s="163"/>
      <c r="EEV39" s="163"/>
      <c r="EEW39" s="163"/>
      <c r="EEX39" s="163"/>
      <c r="EEY39" s="163"/>
      <c r="EEZ39" s="163"/>
      <c r="EFA39" s="163"/>
      <c r="EFB39" s="163"/>
      <c r="EFC39" s="163"/>
      <c r="EFD39" s="163"/>
      <c r="EFE39" s="163"/>
      <c r="EFF39" s="163"/>
      <c r="EFG39" s="163"/>
      <c r="EFH39" s="163"/>
      <c r="EFI39" s="163"/>
      <c r="EFJ39" s="163"/>
      <c r="EFK39" s="163"/>
      <c r="EFL39" s="163"/>
      <c r="EFM39" s="163"/>
      <c r="EFN39" s="163"/>
      <c r="EFO39" s="163"/>
      <c r="EFP39" s="163"/>
      <c r="EFQ39" s="163"/>
      <c r="EFR39" s="163"/>
      <c r="EFS39" s="163"/>
      <c r="EFT39" s="163"/>
      <c r="EFU39" s="163"/>
      <c r="EFV39" s="163"/>
      <c r="EFW39" s="163"/>
      <c r="EFX39" s="163"/>
      <c r="EFY39" s="163"/>
      <c r="EFZ39" s="163"/>
      <c r="EGA39" s="163"/>
      <c r="EGB39" s="163"/>
      <c r="EGC39" s="163"/>
      <c r="EGD39" s="163"/>
      <c r="EGE39" s="163"/>
      <c r="EGF39" s="163"/>
      <c r="EGG39" s="163"/>
      <c r="EGH39" s="163"/>
      <c r="EGI39" s="163"/>
      <c r="EGJ39" s="163"/>
      <c r="EGK39" s="163"/>
      <c r="EGL39" s="163"/>
      <c r="EGM39" s="163"/>
      <c r="EGN39" s="163"/>
      <c r="EGO39" s="163"/>
      <c r="EGP39" s="163"/>
      <c r="EGQ39" s="163"/>
      <c r="EGR39" s="163"/>
      <c r="EGS39" s="163"/>
      <c r="EGT39" s="163"/>
      <c r="EGU39" s="163"/>
      <c r="EGV39" s="163"/>
      <c r="EGW39" s="163"/>
      <c r="EGX39" s="163"/>
      <c r="EGY39" s="163"/>
      <c r="EGZ39" s="163"/>
      <c r="EHA39" s="163"/>
      <c r="EHB39" s="163"/>
      <c r="EHC39" s="163"/>
      <c r="EHD39" s="163"/>
      <c r="EHE39" s="163"/>
      <c r="EHF39" s="163"/>
      <c r="EHG39" s="163"/>
      <c r="EHH39" s="163"/>
      <c r="EHI39" s="163"/>
      <c r="EHJ39" s="163"/>
      <c r="EHK39" s="163"/>
      <c r="EHL39" s="163"/>
      <c r="EHM39" s="163"/>
      <c r="EHN39" s="163"/>
      <c r="EHO39" s="163"/>
      <c r="EHP39" s="163"/>
      <c r="EHQ39" s="163"/>
      <c r="EHR39" s="163"/>
      <c r="EHS39" s="163"/>
      <c r="EHT39" s="163"/>
      <c r="EHU39" s="163"/>
      <c r="EHV39" s="163"/>
      <c r="EHW39" s="163"/>
      <c r="EHX39" s="163"/>
      <c r="EHY39" s="163"/>
      <c r="EHZ39" s="163"/>
      <c r="EIA39" s="163"/>
      <c r="EIB39" s="163"/>
      <c r="EIC39" s="163"/>
      <c r="EID39" s="163"/>
      <c r="EIE39" s="163"/>
      <c r="EIF39" s="163"/>
      <c r="EIG39" s="163"/>
      <c r="EIH39" s="163"/>
      <c r="EII39" s="163"/>
      <c r="EIJ39" s="163"/>
      <c r="EIK39" s="163"/>
      <c r="EIL39" s="163"/>
      <c r="EIM39" s="163"/>
      <c r="EIN39" s="163"/>
      <c r="EIO39" s="163"/>
      <c r="EIP39" s="163"/>
      <c r="EIQ39" s="163"/>
      <c r="EIR39" s="163"/>
      <c r="EIS39" s="163"/>
      <c r="EIT39" s="163"/>
      <c r="EIU39" s="163"/>
      <c r="EIV39" s="163"/>
      <c r="EIW39" s="163"/>
      <c r="EIX39" s="163"/>
      <c r="EIY39" s="163"/>
      <c r="EIZ39" s="163"/>
      <c r="EJA39" s="163"/>
      <c r="EJB39" s="163"/>
      <c r="EJC39" s="163"/>
      <c r="EJD39" s="163"/>
      <c r="EJE39" s="163"/>
      <c r="EJF39" s="163"/>
      <c r="EJG39" s="163"/>
      <c r="EJH39" s="163"/>
      <c r="EJI39" s="163"/>
      <c r="EJJ39" s="163"/>
      <c r="EJK39" s="163"/>
      <c r="EJL39" s="163"/>
      <c r="EJM39" s="163"/>
      <c r="EJN39" s="163"/>
      <c r="EJO39" s="163"/>
      <c r="EJP39" s="163"/>
      <c r="EJQ39" s="163"/>
      <c r="EJR39" s="163"/>
      <c r="EJS39" s="163"/>
      <c r="EJT39" s="163"/>
      <c r="EJU39" s="163"/>
      <c r="EJV39" s="163"/>
      <c r="EJW39" s="163"/>
      <c r="EJX39" s="163"/>
      <c r="EJY39" s="163"/>
      <c r="EJZ39" s="163"/>
      <c r="EKA39" s="163"/>
      <c r="EKB39" s="163"/>
      <c r="EKC39" s="163"/>
      <c r="EKD39" s="163"/>
      <c r="EKE39" s="163"/>
      <c r="EKF39" s="163"/>
      <c r="EKG39" s="163"/>
      <c r="EKH39" s="163"/>
      <c r="EKI39" s="163"/>
      <c r="EKJ39" s="163"/>
      <c r="EKK39" s="163"/>
      <c r="EKL39" s="163"/>
      <c r="EKM39" s="163"/>
      <c r="EKN39" s="163"/>
      <c r="EKO39" s="163"/>
      <c r="EKP39" s="163"/>
      <c r="EKQ39" s="163"/>
      <c r="EKR39" s="163"/>
      <c r="EKS39" s="163"/>
      <c r="EKT39" s="163"/>
      <c r="EKU39" s="163"/>
      <c r="EKV39" s="163"/>
      <c r="EKW39" s="163"/>
      <c r="EKX39" s="163"/>
      <c r="EKY39" s="163"/>
      <c r="EKZ39" s="163"/>
      <c r="ELA39" s="163"/>
      <c r="ELB39" s="163"/>
      <c r="ELC39" s="163"/>
      <c r="ELD39" s="163"/>
      <c r="ELE39" s="163"/>
      <c r="ELF39" s="163"/>
      <c r="ELG39" s="163"/>
      <c r="ELH39" s="163"/>
      <c r="ELI39" s="163"/>
      <c r="ELJ39" s="163"/>
      <c r="ELK39" s="163"/>
      <c r="ELL39" s="163"/>
      <c r="ELM39" s="163"/>
      <c r="ELN39" s="163"/>
      <c r="ELO39" s="163"/>
      <c r="ELP39" s="163"/>
      <c r="ELQ39" s="163"/>
      <c r="ELR39" s="163"/>
      <c r="ELS39" s="163"/>
      <c r="ELT39" s="163"/>
      <c r="ELU39" s="163"/>
      <c r="ELV39" s="163"/>
      <c r="ELW39" s="163"/>
      <c r="ELX39" s="163"/>
      <c r="ELY39" s="163"/>
      <c r="ELZ39" s="163"/>
      <c r="EMA39" s="163"/>
      <c r="EMB39" s="163"/>
      <c r="EMC39" s="163"/>
      <c r="EMD39" s="163"/>
      <c r="EME39" s="163"/>
      <c r="EMF39" s="163"/>
      <c r="EMG39" s="163"/>
      <c r="EMH39" s="163"/>
      <c r="EMI39" s="163"/>
      <c r="EMJ39" s="163"/>
      <c r="EMK39" s="163"/>
      <c r="EML39" s="163"/>
      <c r="EMM39" s="163"/>
      <c r="EMN39" s="163"/>
      <c r="EMO39" s="163"/>
      <c r="EMP39" s="163"/>
      <c r="EMQ39" s="163"/>
      <c r="EMR39" s="163"/>
      <c r="EMS39" s="163"/>
      <c r="EMT39" s="163"/>
      <c r="EMU39" s="163"/>
      <c r="EMV39" s="163"/>
      <c r="EMW39" s="163"/>
      <c r="EMX39" s="163"/>
      <c r="EMY39" s="163"/>
      <c r="EMZ39" s="163"/>
      <c r="ENA39" s="163"/>
      <c r="ENB39" s="163"/>
      <c r="ENC39" s="163"/>
      <c r="END39" s="163"/>
      <c r="ENE39" s="163"/>
      <c r="ENF39" s="163"/>
      <c r="ENG39" s="163"/>
      <c r="ENH39" s="163"/>
      <c r="ENI39" s="163"/>
      <c r="ENJ39" s="163"/>
      <c r="ENK39" s="163"/>
      <c r="ENL39" s="163"/>
      <c r="ENM39" s="163"/>
      <c r="ENN39" s="163"/>
      <c r="ENO39" s="163"/>
      <c r="ENP39" s="163"/>
      <c r="ENQ39" s="163"/>
      <c r="ENR39" s="163"/>
      <c r="ENS39" s="163"/>
      <c r="ENT39" s="163"/>
      <c r="ENU39" s="163"/>
      <c r="ENV39" s="163"/>
      <c r="ENW39" s="163"/>
      <c r="ENX39" s="163"/>
      <c r="ENY39" s="163"/>
      <c r="ENZ39" s="163"/>
      <c r="EOA39" s="163"/>
      <c r="EOB39" s="163"/>
      <c r="EOC39" s="163"/>
      <c r="EOD39" s="163"/>
      <c r="EOE39" s="163"/>
      <c r="EOF39" s="163"/>
      <c r="EOG39" s="163"/>
      <c r="EOH39" s="163"/>
      <c r="EOI39" s="163"/>
      <c r="EOJ39" s="163"/>
      <c r="EOK39" s="163"/>
      <c r="EOL39" s="163"/>
      <c r="EOM39" s="163"/>
      <c r="EON39" s="163"/>
      <c r="EOO39" s="163"/>
      <c r="EOP39" s="163"/>
      <c r="EOQ39" s="163"/>
      <c r="EOR39" s="163"/>
      <c r="EOS39" s="163"/>
      <c r="EOT39" s="163"/>
      <c r="EOU39" s="163"/>
      <c r="EOV39" s="163"/>
      <c r="EOW39" s="163"/>
      <c r="EOX39" s="163"/>
      <c r="EOY39" s="163"/>
      <c r="EOZ39" s="163"/>
      <c r="EPA39" s="163"/>
      <c r="EPB39" s="163"/>
      <c r="EPC39" s="163"/>
      <c r="EPD39" s="163"/>
      <c r="EPE39" s="163"/>
      <c r="EPF39" s="163"/>
      <c r="EPG39" s="163"/>
      <c r="EPH39" s="163"/>
      <c r="EPI39" s="163"/>
      <c r="EPJ39" s="163"/>
      <c r="EPK39" s="163"/>
      <c r="EPL39" s="163"/>
      <c r="EPM39" s="163"/>
      <c r="EPN39" s="163"/>
      <c r="EPO39" s="163"/>
      <c r="EPP39" s="163"/>
      <c r="EPQ39" s="163"/>
      <c r="EPR39" s="163"/>
      <c r="EPS39" s="163"/>
      <c r="EPT39" s="163"/>
      <c r="EPU39" s="163"/>
      <c r="EPV39" s="163"/>
      <c r="EPW39" s="163"/>
      <c r="EPX39" s="163"/>
      <c r="EPY39" s="163"/>
      <c r="EPZ39" s="163"/>
      <c r="EQA39" s="163"/>
      <c r="EQB39" s="163"/>
      <c r="EQC39" s="163"/>
      <c r="EQD39" s="163"/>
      <c r="EQE39" s="163"/>
      <c r="EQF39" s="163"/>
      <c r="EQG39" s="163"/>
      <c r="EQH39" s="163"/>
      <c r="EQI39" s="163"/>
      <c r="EQJ39" s="163"/>
      <c r="EQK39" s="163"/>
      <c r="EQL39" s="163"/>
      <c r="EQM39" s="163"/>
      <c r="EQN39" s="163"/>
      <c r="EQO39" s="163"/>
      <c r="EQP39" s="163"/>
      <c r="EQQ39" s="163"/>
      <c r="EQR39" s="163"/>
      <c r="EQS39" s="163"/>
      <c r="EQT39" s="163"/>
      <c r="EQU39" s="163"/>
      <c r="EQV39" s="163"/>
      <c r="EQW39" s="163"/>
      <c r="EQX39" s="163"/>
      <c r="EQY39" s="163"/>
      <c r="EQZ39" s="163"/>
      <c r="ERA39" s="163"/>
      <c r="ERB39" s="163"/>
      <c r="ERC39" s="163"/>
      <c r="ERD39" s="163"/>
      <c r="ERE39" s="163"/>
      <c r="ERF39" s="163"/>
      <c r="ERG39" s="163"/>
      <c r="ERH39" s="163"/>
      <c r="ERI39" s="163"/>
      <c r="ERJ39" s="163"/>
      <c r="ERK39" s="163"/>
      <c r="ERL39" s="163"/>
      <c r="ERM39" s="163"/>
      <c r="ERN39" s="163"/>
      <c r="ERO39" s="163"/>
      <c r="ERP39" s="163"/>
      <c r="ERQ39" s="163"/>
      <c r="ERR39" s="163"/>
      <c r="ERS39" s="163"/>
      <c r="ERT39" s="163"/>
      <c r="ERU39" s="163"/>
      <c r="ERV39" s="163"/>
      <c r="ERW39" s="163"/>
      <c r="ERX39" s="163"/>
      <c r="ERY39" s="163"/>
      <c r="ERZ39" s="163"/>
      <c r="ESA39" s="163"/>
      <c r="ESB39" s="163"/>
      <c r="ESC39" s="163"/>
      <c r="ESD39" s="163"/>
      <c r="ESE39" s="163"/>
      <c r="ESF39" s="163"/>
      <c r="ESG39" s="163"/>
      <c r="ESH39" s="163"/>
      <c r="ESI39" s="163"/>
      <c r="ESJ39" s="163"/>
      <c r="ESK39" s="163"/>
      <c r="ESL39" s="163"/>
      <c r="ESM39" s="163"/>
      <c r="ESN39" s="163"/>
      <c r="ESO39" s="163"/>
      <c r="ESP39" s="163"/>
      <c r="ESQ39" s="163"/>
      <c r="ESR39" s="163"/>
      <c r="ESS39" s="163"/>
      <c r="EST39" s="163"/>
      <c r="ESU39" s="163"/>
      <c r="ESV39" s="163"/>
      <c r="ESW39" s="163"/>
      <c r="ESX39" s="163"/>
      <c r="ESY39" s="163"/>
      <c r="ESZ39" s="163"/>
      <c r="ETA39" s="163"/>
      <c r="ETB39" s="163"/>
      <c r="ETC39" s="163"/>
      <c r="ETD39" s="163"/>
      <c r="ETE39" s="163"/>
      <c r="ETF39" s="163"/>
      <c r="ETG39" s="163"/>
      <c r="ETH39" s="163"/>
      <c r="ETI39" s="163"/>
      <c r="ETJ39" s="163"/>
      <c r="ETK39" s="163"/>
      <c r="ETL39" s="163"/>
      <c r="ETM39" s="163"/>
      <c r="ETN39" s="163"/>
      <c r="ETO39" s="163"/>
      <c r="ETP39" s="163"/>
      <c r="ETQ39" s="163"/>
      <c r="ETR39" s="163"/>
      <c r="ETS39" s="163"/>
      <c r="ETT39" s="163"/>
      <c r="ETU39" s="163"/>
      <c r="ETV39" s="163"/>
      <c r="ETW39" s="163"/>
      <c r="ETX39" s="163"/>
      <c r="ETY39" s="163"/>
      <c r="ETZ39" s="163"/>
      <c r="EUA39" s="163"/>
      <c r="EUB39" s="163"/>
      <c r="EUC39" s="163"/>
      <c r="EUD39" s="163"/>
      <c r="EUE39" s="163"/>
      <c r="EUF39" s="163"/>
      <c r="EUG39" s="163"/>
      <c r="EUH39" s="163"/>
      <c r="EUI39" s="163"/>
      <c r="EUJ39" s="163"/>
      <c r="EUK39" s="163"/>
      <c r="EUL39" s="163"/>
      <c r="EUM39" s="163"/>
      <c r="EUN39" s="163"/>
      <c r="EUO39" s="163"/>
      <c r="EUP39" s="163"/>
      <c r="EUQ39" s="163"/>
      <c r="EUR39" s="163"/>
      <c r="EUS39" s="163"/>
      <c r="EUT39" s="163"/>
      <c r="EUU39" s="163"/>
      <c r="EUV39" s="163"/>
      <c r="EUW39" s="163"/>
      <c r="EUX39" s="163"/>
      <c r="EUY39" s="163"/>
      <c r="EUZ39" s="163"/>
      <c r="EVA39" s="163"/>
      <c r="EVB39" s="163"/>
      <c r="EVC39" s="163"/>
      <c r="EVD39" s="163"/>
      <c r="EVE39" s="163"/>
      <c r="EVF39" s="163"/>
      <c r="EVG39" s="163"/>
      <c r="EVH39" s="163"/>
      <c r="EVI39" s="163"/>
      <c r="EVJ39" s="163"/>
      <c r="EVK39" s="163"/>
      <c r="EVL39" s="163"/>
      <c r="EVM39" s="163"/>
      <c r="EVN39" s="163"/>
      <c r="EVO39" s="163"/>
      <c r="EVP39" s="163"/>
      <c r="EVQ39" s="163"/>
      <c r="EVR39" s="163"/>
      <c r="EVS39" s="163"/>
      <c r="EVT39" s="163"/>
      <c r="EVU39" s="163"/>
      <c r="EVV39" s="163"/>
      <c r="EVW39" s="163"/>
      <c r="EVX39" s="163"/>
      <c r="EVY39" s="163"/>
      <c r="EVZ39" s="163"/>
      <c r="EWA39" s="163"/>
      <c r="EWB39" s="163"/>
      <c r="EWC39" s="163"/>
      <c r="EWD39" s="163"/>
      <c r="EWE39" s="163"/>
      <c r="EWF39" s="163"/>
      <c r="EWG39" s="163"/>
      <c r="EWH39" s="163"/>
      <c r="EWI39" s="163"/>
      <c r="EWJ39" s="163"/>
      <c r="EWK39" s="163"/>
      <c r="EWL39" s="163"/>
      <c r="EWM39" s="163"/>
      <c r="EWN39" s="163"/>
      <c r="EWO39" s="163"/>
      <c r="EWP39" s="163"/>
      <c r="EWQ39" s="163"/>
      <c r="EWR39" s="163"/>
      <c r="EWS39" s="163"/>
      <c r="EWT39" s="163"/>
      <c r="EWU39" s="163"/>
      <c r="EWV39" s="163"/>
      <c r="EWW39" s="163"/>
      <c r="EWX39" s="163"/>
      <c r="EWY39" s="163"/>
      <c r="EWZ39" s="163"/>
      <c r="EXA39" s="163"/>
      <c r="EXB39" s="163"/>
      <c r="EXC39" s="163"/>
      <c r="EXD39" s="163"/>
      <c r="EXE39" s="163"/>
      <c r="EXF39" s="163"/>
      <c r="EXG39" s="163"/>
      <c r="EXH39" s="163"/>
      <c r="EXI39" s="163"/>
      <c r="EXJ39" s="163"/>
      <c r="EXK39" s="163"/>
      <c r="EXL39" s="163"/>
      <c r="EXM39" s="163"/>
      <c r="EXN39" s="163"/>
      <c r="EXO39" s="163"/>
      <c r="EXP39" s="163"/>
      <c r="EXQ39" s="163"/>
      <c r="EXR39" s="163"/>
      <c r="EXS39" s="163"/>
      <c r="EXT39" s="163"/>
      <c r="EXU39" s="163"/>
      <c r="EXV39" s="163"/>
      <c r="EXW39" s="163"/>
      <c r="EXX39" s="163"/>
      <c r="EXY39" s="163"/>
      <c r="EXZ39" s="163"/>
      <c r="EYA39" s="163"/>
      <c r="EYB39" s="163"/>
      <c r="EYC39" s="163"/>
      <c r="EYD39" s="163"/>
      <c r="EYE39" s="163"/>
      <c r="EYF39" s="163"/>
      <c r="EYG39" s="163"/>
      <c r="EYH39" s="163"/>
      <c r="EYI39" s="163"/>
      <c r="EYJ39" s="163"/>
      <c r="EYK39" s="163"/>
      <c r="EYL39" s="163"/>
      <c r="EYM39" s="163"/>
      <c r="EYN39" s="163"/>
      <c r="EYO39" s="163"/>
      <c r="EYP39" s="163"/>
      <c r="EYQ39" s="163"/>
      <c r="EYR39" s="163"/>
      <c r="EYS39" s="163"/>
      <c r="EYT39" s="163"/>
      <c r="EYU39" s="163"/>
      <c r="EYV39" s="163"/>
      <c r="EYW39" s="163"/>
      <c r="EYX39" s="163"/>
      <c r="EYY39" s="163"/>
      <c r="EYZ39" s="163"/>
      <c r="EZA39" s="163"/>
      <c r="EZB39" s="163"/>
      <c r="EZC39" s="163"/>
      <c r="EZD39" s="163"/>
      <c r="EZE39" s="163"/>
      <c r="EZF39" s="163"/>
      <c r="EZG39" s="163"/>
      <c r="EZH39" s="163"/>
      <c r="EZI39" s="163"/>
      <c r="EZJ39" s="163"/>
      <c r="EZK39" s="163"/>
      <c r="EZL39" s="163"/>
      <c r="EZM39" s="163"/>
      <c r="EZN39" s="163"/>
      <c r="EZO39" s="163"/>
      <c r="EZP39" s="163"/>
      <c r="EZQ39" s="163"/>
      <c r="EZR39" s="163"/>
      <c r="EZS39" s="163"/>
      <c r="EZT39" s="163"/>
      <c r="EZU39" s="163"/>
      <c r="EZV39" s="163"/>
      <c r="EZW39" s="163"/>
      <c r="EZX39" s="163"/>
      <c r="EZY39" s="163"/>
      <c r="EZZ39" s="163"/>
      <c r="FAA39" s="163"/>
      <c r="FAB39" s="163"/>
      <c r="FAC39" s="163"/>
      <c r="FAD39" s="163"/>
      <c r="FAE39" s="163"/>
      <c r="FAF39" s="163"/>
      <c r="FAG39" s="163"/>
      <c r="FAH39" s="163"/>
      <c r="FAI39" s="163"/>
      <c r="FAJ39" s="163"/>
      <c r="FAK39" s="163"/>
      <c r="FAL39" s="163"/>
      <c r="FAM39" s="163"/>
      <c r="FAN39" s="163"/>
      <c r="FAO39" s="163"/>
      <c r="FAP39" s="163"/>
      <c r="FAQ39" s="163"/>
      <c r="FAR39" s="163"/>
      <c r="FAS39" s="163"/>
      <c r="FAT39" s="163"/>
      <c r="FAU39" s="163"/>
      <c r="FAV39" s="163"/>
      <c r="FAW39" s="163"/>
      <c r="FAX39" s="163"/>
      <c r="FAY39" s="163"/>
      <c r="FAZ39" s="163"/>
      <c r="FBA39" s="163"/>
      <c r="FBB39" s="163"/>
      <c r="FBC39" s="163"/>
      <c r="FBD39" s="163"/>
      <c r="FBE39" s="163"/>
      <c r="FBF39" s="163"/>
      <c r="FBG39" s="163"/>
      <c r="FBH39" s="163"/>
      <c r="FBI39" s="163"/>
      <c r="FBJ39" s="163"/>
      <c r="FBK39" s="163"/>
      <c r="FBL39" s="163"/>
      <c r="FBM39" s="163"/>
      <c r="FBN39" s="163"/>
      <c r="FBO39" s="163"/>
      <c r="FBP39" s="163"/>
      <c r="FBQ39" s="163"/>
      <c r="FBR39" s="163"/>
      <c r="FBS39" s="163"/>
      <c r="FBT39" s="163"/>
      <c r="FBU39" s="163"/>
      <c r="FBV39" s="163"/>
      <c r="FBW39" s="163"/>
      <c r="FBX39" s="163"/>
      <c r="FBY39" s="163"/>
      <c r="FBZ39" s="163"/>
      <c r="FCA39" s="163"/>
      <c r="FCB39" s="163"/>
      <c r="FCC39" s="163"/>
      <c r="FCD39" s="163"/>
      <c r="FCE39" s="163"/>
      <c r="FCF39" s="163"/>
      <c r="FCG39" s="163"/>
      <c r="FCH39" s="163"/>
      <c r="FCI39" s="163"/>
      <c r="FCJ39" s="163"/>
      <c r="FCK39" s="163"/>
      <c r="FCL39" s="163"/>
      <c r="FCM39" s="163"/>
      <c r="FCN39" s="163"/>
      <c r="FCO39" s="163"/>
      <c r="FCP39" s="163"/>
      <c r="FCQ39" s="163"/>
      <c r="FCR39" s="163"/>
      <c r="FCS39" s="163"/>
      <c r="FCT39" s="163"/>
      <c r="FCU39" s="163"/>
      <c r="FCV39" s="163"/>
      <c r="FCW39" s="163"/>
      <c r="FCX39" s="163"/>
      <c r="FCY39" s="163"/>
      <c r="FCZ39" s="163"/>
      <c r="FDA39" s="163"/>
      <c r="FDB39" s="163"/>
      <c r="FDC39" s="163"/>
      <c r="FDD39" s="163"/>
      <c r="FDE39" s="163"/>
      <c r="FDF39" s="163"/>
      <c r="FDG39" s="163"/>
      <c r="FDH39" s="163"/>
      <c r="FDI39" s="163"/>
      <c r="FDJ39" s="163"/>
      <c r="FDK39" s="163"/>
      <c r="FDL39" s="163"/>
      <c r="FDM39" s="163"/>
      <c r="FDN39" s="163"/>
      <c r="FDO39" s="163"/>
      <c r="FDP39" s="163"/>
      <c r="FDQ39" s="163"/>
      <c r="FDR39" s="163"/>
      <c r="FDS39" s="163"/>
      <c r="FDT39" s="163"/>
      <c r="FDU39" s="163"/>
      <c r="FDV39" s="163"/>
      <c r="FDW39" s="163"/>
      <c r="FDX39" s="163"/>
      <c r="FDY39" s="163"/>
      <c r="FDZ39" s="163"/>
      <c r="FEA39" s="163"/>
      <c r="FEB39" s="163"/>
      <c r="FEC39" s="163"/>
      <c r="FED39" s="163"/>
      <c r="FEE39" s="163"/>
      <c r="FEF39" s="163"/>
      <c r="FEG39" s="163"/>
      <c r="FEH39" s="163"/>
      <c r="FEI39" s="163"/>
      <c r="FEJ39" s="163"/>
      <c r="FEK39" s="163"/>
      <c r="FEL39" s="163"/>
      <c r="FEM39" s="163"/>
      <c r="FEN39" s="163"/>
      <c r="FEO39" s="163"/>
      <c r="FEP39" s="163"/>
      <c r="FEQ39" s="163"/>
      <c r="FER39" s="163"/>
      <c r="FES39" s="163"/>
      <c r="FET39" s="163"/>
      <c r="FEU39" s="163"/>
      <c r="FEV39" s="163"/>
      <c r="FEW39" s="163"/>
      <c r="FEX39" s="163"/>
      <c r="FEY39" s="163"/>
      <c r="FEZ39" s="163"/>
      <c r="FFA39" s="163"/>
      <c r="FFB39" s="163"/>
      <c r="FFC39" s="163"/>
      <c r="FFD39" s="163"/>
      <c r="FFE39" s="163"/>
      <c r="FFF39" s="163"/>
      <c r="FFG39" s="163"/>
      <c r="FFH39" s="163"/>
      <c r="FFI39" s="163"/>
      <c r="FFJ39" s="163"/>
      <c r="FFK39" s="163"/>
      <c r="FFL39" s="163"/>
      <c r="FFM39" s="163"/>
      <c r="FFN39" s="163"/>
      <c r="FFO39" s="163"/>
      <c r="FFP39" s="163"/>
      <c r="FFQ39" s="163"/>
      <c r="FFR39" s="163"/>
      <c r="FFS39" s="163"/>
      <c r="FFT39" s="163"/>
      <c r="FFU39" s="163"/>
      <c r="FFV39" s="163"/>
      <c r="FFW39" s="163"/>
      <c r="FFX39" s="163"/>
      <c r="FFY39" s="163"/>
      <c r="FFZ39" s="163"/>
      <c r="FGA39" s="163"/>
      <c r="FGB39" s="163"/>
      <c r="FGC39" s="163"/>
      <c r="FGD39" s="163"/>
      <c r="FGE39" s="163"/>
      <c r="FGF39" s="163"/>
      <c r="FGG39" s="163"/>
      <c r="FGH39" s="163"/>
      <c r="FGI39" s="163"/>
      <c r="FGJ39" s="163"/>
      <c r="FGK39" s="163"/>
      <c r="FGL39" s="163"/>
      <c r="FGM39" s="163"/>
      <c r="FGN39" s="163"/>
      <c r="FGO39" s="163"/>
      <c r="FGP39" s="163"/>
      <c r="FGQ39" s="163"/>
      <c r="FGR39" s="163"/>
      <c r="FGS39" s="163"/>
      <c r="FGT39" s="163"/>
      <c r="FGU39" s="163"/>
      <c r="FGV39" s="163"/>
      <c r="FGW39" s="163"/>
      <c r="FGX39" s="163"/>
      <c r="FGY39" s="163"/>
      <c r="FGZ39" s="163"/>
      <c r="FHA39" s="163"/>
      <c r="FHB39" s="163"/>
      <c r="FHC39" s="163"/>
      <c r="FHD39" s="163"/>
      <c r="FHE39" s="163"/>
      <c r="FHF39" s="163"/>
      <c r="FHG39" s="163"/>
      <c r="FHH39" s="163"/>
      <c r="FHI39" s="163"/>
      <c r="FHJ39" s="163"/>
      <c r="FHK39" s="163"/>
      <c r="FHL39" s="163"/>
      <c r="FHM39" s="163"/>
      <c r="FHN39" s="163"/>
      <c r="FHO39" s="163"/>
      <c r="FHP39" s="163"/>
      <c r="FHQ39" s="163"/>
      <c r="FHR39" s="163"/>
      <c r="FHS39" s="163"/>
      <c r="FHT39" s="163"/>
      <c r="FHU39" s="163"/>
      <c r="FHV39" s="163"/>
      <c r="FHW39" s="163"/>
      <c r="FHX39" s="163"/>
      <c r="FHY39" s="163"/>
      <c r="FHZ39" s="163"/>
      <c r="FIA39" s="163"/>
      <c r="FIB39" s="163"/>
      <c r="FIC39" s="163"/>
      <c r="FID39" s="163"/>
      <c r="FIE39" s="163"/>
      <c r="FIF39" s="163"/>
      <c r="FIG39" s="163"/>
      <c r="FIH39" s="163"/>
      <c r="FII39" s="163"/>
      <c r="FIJ39" s="163"/>
      <c r="FIK39" s="163"/>
      <c r="FIL39" s="163"/>
      <c r="FIM39" s="163"/>
      <c r="FIN39" s="163"/>
      <c r="FIO39" s="163"/>
      <c r="FIP39" s="163"/>
      <c r="FIQ39" s="163"/>
      <c r="FIR39" s="163"/>
      <c r="FIS39" s="163"/>
      <c r="FIT39" s="163"/>
      <c r="FIU39" s="163"/>
      <c r="FIV39" s="163"/>
      <c r="FIW39" s="163"/>
      <c r="FIX39" s="163"/>
      <c r="FIY39" s="163"/>
      <c r="FIZ39" s="163"/>
      <c r="FJA39" s="163"/>
      <c r="FJB39" s="163"/>
      <c r="FJC39" s="163"/>
      <c r="FJD39" s="163"/>
      <c r="FJE39" s="163"/>
      <c r="FJF39" s="163"/>
      <c r="FJG39" s="163"/>
      <c r="FJH39" s="163"/>
      <c r="FJI39" s="163"/>
      <c r="FJJ39" s="163"/>
      <c r="FJK39" s="163"/>
      <c r="FJL39" s="163"/>
      <c r="FJM39" s="163"/>
      <c r="FJN39" s="163"/>
      <c r="FJO39" s="163"/>
      <c r="FJP39" s="163"/>
      <c r="FJQ39" s="163"/>
      <c r="FJR39" s="163"/>
      <c r="FJS39" s="163"/>
      <c r="FJT39" s="163"/>
      <c r="FJU39" s="163"/>
      <c r="FJV39" s="163"/>
      <c r="FJW39" s="163"/>
      <c r="FJX39" s="163"/>
      <c r="FJY39" s="163"/>
      <c r="FJZ39" s="163"/>
      <c r="FKA39" s="163"/>
      <c r="FKB39" s="163"/>
      <c r="FKC39" s="163"/>
      <c r="FKD39" s="163"/>
      <c r="FKE39" s="163"/>
      <c r="FKF39" s="163"/>
      <c r="FKG39" s="163"/>
      <c r="FKH39" s="163"/>
      <c r="FKI39" s="163"/>
      <c r="FKJ39" s="163"/>
      <c r="FKK39" s="163"/>
      <c r="FKL39" s="163"/>
      <c r="FKM39" s="163"/>
      <c r="FKN39" s="163"/>
      <c r="FKO39" s="163"/>
      <c r="FKP39" s="163"/>
      <c r="FKQ39" s="163"/>
      <c r="FKR39" s="163"/>
      <c r="FKS39" s="163"/>
      <c r="FKT39" s="163"/>
      <c r="FKU39" s="163"/>
      <c r="FKV39" s="163"/>
      <c r="FKW39" s="163"/>
      <c r="FKX39" s="163"/>
      <c r="FKY39" s="163"/>
      <c r="FKZ39" s="163"/>
      <c r="FLA39" s="163"/>
      <c r="FLB39" s="163"/>
      <c r="FLC39" s="163"/>
      <c r="FLD39" s="163"/>
      <c r="FLE39" s="163"/>
      <c r="FLF39" s="163"/>
      <c r="FLG39" s="163"/>
      <c r="FLH39" s="163"/>
      <c r="FLI39" s="163"/>
      <c r="FLJ39" s="163"/>
      <c r="FLK39" s="163"/>
      <c r="FLL39" s="163"/>
      <c r="FLM39" s="163"/>
      <c r="FLN39" s="163"/>
      <c r="FLO39" s="163"/>
      <c r="FLP39" s="163"/>
      <c r="FLQ39" s="163"/>
      <c r="FLR39" s="163"/>
      <c r="FLS39" s="163"/>
      <c r="FLT39" s="163"/>
      <c r="FLU39" s="163"/>
      <c r="FLV39" s="163"/>
      <c r="FLW39" s="163"/>
      <c r="FLX39" s="163"/>
      <c r="FLY39" s="163"/>
      <c r="FLZ39" s="163"/>
      <c r="FMA39" s="163"/>
      <c r="FMB39" s="163"/>
      <c r="FMC39" s="163"/>
      <c r="FMD39" s="163"/>
      <c r="FME39" s="163"/>
      <c r="FMF39" s="163"/>
      <c r="FMG39" s="163"/>
      <c r="FMH39" s="163"/>
      <c r="FMI39" s="163"/>
      <c r="FMJ39" s="163"/>
      <c r="FMK39" s="163"/>
      <c r="FML39" s="163"/>
      <c r="FMM39" s="163"/>
      <c r="FMN39" s="163"/>
      <c r="FMO39" s="163"/>
      <c r="FMP39" s="163"/>
      <c r="FMQ39" s="163"/>
      <c r="FMR39" s="163"/>
      <c r="FMS39" s="163"/>
      <c r="FMT39" s="163"/>
      <c r="FMU39" s="163"/>
      <c r="FMV39" s="163"/>
      <c r="FMW39" s="163"/>
      <c r="FMX39" s="163"/>
      <c r="FMY39" s="163"/>
      <c r="FMZ39" s="163"/>
      <c r="FNA39" s="163"/>
      <c r="FNB39" s="163"/>
      <c r="FNC39" s="163"/>
      <c r="FND39" s="163"/>
      <c r="FNE39" s="163"/>
      <c r="FNF39" s="163"/>
      <c r="FNG39" s="163"/>
      <c r="FNH39" s="163"/>
      <c r="FNI39" s="163"/>
      <c r="FNJ39" s="163"/>
      <c r="FNK39" s="163"/>
      <c r="FNL39" s="163"/>
      <c r="FNM39" s="163"/>
      <c r="FNN39" s="163"/>
      <c r="FNO39" s="163"/>
      <c r="FNP39" s="163"/>
      <c r="FNQ39" s="163"/>
      <c r="FNR39" s="163"/>
      <c r="FNS39" s="163"/>
      <c r="FNT39" s="163"/>
      <c r="FNU39" s="163"/>
      <c r="FNV39" s="163"/>
      <c r="FNW39" s="163"/>
      <c r="FNX39" s="163"/>
      <c r="FNY39" s="163"/>
      <c r="FNZ39" s="163"/>
      <c r="FOA39" s="163"/>
      <c r="FOB39" s="163"/>
      <c r="FOC39" s="163"/>
      <c r="FOD39" s="163"/>
      <c r="FOE39" s="163"/>
      <c r="FOF39" s="163"/>
      <c r="FOG39" s="163"/>
      <c r="FOH39" s="163"/>
      <c r="FOI39" s="163"/>
      <c r="FOJ39" s="163"/>
      <c r="FOK39" s="163"/>
      <c r="FOL39" s="163"/>
      <c r="FOM39" s="163"/>
      <c r="FON39" s="163"/>
      <c r="FOO39" s="163"/>
      <c r="FOP39" s="163"/>
      <c r="FOQ39" s="163"/>
      <c r="FOR39" s="163"/>
      <c r="FOS39" s="163"/>
      <c r="FOT39" s="163"/>
      <c r="FOU39" s="163"/>
      <c r="FOV39" s="163"/>
      <c r="FOW39" s="163"/>
      <c r="FOX39" s="163"/>
      <c r="FOY39" s="163"/>
      <c r="FOZ39" s="163"/>
      <c r="FPA39" s="163"/>
      <c r="FPB39" s="163"/>
      <c r="FPC39" s="163"/>
      <c r="FPD39" s="163"/>
      <c r="FPE39" s="163"/>
      <c r="FPF39" s="163"/>
      <c r="FPG39" s="163"/>
      <c r="FPH39" s="163"/>
      <c r="FPI39" s="163"/>
      <c r="FPJ39" s="163"/>
      <c r="FPK39" s="163"/>
      <c r="FPL39" s="163"/>
      <c r="FPM39" s="163"/>
      <c r="FPN39" s="163"/>
      <c r="FPO39" s="163"/>
      <c r="FPP39" s="163"/>
      <c r="FPQ39" s="163"/>
      <c r="FPR39" s="163"/>
      <c r="FPS39" s="163"/>
      <c r="FPT39" s="163"/>
      <c r="FPU39" s="163"/>
      <c r="FPV39" s="163"/>
      <c r="FPW39" s="163"/>
      <c r="FPX39" s="163"/>
      <c r="FPY39" s="163"/>
      <c r="FPZ39" s="163"/>
      <c r="FQA39" s="163"/>
      <c r="FQB39" s="163"/>
      <c r="FQC39" s="163"/>
      <c r="FQD39" s="163"/>
      <c r="FQE39" s="163"/>
      <c r="FQF39" s="163"/>
      <c r="FQG39" s="163"/>
      <c r="FQH39" s="163"/>
      <c r="FQI39" s="163"/>
      <c r="FQJ39" s="163"/>
      <c r="FQK39" s="163"/>
      <c r="FQL39" s="163"/>
      <c r="FQM39" s="163"/>
      <c r="FQN39" s="163"/>
      <c r="FQO39" s="163"/>
      <c r="FQP39" s="163"/>
      <c r="FQQ39" s="163"/>
      <c r="FQR39" s="163"/>
      <c r="FQS39" s="163"/>
      <c r="FQT39" s="163"/>
      <c r="FQU39" s="163"/>
      <c r="FQV39" s="163"/>
      <c r="FQW39" s="163"/>
      <c r="FQX39" s="163"/>
      <c r="FQY39" s="163"/>
      <c r="FQZ39" s="163"/>
      <c r="FRA39" s="163"/>
      <c r="FRB39" s="163"/>
      <c r="FRC39" s="163"/>
      <c r="FRD39" s="163"/>
      <c r="FRE39" s="163"/>
      <c r="FRF39" s="163"/>
      <c r="FRG39" s="163"/>
      <c r="FRH39" s="163"/>
      <c r="FRI39" s="163"/>
      <c r="FRJ39" s="163"/>
      <c r="FRK39" s="163"/>
      <c r="FRL39" s="163"/>
      <c r="FRM39" s="163"/>
      <c r="FRN39" s="163"/>
      <c r="FRO39" s="163"/>
      <c r="FRP39" s="163"/>
      <c r="FRQ39" s="163"/>
      <c r="FRR39" s="163"/>
      <c r="FRS39" s="163"/>
      <c r="FRT39" s="163"/>
      <c r="FRU39" s="163"/>
      <c r="FRV39" s="163"/>
      <c r="FRW39" s="163"/>
      <c r="FRX39" s="163"/>
      <c r="FRY39" s="163"/>
      <c r="FRZ39" s="163"/>
      <c r="FSA39" s="163"/>
      <c r="FSB39" s="163"/>
      <c r="FSC39" s="163"/>
      <c r="FSD39" s="163"/>
      <c r="FSE39" s="163"/>
      <c r="FSF39" s="163"/>
      <c r="FSG39" s="163"/>
      <c r="FSH39" s="163"/>
      <c r="FSI39" s="163"/>
      <c r="FSJ39" s="163"/>
      <c r="FSK39" s="163"/>
      <c r="FSL39" s="163"/>
      <c r="FSM39" s="163"/>
      <c r="FSN39" s="163"/>
      <c r="FSO39" s="163"/>
      <c r="FSP39" s="163"/>
      <c r="FSQ39" s="163"/>
      <c r="FSR39" s="163"/>
      <c r="FSS39" s="163"/>
      <c r="FST39" s="163"/>
      <c r="FSU39" s="163"/>
      <c r="FSV39" s="163"/>
      <c r="FSW39" s="163"/>
      <c r="FSX39" s="163"/>
      <c r="FSY39" s="163"/>
      <c r="FSZ39" s="163"/>
      <c r="FTA39" s="163"/>
      <c r="FTB39" s="163"/>
      <c r="FTC39" s="163"/>
      <c r="FTD39" s="163"/>
      <c r="FTE39" s="163"/>
      <c r="FTF39" s="163"/>
      <c r="FTG39" s="163"/>
      <c r="FTH39" s="163"/>
      <c r="FTI39" s="163"/>
      <c r="FTJ39" s="163"/>
      <c r="FTK39" s="163"/>
      <c r="FTL39" s="163"/>
      <c r="FTM39" s="163"/>
      <c r="FTN39" s="163"/>
      <c r="FTO39" s="163"/>
      <c r="FTP39" s="163"/>
      <c r="FTQ39" s="163"/>
      <c r="FTR39" s="163"/>
      <c r="FTS39" s="163"/>
      <c r="FTT39" s="163"/>
      <c r="FTU39" s="163"/>
      <c r="FTV39" s="163"/>
      <c r="FTW39" s="163"/>
      <c r="FTX39" s="163"/>
      <c r="FTY39" s="163"/>
      <c r="FTZ39" s="163"/>
      <c r="FUA39" s="163"/>
      <c r="FUB39" s="163"/>
      <c r="FUC39" s="163"/>
      <c r="FUD39" s="163"/>
      <c r="FUE39" s="163"/>
      <c r="FUF39" s="163"/>
      <c r="FUG39" s="163"/>
      <c r="FUH39" s="163"/>
      <c r="FUI39" s="163"/>
      <c r="FUJ39" s="163"/>
      <c r="FUK39" s="163"/>
      <c r="FUL39" s="163"/>
      <c r="FUM39" s="163"/>
      <c r="FUN39" s="163"/>
      <c r="FUO39" s="163"/>
      <c r="FUP39" s="163"/>
      <c r="FUQ39" s="163"/>
      <c r="FUR39" s="163"/>
      <c r="FUS39" s="163"/>
      <c r="FUT39" s="163"/>
      <c r="FUU39" s="163"/>
      <c r="FUV39" s="163"/>
      <c r="FUW39" s="163"/>
      <c r="FUX39" s="163"/>
      <c r="FUY39" s="163"/>
      <c r="FUZ39" s="163"/>
      <c r="FVA39" s="163"/>
      <c r="FVB39" s="163"/>
      <c r="FVC39" s="163"/>
      <c r="FVD39" s="163"/>
      <c r="FVE39" s="163"/>
      <c r="FVF39" s="163"/>
      <c r="FVG39" s="163"/>
      <c r="FVH39" s="163"/>
      <c r="FVI39" s="163"/>
      <c r="FVJ39" s="163"/>
      <c r="FVK39" s="163"/>
      <c r="FVL39" s="163"/>
      <c r="FVM39" s="163"/>
      <c r="FVN39" s="163"/>
      <c r="FVO39" s="163"/>
      <c r="FVP39" s="163"/>
      <c r="FVQ39" s="163"/>
      <c r="FVR39" s="163"/>
      <c r="FVS39" s="163"/>
      <c r="FVT39" s="163"/>
      <c r="FVU39" s="163"/>
      <c r="FVV39" s="163"/>
      <c r="FVW39" s="163"/>
      <c r="FVX39" s="163"/>
      <c r="FVY39" s="163"/>
      <c r="FVZ39" s="163"/>
      <c r="FWA39" s="163"/>
      <c r="FWB39" s="163"/>
      <c r="FWC39" s="163"/>
      <c r="FWD39" s="163"/>
      <c r="FWE39" s="163"/>
      <c r="FWF39" s="163"/>
      <c r="FWG39" s="163"/>
      <c r="FWH39" s="163"/>
      <c r="FWI39" s="163"/>
      <c r="FWJ39" s="163"/>
      <c r="FWK39" s="163"/>
      <c r="FWL39" s="163"/>
      <c r="FWM39" s="163"/>
      <c r="FWN39" s="163"/>
      <c r="FWO39" s="163"/>
      <c r="FWP39" s="163"/>
      <c r="FWQ39" s="163"/>
      <c r="FWR39" s="163"/>
      <c r="FWS39" s="163"/>
      <c r="FWT39" s="163"/>
      <c r="FWU39" s="163"/>
      <c r="FWV39" s="163"/>
      <c r="FWW39" s="163"/>
      <c r="FWX39" s="163"/>
      <c r="FWY39" s="163"/>
      <c r="FWZ39" s="163"/>
      <c r="FXA39" s="163"/>
      <c r="FXB39" s="163"/>
      <c r="FXC39" s="163"/>
      <c r="FXD39" s="163"/>
      <c r="FXE39" s="163"/>
      <c r="FXF39" s="163"/>
      <c r="FXG39" s="163"/>
      <c r="FXH39" s="163"/>
      <c r="FXI39" s="163"/>
      <c r="FXJ39" s="163"/>
      <c r="FXK39" s="163"/>
      <c r="FXL39" s="163"/>
      <c r="FXM39" s="163"/>
      <c r="FXN39" s="163"/>
      <c r="FXO39" s="163"/>
      <c r="FXP39" s="163"/>
      <c r="FXQ39" s="163"/>
      <c r="FXR39" s="163"/>
      <c r="FXS39" s="163"/>
      <c r="FXT39" s="163"/>
      <c r="FXU39" s="163"/>
      <c r="FXV39" s="163"/>
      <c r="FXW39" s="163"/>
      <c r="FXX39" s="163"/>
      <c r="FXY39" s="163"/>
      <c r="FXZ39" s="163"/>
      <c r="FYA39" s="163"/>
      <c r="FYB39" s="163"/>
      <c r="FYC39" s="163"/>
      <c r="FYD39" s="163"/>
      <c r="FYE39" s="163"/>
      <c r="FYF39" s="163"/>
      <c r="FYG39" s="163"/>
      <c r="FYH39" s="163"/>
      <c r="FYI39" s="163"/>
      <c r="FYJ39" s="163"/>
      <c r="FYK39" s="163"/>
      <c r="FYL39" s="163"/>
      <c r="FYM39" s="163"/>
      <c r="FYN39" s="163"/>
      <c r="FYO39" s="163"/>
      <c r="FYP39" s="163"/>
      <c r="FYQ39" s="163"/>
      <c r="FYR39" s="163"/>
      <c r="FYS39" s="163"/>
      <c r="FYT39" s="163"/>
      <c r="FYU39" s="163"/>
      <c r="FYV39" s="163"/>
      <c r="FYW39" s="163"/>
      <c r="FYX39" s="163"/>
      <c r="FYY39" s="163"/>
      <c r="FYZ39" s="163"/>
      <c r="FZA39" s="163"/>
      <c r="FZB39" s="163"/>
      <c r="FZC39" s="163"/>
      <c r="FZD39" s="163"/>
      <c r="FZE39" s="163"/>
      <c r="FZF39" s="163"/>
      <c r="FZG39" s="163"/>
      <c r="FZH39" s="163"/>
      <c r="FZI39" s="163"/>
      <c r="FZJ39" s="163"/>
      <c r="FZK39" s="163"/>
      <c r="FZL39" s="163"/>
      <c r="FZM39" s="163"/>
      <c r="FZN39" s="163"/>
      <c r="FZO39" s="163"/>
      <c r="FZP39" s="163"/>
      <c r="FZQ39" s="163"/>
      <c r="FZR39" s="163"/>
      <c r="FZS39" s="163"/>
      <c r="FZT39" s="163"/>
      <c r="FZU39" s="163"/>
      <c r="FZV39" s="163"/>
      <c r="FZW39" s="163"/>
      <c r="FZX39" s="163"/>
      <c r="FZY39" s="163"/>
      <c r="FZZ39" s="163"/>
      <c r="GAA39" s="163"/>
      <c r="GAB39" s="163"/>
      <c r="GAC39" s="163"/>
      <c r="GAD39" s="163"/>
      <c r="GAE39" s="163"/>
      <c r="GAF39" s="163"/>
      <c r="GAG39" s="163"/>
      <c r="GAH39" s="163"/>
      <c r="GAI39" s="163"/>
      <c r="GAJ39" s="163"/>
      <c r="GAK39" s="163"/>
      <c r="GAL39" s="163"/>
      <c r="GAM39" s="163"/>
      <c r="GAN39" s="163"/>
      <c r="GAO39" s="163"/>
      <c r="GAP39" s="163"/>
      <c r="GAQ39" s="163"/>
      <c r="GAR39" s="163"/>
      <c r="GAS39" s="163"/>
      <c r="GAT39" s="163"/>
      <c r="GAU39" s="163"/>
      <c r="GAV39" s="163"/>
      <c r="GAW39" s="163"/>
      <c r="GAX39" s="163"/>
      <c r="GAY39" s="163"/>
      <c r="GAZ39" s="163"/>
      <c r="GBA39" s="163"/>
      <c r="GBB39" s="163"/>
      <c r="GBC39" s="163"/>
      <c r="GBD39" s="163"/>
      <c r="GBE39" s="163"/>
      <c r="GBF39" s="163"/>
      <c r="GBG39" s="163"/>
      <c r="GBH39" s="163"/>
      <c r="GBI39" s="163"/>
      <c r="GBJ39" s="163"/>
      <c r="GBK39" s="163"/>
      <c r="GBL39" s="163"/>
      <c r="GBM39" s="163"/>
      <c r="GBN39" s="163"/>
      <c r="GBO39" s="163"/>
      <c r="GBP39" s="163"/>
      <c r="GBQ39" s="163"/>
      <c r="GBR39" s="163"/>
      <c r="GBS39" s="163"/>
      <c r="GBT39" s="163"/>
      <c r="GBU39" s="163"/>
      <c r="GBV39" s="163"/>
      <c r="GBW39" s="163"/>
      <c r="GBX39" s="163"/>
      <c r="GBY39" s="163"/>
      <c r="GBZ39" s="163"/>
      <c r="GCA39" s="163"/>
      <c r="GCB39" s="163"/>
      <c r="GCC39" s="163"/>
      <c r="GCD39" s="163"/>
      <c r="GCE39" s="163"/>
      <c r="GCF39" s="163"/>
      <c r="GCG39" s="163"/>
      <c r="GCH39" s="163"/>
      <c r="GCI39" s="163"/>
      <c r="GCJ39" s="163"/>
      <c r="GCK39" s="163"/>
      <c r="GCL39" s="163"/>
      <c r="GCM39" s="163"/>
      <c r="GCN39" s="163"/>
      <c r="GCO39" s="163"/>
      <c r="GCP39" s="163"/>
      <c r="GCQ39" s="163"/>
      <c r="GCR39" s="163"/>
      <c r="GCS39" s="163"/>
      <c r="GCT39" s="163"/>
      <c r="GCU39" s="163"/>
      <c r="GCV39" s="163"/>
      <c r="GCW39" s="163"/>
      <c r="GCX39" s="163"/>
      <c r="GCY39" s="163"/>
      <c r="GCZ39" s="163"/>
      <c r="GDA39" s="163"/>
      <c r="GDB39" s="163"/>
      <c r="GDC39" s="163"/>
      <c r="GDD39" s="163"/>
      <c r="GDE39" s="163"/>
      <c r="GDF39" s="163"/>
      <c r="GDG39" s="163"/>
      <c r="GDH39" s="163"/>
      <c r="GDI39" s="163"/>
      <c r="GDJ39" s="163"/>
      <c r="GDK39" s="163"/>
      <c r="GDL39" s="163"/>
      <c r="GDM39" s="163"/>
      <c r="GDN39" s="163"/>
      <c r="GDO39" s="163"/>
      <c r="GDP39" s="163"/>
      <c r="GDQ39" s="163"/>
      <c r="GDR39" s="163"/>
      <c r="GDS39" s="163"/>
      <c r="GDT39" s="163"/>
      <c r="GDU39" s="163"/>
      <c r="GDV39" s="163"/>
      <c r="GDW39" s="163"/>
      <c r="GDX39" s="163"/>
      <c r="GDY39" s="163"/>
      <c r="GDZ39" s="163"/>
      <c r="GEA39" s="163"/>
      <c r="GEB39" s="163"/>
      <c r="GEC39" s="163"/>
      <c r="GED39" s="163"/>
      <c r="GEE39" s="163"/>
      <c r="GEF39" s="163"/>
      <c r="GEG39" s="163"/>
      <c r="GEH39" s="163"/>
      <c r="GEI39" s="163"/>
      <c r="GEJ39" s="163"/>
      <c r="GEK39" s="163"/>
      <c r="GEL39" s="163"/>
      <c r="GEM39" s="163"/>
      <c r="GEN39" s="163"/>
      <c r="GEO39" s="163"/>
      <c r="GEP39" s="163"/>
      <c r="GEQ39" s="163"/>
      <c r="GER39" s="163"/>
      <c r="GES39" s="163"/>
      <c r="GET39" s="163"/>
      <c r="GEU39" s="163"/>
      <c r="GEV39" s="163"/>
      <c r="GEW39" s="163"/>
      <c r="GEX39" s="163"/>
      <c r="GEY39" s="163"/>
      <c r="GEZ39" s="163"/>
      <c r="GFA39" s="163"/>
      <c r="GFB39" s="163"/>
      <c r="GFC39" s="163"/>
      <c r="GFD39" s="163"/>
      <c r="GFE39" s="163"/>
      <c r="GFF39" s="163"/>
      <c r="GFG39" s="163"/>
      <c r="GFH39" s="163"/>
      <c r="GFI39" s="163"/>
      <c r="GFJ39" s="163"/>
      <c r="GFK39" s="163"/>
      <c r="GFL39" s="163"/>
      <c r="GFM39" s="163"/>
      <c r="GFN39" s="163"/>
      <c r="GFO39" s="163"/>
      <c r="GFP39" s="163"/>
      <c r="GFQ39" s="163"/>
      <c r="GFR39" s="163"/>
      <c r="GFS39" s="163"/>
      <c r="GFT39" s="163"/>
      <c r="GFU39" s="163"/>
      <c r="GFV39" s="163"/>
      <c r="GFW39" s="163"/>
      <c r="GFX39" s="163"/>
      <c r="GFY39" s="163"/>
      <c r="GFZ39" s="163"/>
      <c r="GGA39" s="163"/>
      <c r="GGB39" s="163"/>
      <c r="GGC39" s="163"/>
      <c r="GGD39" s="163"/>
      <c r="GGE39" s="163"/>
      <c r="GGF39" s="163"/>
      <c r="GGG39" s="163"/>
      <c r="GGH39" s="163"/>
      <c r="GGI39" s="163"/>
      <c r="GGJ39" s="163"/>
      <c r="GGK39" s="163"/>
      <c r="GGL39" s="163"/>
      <c r="GGM39" s="163"/>
      <c r="GGN39" s="163"/>
      <c r="GGO39" s="163"/>
      <c r="GGP39" s="163"/>
      <c r="GGQ39" s="163"/>
      <c r="GGR39" s="163"/>
      <c r="GGS39" s="163"/>
      <c r="GGT39" s="163"/>
      <c r="GGU39" s="163"/>
      <c r="GGV39" s="163"/>
      <c r="GGW39" s="163"/>
      <c r="GGX39" s="163"/>
      <c r="GGY39" s="163"/>
      <c r="GGZ39" s="163"/>
      <c r="GHA39" s="163"/>
      <c r="GHB39" s="163"/>
      <c r="GHC39" s="163"/>
      <c r="GHD39" s="163"/>
      <c r="GHE39" s="163"/>
      <c r="GHF39" s="163"/>
      <c r="GHG39" s="163"/>
      <c r="GHH39" s="163"/>
      <c r="GHI39" s="163"/>
      <c r="GHJ39" s="163"/>
      <c r="GHK39" s="163"/>
      <c r="GHL39" s="163"/>
      <c r="GHM39" s="163"/>
      <c r="GHN39" s="163"/>
      <c r="GHO39" s="163"/>
      <c r="GHP39" s="163"/>
      <c r="GHQ39" s="163"/>
      <c r="GHR39" s="163"/>
      <c r="GHS39" s="163"/>
      <c r="GHT39" s="163"/>
      <c r="GHU39" s="163"/>
      <c r="GHV39" s="163"/>
      <c r="GHW39" s="163"/>
      <c r="GHX39" s="163"/>
      <c r="GHY39" s="163"/>
      <c r="GHZ39" s="163"/>
      <c r="GIA39" s="163"/>
      <c r="GIB39" s="163"/>
      <c r="GIC39" s="163"/>
      <c r="GID39" s="163"/>
      <c r="GIE39" s="163"/>
      <c r="GIF39" s="163"/>
      <c r="GIG39" s="163"/>
      <c r="GIH39" s="163"/>
      <c r="GII39" s="163"/>
      <c r="GIJ39" s="163"/>
      <c r="GIK39" s="163"/>
      <c r="GIL39" s="163"/>
      <c r="GIM39" s="163"/>
      <c r="GIN39" s="163"/>
      <c r="GIO39" s="163"/>
      <c r="GIP39" s="163"/>
      <c r="GIQ39" s="163"/>
      <c r="GIR39" s="163"/>
      <c r="GIS39" s="163"/>
      <c r="GIT39" s="163"/>
      <c r="GIU39" s="163"/>
      <c r="GIV39" s="163"/>
      <c r="GIW39" s="163"/>
      <c r="GIX39" s="163"/>
      <c r="GIY39" s="163"/>
      <c r="GIZ39" s="163"/>
      <c r="GJA39" s="163"/>
      <c r="GJB39" s="163"/>
      <c r="GJC39" s="163"/>
      <c r="GJD39" s="163"/>
      <c r="GJE39" s="163"/>
      <c r="GJF39" s="163"/>
      <c r="GJG39" s="163"/>
      <c r="GJH39" s="163"/>
      <c r="GJI39" s="163"/>
      <c r="GJJ39" s="163"/>
      <c r="GJK39" s="163"/>
      <c r="GJL39" s="163"/>
      <c r="GJM39" s="163"/>
      <c r="GJN39" s="163"/>
      <c r="GJO39" s="163"/>
      <c r="GJP39" s="163"/>
      <c r="GJQ39" s="163"/>
      <c r="GJR39" s="163"/>
      <c r="GJS39" s="163"/>
      <c r="GJT39" s="163"/>
      <c r="GJU39" s="163"/>
      <c r="GJV39" s="163"/>
      <c r="GJW39" s="163"/>
      <c r="GJX39" s="163"/>
      <c r="GJY39" s="163"/>
      <c r="GJZ39" s="163"/>
      <c r="GKA39" s="163"/>
      <c r="GKB39" s="163"/>
      <c r="GKC39" s="163"/>
      <c r="GKD39" s="163"/>
      <c r="GKE39" s="163"/>
      <c r="GKF39" s="163"/>
      <c r="GKG39" s="163"/>
      <c r="GKH39" s="163"/>
      <c r="GKI39" s="163"/>
      <c r="GKJ39" s="163"/>
      <c r="GKK39" s="163"/>
      <c r="GKL39" s="163"/>
      <c r="GKM39" s="163"/>
      <c r="GKN39" s="163"/>
      <c r="GKO39" s="163"/>
      <c r="GKP39" s="163"/>
      <c r="GKQ39" s="163"/>
      <c r="GKR39" s="163"/>
      <c r="GKS39" s="163"/>
      <c r="GKT39" s="163"/>
      <c r="GKU39" s="163"/>
      <c r="GKV39" s="163"/>
      <c r="GKW39" s="163"/>
      <c r="GKX39" s="163"/>
      <c r="GKY39" s="163"/>
      <c r="GKZ39" s="163"/>
      <c r="GLA39" s="163"/>
      <c r="GLB39" s="163"/>
      <c r="GLC39" s="163"/>
      <c r="GLD39" s="163"/>
      <c r="GLE39" s="163"/>
      <c r="GLF39" s="163"/>
      <c r="GLG39" s="163"/>
      <c r="GLH39" s="163"/>
      <c r="GLI39" s="163"/>
      <c r="GLJ39" s="163"/>
      <c r="GLK39" s="163"/>
      <c r="GLL39" s="163"/>
      <c r="GLM39" s="163"/>
      <c r="GLN39" s="163"/>
      <c r="GLO39" s="163"/>
      <c r="GLP39" s="163"/>
      <c r="GLQ39" s="163"/>
      <c r="GLR39" s="163"/>
      <c r="GLS39" s="163"/>
      <c r="GLT39" s="163"/>
      <c r="GLU39" s="163"/>
      <c r="GLV39" s="163"/>
      <c r="GLW39" s="163"/>
      <c r="GLX39" s="163"/>
      <c r="GLY39" s="163"/>
      <c r="GLZ39" s="163"/>
      <c r="GMA39" s="163"/>
      <c r="GMB39" s="163"/>
      <c r="GMC39" s="163"/>
      <c r="GMD39" s="163"/>
      <c r="GME39" s="163"/>
      <c r="GMF39" s="163"/>
      <c r="GMG39" s="163"/>
      <c r="GMH39" s="163"/>
      <c r="GMI39" s="163"/>
      <c r="GMJ39" s="163"/>
      <c r="GMK39" s="163"/>
      <c r="GML39" s="163"/>
      <c r="GMM39" s="163"/>
      <c r="GMN39" s="163"/>
      <c r="GMO39" s="163"/>
      <c r="GMP39" s="163"/>
      <c r="GMQ39" s="163"/>
      <c r="GMR39" s="163"/>
      <c r="GMS39" s="163"/>
      <c r="GMT39" s="163"/>
      <c r="GMU39" s="163"/>
      <c r="GMV39" s="163"/>
      <c r="GMW39" s="163"/>
      <c r="GMX39" s="163"/>
      <c r="GMY39" s="163"/>
      <c r="GMZ39" s="163"/>
      <c r="GNA39" s="163"/>
      <c r="GNB39" s="163"/>
      <c r="GNC39" s="163"/>
      <c r="GND39" s="163"/>
      <c r="GNE39" s="163"/>
      <c r="GNF39" s="163"/>
      <c r="GNG39" s="163"/>
      <c r="GNH39" s="163"/>
      <c r="GNI39" s="163"/>
      <c r="GNJ39" s="163"/>
      <c r="GNK39" s="163"/>
      <c r="GNL39" s="163"/>
      <c r="GNM39" s="163"/>
      <c r="GNN39" s="163"/>
      <c r="GNO39" s="163"/>
      <c r="GNP39" s="163"/>
      <c r="GNQ39" s="163"/>
      <c r="GNR39" s="163"/>
      <c r="GNS39" s="163"/>
      <c r="GNT39" s="163"/>
      <c r="GNU39" s="163"/>
      <c r="GNV39" s="163"/>
      <c r="GNW39" s="163"/>
      <c r="GNX39" s="163"/>
      <c r="GNY39" s="163"/>
      <c r="GNZ39" s="163"/>
      <c r="GOA39" s="163"/>
      <c r="GOB39" s="163"/>
      <c r="GOC39" s="163"/>
      <c r="GOD39" s="163"/>
      <c r="GOE39" s="163"/>
      <c r="GOF39" s="163"/>
      <c r="GOG39" s="163"/>
      <c r="GOH39" s="163"/>
      <c r="GOI39" s="163"/>
      <c r="GOJ39" s="163"/>
      <c r="GOK39" s="163"/>
      <c r="GOL39" s="163"/>
      <c r="GOM39" s="163"/>
      <c r="GON39" s="163"/>
      <c r="GOO39" s="163"/>
      <c r="GOP39" s="163"/>
      <c r="GOQ39" s="163"/>
      <c r="GOR39" s="163"/>
      <c r="GOS39" s="163"/>
      <c r="GOT39" s="163"/>
      <c r="GOU39" s="163"/>
      <c r="GOV39" s="163"/>
      <c r="GOW39" s="163"/>
      <c r="GOX39" s="163"/>
      <c r="GOY39" s="163"/>
      <c r="GOZ39" s="163"/>
      <c r="GPA39" s="163"/>
      <c r="GPB39" s="163"/>
      <c r="GPC39" s="163"/>
      <c r="GPD39" s="163"/>
      <c r="GPE39" s="163"/>
      <c r="GPF39" s="163"/>
      <c r="GPG39" s="163"/>
      <c r="GPH39" s="163"/>
      <c r="GPI39" s="163"/>
      <c r="GPJ39" s="163"/>
      <c r="GPK39" s="163"/>
      <c r="GPL39" s="163"/>
      <c r="GPM39" s="163"/>
      <c r="GPN39" s="163"/>
      <c r="GPO39" s="163"/>
      <c r="GPP39" s="163"/>
      <c r="GPQ39" s="163"/>
      <c r="GPR39" s="163"/>
      <c r="GPS39" s="163"/>
      <c r="GPT39" s="163"/>
      <c r="GPU39" s="163"/>
      <c r="GPV39" s="163"/>
      <c r="GPW39" s="163"/>
      <c r="GPX39" s="163"/>
      <c r="GPY39" s="163"/>
      <c r="GPZ39" s="163"/>
      <c r="GQA39" s="163"/>
      <c r="GQB39" s="163"/>
      <c r="GQC39" s="163"/>
      <c r="GQD39" s="163"/>
      <c r="GQE39" s="163"/>
      <c r="GQF39" s="163"/>
      <c r="GQG39" s="163"/>
      <c r="GQH39" s="163"/>
      <c r="GQI39" s="163"/>
      <c r="GQJ39" s="163"/>
      <c r="GQK39" s="163"/>
      <c r="GQL39" s="163"/>
      <c r="GQM39" s="163"/>
      <c r="GQN39" s="163"/>
      <c r="GQO39" s="163"/>
      <c r="GQP39" s="163"/>
      <c r="GQQ39" s="163"/>
      <c r="GQR39" s="163"/>
      <c r="GQS39" s="163"/>
      <c r="GQT39" s="163"/>
      <c r="GQU39" s="163"/>
      <c r="GQV39" s="163"/>
      <c r="GQW39" s="163"/>
      <c r="GQX39" s="163"/>
      <c r="GQY39" s="163"/>
      <c r="GQZ39" s="163"/>
      <c r="GRA39" s="163"/>
      <c r="GRB39" s="163"/>
      <c r="GRC39" s="163"/>
      <c r="GRD39" s="163"/>
      <c r="GRE39" s="163"/>
      <c r="GRF39" s="163"/>
      <c r="GRG39" s="163"/>
      <c r="GRH39" s="163"/>
      <c r="GRI39" s="163"/>
      <c r="GRJ39" s="163"/>
      <c r="GRK39" s="163"/>
      <c r="GRL39" s="163"/>
      <c r="GRM39" s="163"/>
      <c r="GRN39" s="163"/>
      <c r="GRO39" s="163"/>
      <c r="GRP39" s="163"/>
      <c r="GRQ39" s="163"/>
      <c r="GRR39" s="163"/>
      <c r="GRS39" s="163"/>
      <c r="GRT39" s="163"/>
      <c r="GRU39" s="163"/>
      <c r="GRV39" s="163"/>
      <c r="GRW39" s="163"/>
      <c r="GRX39" s="163"/>
      <c r="GRY39" s="163"/>
      <c r="GRZ39" s="163"/>
      <c r="GSA39" s="163"/>
      <c r="GSB39" s="163"/>
      <c r="GSC39" s="163"/>
      <c r="GSD39" s="163"/>
      <c r="GSE39" s="163"/>
      <c r="GSF39" s="163"/>
      <c r="GSG39" s="163"/>
      <c r="GSH39" s="163"/>
      <c r="GSI39" s="163"/>
      <c r="GSJ39" s="163"/>
      <c r="GSK39" s="163"/>
      <c r="GSL39" s="163"/>
      <c r="GSM39" s="163"/>
      <c r="GSN39" s="163"/>
      <c r="GSO39" s="163"/>
      <c r="GSP39" s="163"/>
      <c r="GSQ39" s="163"/>
      <c r="GSR39" s="163"/>
      <c r="GSS39" s="163"/>
      <c r="GST39" s="163"/>
      <c r="GSU39" s="163"/>
      <c r="GSV39" s="163"/>
      <c r="GSW39" s="163"/>
      <c r="GSX39" s="163"/>
      <c r="GSY39" s="163"/>
      <c r="GSZ39" s="163"/>
      <c r="GTA39" s="163"/>
      <c r="GTB39" s="163"/>
      <c r="GTC39" s="163"/>
      <c r="GTD39" s="163"/>
      <c r="GTE39" s="163"/>
      <c r="GTF39" s="163"/>
      <c r="GTG39" s="163"/>
      <c r="GTH39" s="163"/>
      <c r="GTI39" s="163"/>
      <c r="GTJ39" s="163"/>
      <c r="GTK39" s="163"/>
      <c r="GTL39" s="163"/>
      <c r="GTM39" s="163"/>
      <c r="GTN39" s="163"/>
      <c r="GTO39" s="163"/>
      <c r="GTP39" s="163"/>
      <c r="GTQ39" s="163"/>
      <c r="GTR39" s="163"/>
      <c r="GTS39" s="163"/>
      <c r="GTT39" s="163"/>
      <c r="GTU39" s="163"/>
      <c r="GTV39" s="163"/>
      <c r="GTW39" s="163"/>
      <c r="GTX39" s="163"/>
      <c r="GTY39" s="163"/>
      <c r="GTZ39" s="163"/>
      <c r="GUA39" s="163"/>
      <c r="GUB39" s="163"/>
      <c r="GUC39" s="163"/>
      <c r="GUD39" s="163"/>
      <c r="GUE39" s="163"/>
      <c r="GUF39" s="163"/>
      <c r="GUG39" s="163"/>
      <c r="GUH39" s="163"/>
      <c r="GUI39" s="163"/>
      <c r="GUJ39" s="163"/>
      <c r="GUK39" s="163"/>
      <c r="GUL39" s="163"/>
      <c r="GUM39" s="163"/>
      <c r="GUN39" s="163"/>
      <c r="GUO39" s="163"/>
      <c r="GUP39" s="163"/>
      <c r="GUQ39" s="163"/>
      <c r="GUR39" s="163"/>
      <c r="GUS39" s="163"/>
      <c r="GUT39" s="163"/>
      <c r="GUU39" s="163"/>
      <c r="GUV39" s="163"/>
      <c r="GUW39" s="163"/>
      <c r="GUX39" s="163"/>
      <c r="GUY39" s="163"/>
      <c r="GUZ39" s="163"/>
      <c r="GVA39" s="163"/>
      <c r="GVB39" s="163"/>
      <c r="GVC39" s="163"/>
      <c r="GVD39" s="163"/>
      <c r="GVE39" s="163"/>
      <c r="GVF39" s="163"/>
      <c r="GVG39" s="163"/>
      <c r="GVH39" s="163"/>
      <c r="GVI39" s="163"/>
      <c r="GVJ39" s="163"/>
      <c r="GVK39" s="163"/>
      <c r="GVL39" s="163"/>
      <c r="GVM39" s="163"/>
      <c r="GVN39" s="163"/>
      <c r="GVO39" s="163"/>
      <c r="GVP39" s="163"/>
      <c r="GVQ39" s="163"/>
      <c r="GVR39" s="163"/>
      <c r="GVS39" s="163"/>
      <c r="GVT39" s="163"/>
      <c r="GVU39" s="163"/>
      <c r="GVV39" s="163"/>
      <c r="GVW39" s="163"/>
      <c r="GVX39" s="163"/>
      <c r="GVY39" s="163"/>
      <c r="GVZ39" s="163"/>
      <c r="GWA39" s="163"/>
      <c r="GWB39" s="163"/>
      <c r="GWC39" s="163"/>
      <c r="GWD39" s="163"/>
      <c r="GWE39" s="163"/>
      <c r="GWF39" s="163"/>
      <c r="GWG39" s="163"/>
      <c r="GWH39" s="163"/>
      <c r="GWI39" s="163"/>
      <c r="GWJ39" s="163"/>
      <c r="GWK39" s="163"/>
      <c r="GWL39" s="163"/>
      <c r="GWM39" s="163"/>
      <c r="GWN39" s="163"/>
      <c r="GWO39" s="163"/>
      <c r="GWP39" s="163"/>
      <c r="GWQ39" s="163"/>
      <c r="GWR39" s="163"/>
      <c r="GWS39" s="163"/>
      <c r="GWT39" s="163"/>
      <c r="GWU39" s="163"/>
      <c r="GWV39" s="163"/>
      <c r="GWW39" s="163"/>
      <c r="GWX39" s="163"/>
      <c r="GWY39" s="163"/>
      <c r="GWZ39" s="163"/>
      <c r="GXA39" s="163"/>
      <c r="GXB39" s="163"/>
      <c r="GXC39" s="163"/>
      <c r="GXD39" s="163"/>
      <c r="GXE39" s="163"/>
      <c r="GXF39" s="163"/>
      <c r="GXG39" s="163"/>
      <c r="GXH39" s="163"/>
      <c r="GXI39" s="163"/>
      <c r="GXJ39" s="163"/>
      <c r="GXK39" s="163"/>
      <c r="GXL39" s="163"/>
      <c r="GXM39" s="163"/>
      <c r="GXN39" s="163"/>
      <c r="GXO39" s="163"/>
      <c r="GXP39" s="163"/>
      <c r="GXQ39" s="163"/>
      <c r="GXR39" s="163"/>
      <c r="GXS39" s="163"/>
      <c r="GXT39" s="163"/>
      <c r="GXU39" s="163"/>
      <c r="GXV39" s="163"/>
      <c r="GXW39" s="163"/>
      <c r="GXX39" s="163"/>
      <c r="GXY39" s="163"/>
      <c r="GXZ39" s="163"/>
      <c r="GYA39" s="163"/>
      <c r="GYB39" s="163"/>
      <c r="GYC39" s="163"/>
      <c r="GYD39" s="163"/>
      <c r="GYE39" s="163"/>
      <c r="GYF39" s="163"/>
      <c r="GYG39" s="163"/>
      <c r="GYH39" s="163"/>
      <c r="GYI39" s="163"/>
      <c r="GYJ39" s="163"/>
      <c r="GYK39" s="163"/>
      <c r="GYL39" s="163"/>
      <c r="GYM39" s="163"/>
      <c r="GYN39" s="163"/>
      <c r="GYO39" s="163"/>
      <c r="GYP39" s="163"/>
      <c r="GYQ39" s="163"/>
      <c r="GYR39" s="163"/>
      <c r="GYS39" s="163"/>
      <c r="GYT39" s="163"/>
      <c r="GYU39" s="163"/>
      <c r="GYV39" s="163"/>
      <c r="GYW39" s="163"/>
      <c r="GYX39" s="163"/>
      <c r="GYY39" s="163"/>
      <c r="GYZ39" s="163"/>
      <c r="GZA39" s="163"/>
      <c r="GZB39" s="163"/>
      <c r="GZC39" s="163"/>
      <c r="GZD39" s="163"/>
      <c r="GZE39" s="163"/>
      <c r="GZF39" s="163"/>
      <c r="GZG39" s="163"/>
      <c r="GZH39" s="163"/>
      <c r="GZI39" s="163"/>
      <c r="GZJ39" s="163"/>
      <c r="GZK39" s="163"/>
      <c r="GZL39" s="163"/>
      <c r="GZM39" s="163"/>
      <c r="GZN39" s="163"/>
      <c r="GZO39" s="163"/>
      <c r="GZP39" s="163"/>
      <c r="GZQ39" s="163"/>
      <c r="GZR39" s="163"/>
      <c r="GZS39" s="163"/>
      <c r="GZT39" s="163"/>
      <c r="GZU39" s="163"/>
      <c r="GZV39" s="163"/>
      <c r="GZW39" s="163"/>
      <c r="GZX39" s="163"/>
      <c r="GZY39" s="163"/>
      <c r="GZZ39" s="163"/>
      <c r="HAA39" s="163"/>
      <c r="HAB39" s="163"/>
      <c r="HAC39" s="163"/>
      <c r="HAD39" s="163"/>
      <c r="HAE39" s="163"/>
      <c r="HAF39" s="163"/>
      <c r="HAG39" s="163"/>
      <c r="HAH39" s="163"/>
      <c r="HAI39" s="163"/>
      <c r="HAJ39" s="163"/>
      <c r="HAK39" s="163"/>
      <c r="HAL39" s="163"/>
      <c r="HAM39" s="163"/>
      <c r="HAN39" s="163"/>
      <c r="HAO39" s="163"/>
      <c r="HAP39" s="163"/>
      <c r="HAQ39" s="163"/>
      <c r="HAR39" s="163"/>
      <c r="HAS39" s="163"/>
      <c r="HAT39" s="163"/>
      <c r="HAU39" s="163"/>
      <c r="HAV39" s="163"/>
      <c r="HAW39" s="163"/>
      <c r="HAX39" s="163"/>
      <c r="HAY39" s="163"/>
      <c r="HAZ39" s="163"/>
      <c r="HBA39" s="163"/>
      <c r="HBB39" s="163"/>
      <c r="HBC39" s="163"/>
      <c r="HBD39" s="163"/>
      <c r="HBE39" s="163"/>
      <c r="HBF39" s="163"/>
      <c r="HBG39" s="163"/>
      <c r="HBH39" s="163"/>
      <c r="HBI39" s="163"/>
      <c r="HBJ39" s="163"/>
      <c r="HBK39" s="163"/>
      <c r="HBL39" s="163"/>
      <c r="HBM39" s="163"/>
      <c r="HBN39" s="163"/>
      <c r="HBO39" s="163"/>
      <c r="HBP39" s="163"/>
      <c r="HBQ39" s="163"/>
      <c r="HBR39" s="163"/>
      <c r="HBS39" s="163"/>
      <c r="HBT39" s="163"/>
      <c r="HBU39" s="163"/>
      <c r="HBV39" s="163"/>
      <c r="HBW39" s="163"/>
      <c r="HBX39" s="163"/>
      <c r="HBY39" s="163"/>
      <c r="HBZ39" s="163"/>
      <c r="HCA39" s="163"/>
      <c r="HCB39" s="163"/>
      <c r="HCC39" s="163"/>
      <c r="HCD39" s="163"/>
      <c r="HCE39" s="163"/>
      <c r="HCF39" s="163"/>
      <c r="HCG39" s="163"/>
      <c r="HCH39" s="163"/>
      <c r="HCI39" s="163"/>
      <c r="HCJ39" s="163"/>
      <c r="HCK39" s="163"/>
      <c r="HCL39" s="163"/>
      <c r="HCM39" s="163"/>
      <c r="HCN39" s="163"/>
      <c r="HCO39" s="163"/>
      <c r="HCP39" s="163"/>
      <c r="HCQ39" s="163"/>
      <c r="HCR39" s="163"/>
      <c r="HCS39" s="163"/>
      <c r="HCT39" s="163"/>
      <c r="HCU39" s="163"/>
      <c r="HCV39" s="163"/>
      <c r="HCW39" s="163"/>
      <c r="HCX39" s="163"/>
      <c r="HCY39" s="163"/>
      <c r="HCZ39" s="163"/>
      <c r="HDA39" s="163"/>
      <c r="HDB39" s="163"/>
      <c r="HDC39" s="163"/>
      <c r="HDD39" s="163"/>
      <c r="HDE39" s="163"/>
      <c r="HDF39" s="163"/>
      <c r="HDG39" s="163"/>
      <c r="HDH39" s="163"/>
      <c r="HDI39" s="163"/>
      <c r="HDJ39" s="163"/>
      <c r="HDK39" s="163"/>
      <c r="HDL39" s="163"/>
      <c r="HDM39" s="163"/>
      <c r="HDN39" s="163"/>
      <c r="HDO39" s="163"/>
      <c r="HDP39" s="163"/>
      <c r="HDQ39" s="163"/>
      <c r="HDR39" s="163"/>
      <c r="HDS39" s="163"/>
      <c r="HDT39" s="163"/>
      <c r="HDU39" s="163"/>
      <c r="HDV39" s="163"/>
      <c r="HDW39" s="163"/>
      <c r="HDX39" s="163"/>
      <c r="HDY39" s="163"/>
      <c r="HDZ39" s="163"/>
      <c r="HEA39" s="163"/>
      <c r="HEB39" s="163"/>
      <c r="HEC39" s="163"/>
      <c r="HED39" s="163"/>
      <c r="HEE39" s="163"/>
      <c r="HEF39" s="163"/>
      <c r="HEG39" s="163"/>
      <c r="HEH39" s="163"/>
      <c r="HEI39" s="163"/>
      <c r="HEJ39" s="163"/>
      <c r="HEK39" s="163"/>
      <c r="HEL39" s="163"/>
      <c r="HEM39" s="163"/>
      <c r="HEN39" s="163"/>
      <c r="HEO39" s="163"/>
      <c r="HEP39" s="163"/>
      <c r="HEQ39" s="163"/>
      <c r="HER39" s="163"/>
      <c r="HES39" s="163"/>
      <c r="HET39" s="163"/>
      <c r="HEU39" s="163"/>
      <c r="HEV39" s="163"/>
      <c r="HEW39" s="163"/>
      <c r="HEX39" s="163"/>
      <c r="HEY39" s="163"/>
      <c r="HEZ39" s="163"/>
      <c r="HFA39" s="163"/>
      <c r="HFB39" s="163"/>
      <c r="HFC39" s="163"/>
      <c r="HFD39" s="163"/>
      <c r="HFE39" s="163"/>
      <c r="HFF39" s="163"/>
      <c r="HFG39" s="163"/>
      <c r="HFH39" s="163"/>
      <c r="HFI39" s="163"/>
      <c r="HFJ39" s="163"/>
      <c r="HFK39" s="163"/>
      <c r="HFL39" s="163"/>
      <c r="HFM39" s="163"/>
      <c r="HFN39" s="163"/>
      <c r="HFO39" s="163"/>
      <c r="HFP39" s="163"/>
      <c r="HFQ39" s="163"/>
      <c r="HFR39" s="163"/>
      <c r="HFS39" s="163"/>
      <c r="HFT39" s="163"/>
      <c r="HFU39" s="163"/>
      <c r="HFV39" s="163"/>
      <c r="HFW39" s="163"/>
      <c r="HFX39" s="163"/>
      <c r="HFY39" s="163"/>
      <c r="HFZ39" s="163"/>
      <c r="HGA39" s="163"/>
      <c r="HGB39" s="163"/>
      <c r="HGC39" s="163"/>
      <c r="HGD39" s="163"/>
      <c r="HGE39" s="163"/>
      <c r="HGF39" s="163"/>
      <c r="HGG39" s="163"/>
      <c r="HGH39" s="163"/>
      <c r="HGI39" s="163"/>
      <c r="HGJ39" s="163"/>
      <c r="HGK39" s="163"/>
      <c r="HGL39" s="163"/>
      <c r="HGM39" s="163"/>
      <c r="HGN39" s="163"/>
      <c r="HGO39" s="163"/>
      <c r="HGP39" s="163"/>
      <c r="HGQ39" s="163"/>
      <c r="HGR39" s="163"/>
      <c r="HGS39" s="163"/>
      <c r="HGT39" s="163"/>
      <c r="HGU39" s="163"/>
      <c r="HGV39" s="163"/>
      <c r="HGW39" s="163"/>
      <c r="HGX39" s="163"/>
      <c r="HGY39" s="163"/>
      <c r="HGZ39" s="163"/>
      <c r="HHA39" s="163"/>
      <c r="HHB39" s="163"/>
      <c r="HHC39" s="163"/>
      <c r="HHD39" s="163"/>
      <c r="HHE39" s="163"/>
      <c r="HHF39" s="163"/>
      <c r="HHG39" s="163"/>
      <c r="HHH39" s="163"/>
      <c r="HHI39" s="163"/>
      <c r="HHJ39" s="163"/>
      <c r="HHK39" s="163"/>
      <c r="HHL39" s="163"/>
      <c r="HHM39" s="163"/>
      <c r="HHN39" s="163"/>
      <c r="HHO39" s="163"/>
      <c r="HHP39" s="163"/>
      <c r="HHQ39" s="163"/>
      <c r="HHR39" s="163"/>
      <c r="HHS39" s="163"/>
      <c r="HHT39" s="163"/>
      <c r="HHU39" s="163"/>
      <c r="HHV39" s="163"/>
      <c r="HHW39" s="163"/>
      <c r="HHX39" s="163"/>
      <c r="HHY39" s="163"/>
      <c r="HHZ39" s="163"/>
      <c r="HIA39" s="163"/>
      <c r="HIB39" s="163"/>
      <c r="HIC39" s="163"/>
      <c r="HID39" s="163"/>
      <c r="HIE39" s="163"/>
      <c r="HIF39" s="163"/>
      <c r="HIG39" s="163"/>
      <c r="HIH39" s="163"/>
      <c r="HII39" s="163"/>
      <c r="HIJ39" s="163"/>
      <c r="HIK39" s="163"/>
      <c r="HIL39" s="163"/>
      <c r="HIM39" s="163"/>
      <c r="HIN39" s="163"/>
      <c r="HIO39" s="163"/>
      <c r="HIP39" s="163"/>
      <c r="HIQ39" s="163"/>
      <c r="HIR39" s="163"/>
      <c r="HIS39" s="163"/>
      <c r="HIT39" s="163"/>
      <c r="HIU39" s="163"/>
      <c r="HIV39" s="163"/>
      <c r="HIW39" s="163"/>
      <c r="HIX39" s="163"/>
      <c r="HIY39" s="163"/>
      <c r="HIZ39" s="163"/>
      <c r="HJA39" s="163"/>
      <c r="HJB39" s="163"/>
      <c r="HJC39" s="163"/>
      <c r="HJD39" s="163"/>
      <c r="HJE39" s="163"/>
      <c r="HJF39" s="163"/>
      <c r="HJG39" s="163"/>
      <c r="HJH39" s="163"/>
      <c r="HJI39" s="163"/>
      <c r="HJJ39" s="163"/>
      <c r="HJK39" s="163"/>
      <c r="HJL39" s="163"/>
      <c r="HJM39" s="163"/>
      <c r="HJN39" s="163"/>
      <c r="HJO39" s="163"/>
      <c r="HJP39" s="163"/>
      <c r="HJQ39" s="163"/>
      <c r="HJR39" s="163"/>
      <c r="HJS39" s="163"/>
      <c r="HJT39" s="163"/>
      <c r="HJU39" s="163"/>
      <c r="HJV39" s="163"/>
      <c r="HJW39" s="163"/>
      <c r="HJX39" s="163"/>
      <c r="HJY39" s="163"/>
      <c r="HJZ39" s="163"/>
      <c r="HKA39" s="163"/>
      <c r="HKB39" s="163"/>
      <c r="HKC39" s="163"/>
      <c r="HKD39" s="163"/>
      <c r="HKE39" s="163"/>
      <c r="HKF39" s="163"/>
      <c r="HKG39" s="163"/>
      <c r="HKH39" s="163"/>
      <c r="HKI39" s="163"/>
      <c r="HKJ39" s="163"/>
      <c r="HKK39" s="163"/>
      <c r="HKL39" s="163"/>
      <c r="HKM39" s="163"/>
      <c r="HKN39" s="163"/>
      <c r="HKO39" s="163"/>
      <c r="HKP39" s="163"/>
      <c r="HKQ39" s="163"/>
      <c r="HKR39" s="163"/>
      <c r="HKS39" s="163"/>
      <c r="HKT39" s="163"/>
      <c r="HKU39" s="163"/>
      <c r="HKV39" s="163"/>
      <c r="HKW39" s="163"/>
      <c r="HKX39" s="163"/>
      <c r="HKY39" s="163"/>
      <c r="HKZ39" s="163"/>
      <c r="HLA39" s="163"/>
      <c r="HLB39" s="163"/>
      <c r="HLC39" s="163"/>
      <c r="HLD39" s="163"/>
      <c r="HLE39" s="163"/>
      <c r="HLF39" s="163"/>
      <c r="HLG39" s="163"/>
      <c r="HLH39" s="163"/>
      <c r="HLI39" s="163"/>
      <c r="HLJ39" s="163"/>
      <c r="HLK39" s="163"/>
      <c r="HLL39" s="163"/>
      <c r="HLM39" s="163"/>
      <c r="HLN39" s="163"/>
      <c r="HLO39" s="163"/>
      <c r="HLP39" s="163"/>
      <c r="HLQ39" s="163"/>
      <c r="HLR39" s="163"/>
      <c r="HLS39" s="163"/>
      <c r="HLT39" s="163"/>
      <c r="HLU39" s="163"/>
      <c r="HLV39" s="163"/>
      <c r="HLW39" s="163"/>
      <c r="HLX39" s="163"/>
      <c r="HLY39" s="163"/>
      <c r="HLZ39" s="163"/>
      <c r="HMA39" s="163"/>
      <c r="HMB39" s="163"/>
      <c r="HMC39" s="163"/>
      <c r="HMD39" s="163"/>
      <c r="HME39" s="163"/>
      <c r="HMF39" s="163"/>
      <c r="HMG39" s="163"/>
      <c r="HMH39" s="163"/>
      <c r="HMI39" s="163"/>
      <c r="HMJ39" s="163"/>
      <c r="HMK39" s="163"/>
      <c r="HML39" s="163"/>
      <c r="HMM39" s="163"/>
      <c r="HMN39" s="163"/>
      <c r="HMO39" s="163"/>
      <c r="HMP39" s="163"/>
      <c r="HMQ39" s="163"/>
      <c r="HMR39" s="163"/>
      <c r="HMS39" s="163"/>
      <c r="HMT39" s="163"/>
      <c r="HMU39" s="163"/>
      <c r="HMV39" s="163"/>
      <c r="HMW39" s="163"/>
      <c r="HMX39" s="163"/>
      <c r="HMY39" s="163"/>
      <c r="HMZ39" s="163"/>
      <c r="HNA39" s="163"/>
      <c r="HNB39" s="163"/>
      <c r="HNC39" s="163"/>
      <c r="HND39" s="163"/>
      <c r="HNE39" s="163"/>
      <c r="HNF39" s="163"/>
      <c r="HNG39" s="163"/>
      <c r="HNH39" s="163"/>
      <c r="HNI39" s="163"/>
      <c r="HNJ39" s="163"/>
      <c r="HNK39" s="163"/>
      <c r="HNL39" s="163"/>
      <c r="HNM39" s="163"/>
      <c r="HNN39" s="163"/>
      <c r="HNO39" s="163"/>
      <c r="HNP39" s="163"/>
      <c r="HNQ39" s="163"/>
      <c r="HNR39" s="163"/>
      <c r="HNS39" s="163"/>
      <c r="HNT39" s="163"/>
      <c r="HNU39" s="163"/>
      <c r="HNV39" s="163"/>
      <c r="HNW39" s="163"/>
      <c r="HNX39" s="163"/>
      <c r="HNY39" s="163"/>
      <c r="HNZ39" s="163"/>
      <c r="HOA39" s="163"/>
      <c r="HOB39" s="163"/>
      <c r="HOC39" s="163"/>
      <c r="HOD39" s="163"/>
      <c r="HOE39" s="163"/>
      <c r="HOF39" s="163"/>
      <c r="HOG39" s="163"/>
      <c r="HOH39" s="163"/>
      <c r="HOI39" s="163"/>
      <c r="HOJ39" s="163"/>
      <c r="HOK39" s="163"/>
      <c r="HOL39" s="163"/>
      <c r="HOM39" s="163"/>
      <c r="HON39" s="163"/>
      <c r="HOO39" s="163"/>
      <c r="HOP39" s="163"/>
      <c r="HOQ39" s="163"/>
      <c r="HOR39" s="163"/>
      <c r="HOS39" s="163"/>
      <c r="HOT39" s="163"/>
      <c r="HOU39" s="163"/>
      <c r="HOV39" s="163"/>
      <c r="HOW39" s="163"/>
      <c r="HOX39" s="163"/>
      <c r="HOY39" s="163"/>
      <c r="HOZ39" s="163"/>
      <c r="HPA39" s="163"/>
      <c r="HPB39" s="163"/>
      <c r="HPC39" s="163"/>
      <c r="HPD39" s="163"/>
      <c r="HPE39" s="163"/>
      <c r="HPF39" s="163"/>
      <c r="HPG39" s="163"/>
      <c r="HPH39" s="163"/>
      <c r="HPI39" s="163"/>
      <c r="HPJ39" s="163"/>
      <c r="HPK39" s="163"/>
      <c r="HPL39" s="163"/>
      <c r="HPM39" s="163"/>
      <c r="HPN39" s="163"/>
      <c r="HPO39" s="163"/>
      <c r="HPP39" s="163"/>
      <c r="HPQ39" s="163"/>
      <c r="HPR39" s="163"/>
      <c r="HPS39" s="163"/>
      <c r="HPT39" s="163"/>
      <c r="HPU39" s="163"/>
      <c r="HPV39" s="163"/>
      <c r="HPW39" s="163"/>
      <c r="HPX39" s="163"/>
      <c r="HPY39" s="163"/>
      <c r="HPZ39" s="163"/>
      <c r="HQA39" s="163"/>
      <c r="HQB39" s="163"/>
      <c r="HQC39" s="163"/>
      <c r="HQD39" s="163"/>
      <c r="HQE39" s="163"/>
      <c r="HQF39" s="163"/>
      <c r="HQG39" s="163"/>
      <c r="HQH39" s="163"/>
      <c r="HQI39" s="163"/>
      <c r="HQJ39" s="163"/>
      <c r="HQK39" s="163"/>
      <c r="HQL39" s="163"/>
      <c r="HQM39" s="163"/>
      <c r="HQN39" s="163"/>
      <c r="HQO39" s="163"/>
      <c r="HQP39" s="163"/>
      <c r="HQQ39" s="163"/>
      <c r="HQR39" s="163"/>
      <c r="HQS39" s="163"/>
      <c r="HQT39" s="163"/>
      <c r="HQU39" s="163"/>
      <c r="HQV39" s="163"/>
      <c r="HQW39" s="163"/>
      <c r="HQX39" s="163"/>
      <c r="HQY39" s="163"/>
      <c r="HQZ39" s="163"/>
      <c r="HRA39" s="163"/>
      <c r="HRB39" s="163"/>
      <c r="HRC39" s="163"/>
      <c r="HRD39" s="163"/>
      <c r="HRE39" s="163"/>
      <c r="HRF39" s="163"/>
      <c r="HRG39" s="163"/>
      <c r="HRH39" s="163"/>
      <c r="HRI39" s="163"/>
      <c r="HRJ39" s="163"/>
      <c r="HRK39" s="163"/>
      <c r="HRL39" s="163"/>
      <c r="HRM39" s="163"/>
      <c r="HRN39" s="163"/>
      <c r="HRO39" s="163"/>
      <c r="HRP39" s="163"/>
      <c r="HRQ39" s="163"/>
      <c r="HRR39" s="163"/>
      <c r="HRS39" s="163"/>
      <c r="HRT39" s="163"/>
      <c r="HRU39" s="163"/>
      <c r="HRV39" s="163"/>
      <c r="HRW39" s="163"/>
      <c r="HRX39" s="163"/>
      <c r="HRY39" s="163"/>
      <c r="HRZ39" s="163"/>
      <c r="HSA39" s="163"/>
      <c r="HSB39" s="163"/>
      <c r="HSC39" s="163"/>
      <c r="HSD39" s="163"/>
      <c r="HSE39" s="163"/>
      <c r="HSF39" s="163"/>
      <c r="HSG39" s="163"/>
      <c r="HSH39" s="163"/>
      <c r="HSI39" s="163"/>
      <c r="HSJ39" s="163"/>
      <c r="HSK39" s="163"/>
      <c r="HSL39" s="163"/>
      <c r="HSM39" s="163"/>
      <c r="HSN39" s="163"/>
      <c r="HSO39" s="163"/>
      <c r="HSP39" s="163"/>
      <c r="HSQ39" s="163"/>
      <c r="HSR39" s="163"/>
      <c r="HSS39" s="163"/>
      <c r="HST39" s="163"/>
      <c r="HSU39" s="163"/>
      <c r="HSV39" s="163"/>
      <c r="HSW39" s="163"/>
      <c r="HSX39" s="163"/>
      <c r="HSY39" s="163"/>
      <c r="HSZ39" s="163"/>
      <c r="HTA39" s="163"/>
      <c r="HTB39" s="163"/>
      <c r="HTC39" s="163"/>
      <c r="HTD39" s="163"/>
      <c r="HTE39" s="163"/>
      <c r="HTF39" s="163"/>
      <c r="HTG39" s="163"/>
      <c r="HTH39" s="163"/>
      <c r="HTI39" s="163"/>
      <c r="HTJ39" s="163"/>
      <c r="HTK39" s="163"/>
      <c r="HTL39" s="163"/>
      <c r="HTM39" s="163"/>
      <c r="HTN39" s="163"/>
      <c r="HTO39" s="163"/>
      <c r="HTP39" s="163"/>
      <c r="HTQ39" s="163"/>
      <c r="HTR39" s="163"/>
      <c r="HTS39" s="163"/>
      <c r="HTT39" s="163"/>
      <c r="HTU39" s="163"/>
      <c r="HTV39" s="163"/>
      <c r="HTW39" s="163"/>
      <c r="HTX39" s="163"/>
      <c r="HTY39" s="163"/>
      <c r="HTZ39" s="163"/>
      <c r="HUA39" s="163"/>
      <c r="HUB39" s="163"/>
      <c r="HUC39" s="163"/>
      <c r="HUD39" s="163"/>
      <c r="HUE39" s="163"/>
      <c r="HUF39" s="163"/>
      <c r="HUG39" s="163"/>
      <c r="HUH39" s="163"/>
      <c r="HUI39" s="163"/>
      <c r="HUJ39" s="163"/>
      <c r="HUK39" s="163"/>
      <c r="HUL39" s="163"/>
      <c r="HUM39" s="163"/>
      <c r="HUN39" s="163"/>
      <c r="HUO39" s="163"/>
      <c r="HUP39" s="163"/>
      <c r="HUQ39" s="163"/>
      <c r="HUR39" s="163"/>
      <c r="HUS39" s="163"/>
      <c r="HUT39" s="163"/>
      <c r="HUU39" s="163"/>
      <c r="HUV39" s="163"/>
      <c r="HUW39" s="163"/>
      <c r="HUX39" s="163"/>
      <c r="HUY39" s="163"/>
      <c r="HUZ39" s="163"/>
      <c r="HVA39" s="163"/>
      <c r="HVB39" s="163"/>
      <c r="HVC39" s="163"/>
      <c r="HVD39" s="163"/>
      <c r="HVE39" s="163"/>
      <c r="HVF39" s="163"/>
      <c r="HVG39" s="163"/>
      <c r="HVH39" s="163"/>
      <c r="HVI39" s="163"/>
      <c r="HVJ39" s="163"/>
      <c r="HVK39" s="163"/>
      <c r="HVL39" s="163"/>
      <c r="HVM39" s="163"/>
      <c r="HVN39" s="163"/>
      <c r="HVO39" s="163"/>
      <c r="HVP39" s="163"/>
      <c r="HVQ39" s="163"/>
      <c r="HVR39" s="163"/>
      <c r="HVS39" s="163"/>
      <c r="HVT39" s="163"/>
      <c r="HVU39" s="163"/>
      <c r="HVV39" s="163"/>
      <c r="HVW39" s="163"/>
      <c r="HVX39" s="163"/>
      <c r="HVY39" s="163"/>
      <c r="HVZ39" s="163"/>
      <c r="HWA39" s="163"/>
      <c r="HWB39" s="163"/>
      <c r="HWC39" s="163"/>
      <c r="HWD39" s="163"/>
      <c r="HWE39" s="163"/>
      <c r="HWF39" s="163"/>
      <c r="HWG39" s="163"/>
      <c r="HWH39" s="163"/>
      <c r="HWI39" s="163"/>
      <c r="HWJ39" s="163"/>
      <c r="HWK39" s="163"/>
      <c r="HWL39" s="163"/>
      <c r="HWM39" s="163"/>
      <c r="HWN39" s="163"/>
      <c r="HWO39" s="163"/>
      <c r="HWP39" s="163"/>
      <c r="HWQ39" s="163"/>
      <c r="HWR39" s="163"/>
      <c r="HWS39" s="163"/>
      <c r="HWT39" s="163"/>
      <c r="HWU39" s="163"/>
      <c r="HWV39" s="163"/>
      <c r="HWW39" s="163"/>
      <c r="HWX39" s="163"/>
      <c r="HWY39" s="163"/>
      <c r="HWZ39" s="163"/>
      <c r="HXA39" s="163"/>
      <c r="HXB39" s="163"/>
      <c r="HXC39" s="163"/>
      <c r="HXD39" s="163"/>
      <c r="HXE39" s="163"/>
      <c r="HXF39" s="163"/>
      <c r="HXG39" s="163"/>
      <c r="HXH39" s="163"/>
      <c r="HXI39" s="163"/>
      <c r="HXJ39" s="163"/>
      <c r="HXK39" s="163"/>
      <c r="HXL39" s="163"/>
      <c r="HXM39" s="163"/>
      <c r="HXN39" s="163"/>
      <c r="HXO39" s="163"/>
      <c r="HXP39" s="163"/>
      <c r="HXQ39" s="163"/>
      <c r="HXR39" s="163"/>
      <c r="HXS39" s="163"/>
      <c r="HXT39" s="163"/>
      <c r="HXU39" s="163"/>
      <c r="HXV39" s="163"/>
      <c r="HXW39" s="163"/>
      <c r="HXX39" s="163"/>
      <c r="HXY39" s="163"/>
      <c r="HXZ39" s="163"/>
      <c r="HYA39" s="163"/>
      <c r="HYB39" s="163"/>
      <c r="HYC39" s="163"/>
      <c r="HYD39" s="163"/>
      <c r="HYE39" s="163"/>
      <c r="HYF39" s="163"/>
      <c r="HYG39" s="163"/>
      <c r="HYH39" s="163"/>
      <c r="HYI39" s="163"/>
      <c r="HYJ39" s="163"/>
      <c r="HYK39" s="163"/>
      <c r="HYL39" s="163"/>
      <c r="HYM39" s="163"/>
      <c r="HYN39" s="163"/>
      <c r="HYO39" s="163"/>
      <c r="HYP39" s="163"/>
      <c r="HYQ39" s="163"/>
      <c r="HYR39" s="163"/>
      <c r="HYS39" s="163"/>
      <c r="HYT39" s="163"/>
      <c r="HYU39" s="163"/>
      <c r="HYV39" s="163"/>
      <c r="HYW39" s="163"/>
      <c r="HYX39" s="163"/>
      <c r="HYY39" s="163"/>
      <c r="HYZ39" s="163"/>
      <c r="HZA39" s="163"/>
      <c r="HZB39" s="163"/>
      <c r="HZC39" s="163"/>
      <c r="HZD39" s="163"/>
      <c r="HZE39" s="163"/>
      <c r="HZF39" s="163"/>
      <c r="HZG39" s="163"/>
      <c r="HZH39" s="163"/>
      <c r="HZI39" s="163"/>
      <c r="HZJ39" s="163"/>
      <c r="HZK39" s="163"/>
      <c r="HZL39" s="163"/>
      <c r="HZM39" s="163"/>
      <c r="HZN39" s="163"/>
      <c r="HZO39" s="163"/>
      <c r="HZP39" s="163"/>
      <c r="HZQ39" s="163"/>
      <c r="HZR39" s="163"/>
      <c r="HZS39" s="163"/>
      <c r="HZT39" s="163"/>
      <c r="HZU39" s="163"/>
      <c r="HZV39" s="163"/>
      <c r="HZW39" s="163"/>
      <c r="HZX39" s="163"/>
      <c r="HZY39" s="163"/>
      <c r="HZZ39" s="163"/>
      <c r="IAA39" s="163"/>
      <c r="IAB39" s="163"/>
      <c r="IAC39" s="163"/>
      <c r="IAD39" s="163"/>
      <c r="IAE39" s="163"/>
      <c r="IAF39" s="163"/>
      <c r="IAG39" s="163"/>
      <c r="IAH39" s="163"/>
      <c r="IAI39" s="163"/>
      <c r="IAJ39" s="163"/>
      <c r="IAK39" s="163"/>
      <c r="IAL39" s="163"/>
      <c r="IAM39" s="163"/>
      <c r="IAN39" s="163"/>
      <c r="IAO39" s="163"/>
      <c r="IAP39" s="163"/>
      <c r="IAQ39" s="163"/>
      <c r="IAR39" s="163"/>
      <c r="IAS39" s="163"/>
      <c r="IAT39" s="163"/>
      <c r="IAU39" s="163"/>
      <c r="IAV39" s="163"/>
      <c r="IAW39" s="163"/>
      <c r="IAX39" s="163"/>
      <c r="IAY39" s="163"/>
      <c r="IAZ39" s="163"/>
      <c r="IBA39" s="163"/>
      <c r="IBB39" s="163"/>
      <c r="IBC39" s="163"/>
      <c r="IBD39" s="163"/>
      <c r="IBE39" s="163"/>
      <c r="IBF39" s="163"/>
      <c r="IBG39" s="163"/>
      <c r="IBH39" s="163"/>
      <c r="IBI39" s="163"/>
      <c r="IBJ39" s="163"/>
      <c r="IBK39" s="163"/>
      <c r="IBL39" s="163"/>
      <c r="IBM39" s="163"/>
      <c r="IBN39" s="163"/>
      <c r="IBO39" s="163"/>
      <c r="IBP39" s="163"/>
      <c r="IBQ39" s="163"/>
      <c r="IBR39" s="163"/>
      <c r="IBS39" s="163"/>
      <c r="IBT39" s="163"/>
      <c r="IBU39" s="163"/>
      <c r="IBV39" s="163"/>
      <c r="IBW39" s="163"/>
      <c r="IBX39" s="163"/>
      <c r="IBY39" s="163"/>
      <c r="IBZ39" s="163"/>
      <c r="ICA39" s="163"/>
      <c r="ICB39" s="163"/>
      <c r="ICC39" s="163"/>
      <c r="ICD39" s="163"/>
      <c r="ICE39" s="163"/>
      <c r="ICF39" s="163"/>
      <c r="ICG39" s="163"/>
      <c r="ICH39" s="163"/>
      <c r="ICI39" s="163"/>
      <c r="ICJ39" s="163"/>
      <c r="ICK39" s="163"/>
      <c r="ICL39" s="163"/>
      <c r="ICM39" s="163"/>
      <c r="ICN39" s="163"/>
      <c r="ICO39" s="163"/>
      <c r="ICP39" s="163"/>
      <c r="ICQ39" s="163"/>
      <c r="ICR39" s="163"/>
      <c r="ICS39" s="163"/>
      <c r="ICT39" s="163"/>
      <c r="ICU39" s="163"/>
      <c r="ICV39" s="163"/>
      <c r="ICW39" s="163"/>
      <c r="ICX39" s="163"/>
      <c r="ICY39" s="163"/>
      <c r="ICZ39" s="163"/>
      <c r="IDA39" s="163"/>
      <c r="IDB39" s="163"/>
      <c r="IDC39" s="163"/>
      <c r="IDD39" s="163"/>
      <c r="IDE39" s="163"/>
      <c r="IDF39" s="163"/>
      <c r="IDG39" s="163"/>
      <c r="IDH39" s="163"/>
      <c r="IDI39" s="163"/>
      <c r="IDJ39" s="163"/>
      <c r="IDK39" s="163"/>
      <c r="IDL39" s="163"/>
      <c r="IDM39" s="163"/>
      <c r="IDN39" s="163"/>
      <c r="IDO39" s="163"/>
      <c r="IDP39" s="163"/>
      <c r="IDQ39" s="163"/>
      <c r="IDR39" s="163"/>
      <c r="IDS39" s="163"/>
      <c r="IDT39" s="163"/>
      <c r="IDU39" s="163"/>
      <c r="IDV39" s="163"/>
      <c r="IDW39" s="163"/>
      <c r="IDX39" s="163"/>
      <c r="IDY39" s="163"/>
      <c r="IDZ39" s="163"/>
      <c r="IEA39" s="163"/>
      <c r="IEB39" s="163"/>
      <c r="IEC39" s="163"/>
      <c r="IED39" s="163"/>
      <c r="IEE39" s="163"/>
      <c r="IEF39" s="163"/>
      <c r="IEG39" s="163"/>
      <c r="IEH39" s="163"/>
      <c r="IEI39" s="163"/>
      <c r="IEJ39" s="163"/>
      <c r="IEK39" s="163"/>
      <c r="IEL39" s="163"/>
      <c r="IEM39" s="163"/>
      <c r="IEN39" s="163"/>
      <c r="IEO39" s="163"/>
      <c r="IEP39" s="163"/>
      <c r="IEQ39" s="163"/>
      <c r="IER39" s="163"/>
      <c r="IES39" s="163"/>
      <c r="IET39" s="163"/>
      <c r="IEU39" s="163"/>
      <c r="IEV39" s="163"/>
      <c r="IEW39" s="163"/>
      <c r="IEX39" s="163"/>
      <c r="IEY39" s="163"/>
      <c r="IEZ39" s="163"/>
      <c r="IFA39" s="163"/>
      <c r="IFB39" s="163"/>
      <c r="IFC39" s="163"/>
      <c r="IFD39" s="163"/>
      <c r="IFE39" s="163"/>
      <c r="IFF39" s="163"/>
      <c r="IFG39" s="163"/>
      <c r="IFH39" s="163"/>
      <c r="IFI39" s="163"/>
      <c r="IFJ39" s="163"/>
      <c r="IFK39" s="163"/>
      <c r="IFL39" s="163"/>
      <c r="IFM39" s="163"/>
      <c r="IFN39" s="163"/>
      <c r="IFO39" s="163"/>
      <c r="IFP39" s="163"/>
      <c r="IFQ39" s="163"/>
      <c r="IFR39" s="163"/>
      <c r="IFS39" s="163"/>
      <c r="IFT39" s="163"/>
      <c r="IFU39" s="163"/>
      <c r="IFV39" s="163"/>
      <c r="IFW39" s="163"/>
      <c r="IFX39" s="163"/>
      <c r="IFY39" s="163"/>
      <c r="IFZ39" s="163"/>
      <c r="IGA39" s="163"/>
      <c r="IGB39" s="163"/>
      <c r="IGC39" s="163"/>
      <c r="IGD39" s="163"/>
      <c r="IGE39" s="163"/>
      <c r="IGF39" s="163"/>
      <c r="IGG39" s="163"/>
      <c r="IGH39" s="163"/>
      <c r="IGI39" s="163"/>
      <c r="IGJ39" s="163"/>
      <c r="IGK39" s="163"/>
      <c r="IGL39" s="163"/>
      <c r="IGM39" s="163"/>
      <c r="IGN39" s="163"/>
      <c r="IGO39" s="163"/>
      <c r="IGP39" s="163"/>
      <c r="IGQ39" s="163"/>
      <c r="IGR39" s="163"/>
      <c r="IGS39" s="163"/>
      <c r="IGT39" s="163"/>
      <c r="IGU39" s="163"/>
      <c r="IGV39" s="163"/>
      <c r="IGW39" s="163"/>
      <c r="IGX39" s="163"/>
      <c r="IGY39" s="163"/>
      <c r="IGZ39" s="163"/>
      <c r="IHA39" s="163"/>
      <c r="IHB39" s="163"/>
      <c r="IHC39" s="163"/>
      <c r="IHD39" s="163"/>
      <c r="IHE39" s="163"/>
      <c r="IHF39" s="163"/>
      <c r="IHG39" s="163"/>
      <c r="IHH39" s="163"/>
      <c r="IHI39" s="163"/>
      <c r="IHJ39" s="163"/>
      <c r="IHK39" s="163"/>
      <c r="IHL39" s="163"/>
      <c r="IHM39" s="163"/>
      <c r="IHN39" s="163"/>
      <c r="IHO39" s="163"/>
      <c r="IHP39" s="163"/>
      <c r="IHQ39" s="163"/>
      <c r="IHR39" s="163"/>
      <c r="IHS39" s="163"/>
      <c r="IHT39" s="163"/>
      <c r="IHU39" s="163"/>
      <c r="IHV39" s="163"/>
      <c r="IHW39" s="163"/>
      <c r="IHX39" s="163"/>
      <c r="IHY39" s="163"/>
      <c r="IHZ39" s="163"/>
      <c r="IIA39" s="163"/>
      <c r="IIB39" s="163"/>
      <c r="IIC39" s="163"/>
      <c r="IID39" s="163"/>
      <c r="IIE39" s="163"/>
      <c r="IIF39" s="163"/>
      <c r="IIG39" s="163"/>
      <c r="IIH39" s="163"/>
      <c r="III39" s="163"/>
      <c r="IIJ39" s="163"/>
      <c r="IIK39" s="163"/>
      <c r="IIL39" s="163"/>
      <c r="IIM39" s="163"/>
      <c r="IIN39" s="163"/>
      <c r="IIO39" s="163"/>
      <c r="IIP39" s="163"/>
      <c r="IIQ39" s="163"/>
      <c r="IIR39" s="163"/>
      <c r="IIS39" s="163"/>
      <c r="IIT39" s="163"/>
      <c r="IIU39" s="163"/>
      <c r="IIV39" s="163"/>
      <c r="IIW39" s="163"/>
      <c r="IIX39" s="163"/>
      <c r="IIY39" s="163"/>
      <c r="IIZ39" s="163"/>
      <c r="IJA39" s="163"/>
      <c r="IJB39" s="163"/>
      <c r="IJC39" s="163"/>
      <c r="IJD39" s="163"/>
      <c r="IJE39" s="163"/>
      <c r="IJF39" s="163"/>
      <c r="IJG39" s="163"/>
      <c r="IJH39" s="163"/>
      <c r="IJI39" s="163"/>
      <c r="IJJ39" s="163"/>
      <c r="IJK39" s="163"/>
      <c r="IJL39" s="163"/>
      <c r="IJM39" s="163"/>
      <c r="IJN39" s="163"/>
      <c r="IJO39" s="163"/>
      <c r="IJP39" s="163"/>
      <c r="IJQ39" s="163"/>
      <c r="IJR39" s="163"/>
      <c r="IJS39" s="163"/>
      <c r="IJT39" s="163"/>
      <c r="IJU39" s="163"/>
      <c r="IJV39" s="163"/>
      <c r="IJW39" s="163"/>
      <c r="IJX39" s="163"/>
      <c r="IJY39" s="163"/>
      <c r="IJZ39" s="163"/>
      <c r="IKA39" s="163"/>
      <c r="IKB39" s="163"/>
      <c r="IKC39" s="163"/>
      <c r="IKD39" s="163"/>
      <c r="IKE39" s="163"/>
      <c r="IKF39" s="163"/>
      <c r="IKG39" s="163"/>
      <c r="IKH39" s="163"/>
      <c r="IKI39" s="163"/>
      <c r="IKJ39" s="163"/>
      <c r="IKK39" s="163"/>
      <c r="IKL39" s="163"/>
      <c r="IKM39" s="163"/>
      <c r="IKN39" s="163"/>
      <c r="IKO39" s="163"/>
      <c r="IKP39" s="163"/>
      <c r="IKQ39" s="163"/>
      <c r="IKR39" s="163"/>
      <c r="IKS39" s="163"/>
      <c r="IKT39" s="163"/>
      <c r="IKU39" s="163"/>
      <c r="IKV39" s="163"/>
      <c r="IKW39" s="163"/>
      <c r="IKX39" s="163"/>
      <c r="IKY39" s="163"/>
      <c r="IKZ39" s="163"/>
      <c r="ILA39" s="163"/>
      <c r="ILB39" s="163"/>
      <c r="ILC39" s="163"/>
      <c r="ILD39" s="163"/>
      <c r="ILE39" s="163"/>
      <c r="ILF39" s="163"/>
      <c r="ILG39" s="163"/>
      <c r="ILH39" s="163"/>
      <c r="ILI39" s="163"/>
      <c r="ILJ39" s="163"/>
      <c r="ILK39" s="163"/>
      <c r="ILL39" s="163"/>
      <c r="ILM39" s="163"/>
      <c r="ILN39" s="163"/>
      <c r="ILO39" s="163"/>
      <c r="ILP39" s="163"/>
      <c r="ILQ39" s="163"/>
      <c r="ILR39" s="163"/>
      <c r="ILS39" s="163"/>
      <c r="ILT39" s="163"/>
      <c r="ILU39" s="163"/>
      <c r="ILV39" s="163"/>
      <c r="ILW39" s="163"/>
      <c r="ILX39" s="163"/>
      <c r="ILY39" s="163"/>
      <c r="ILZ39" s="163"/>
      <c r="IMA39" s="163"/>
      <c r="IMB39" s="163"/>
      <c r="IMC39" s="163"/>
      <c r="IMD39" s="163"/>
      <c r="IME39" s="163"/>
      <c r="IMF39" s="163"/>
      <c r="IMG39" s="163"/>
      <c r="IMH39" s="163"/>
      <c r="IMI39" s="163"/>
      <c r="IMJ39" s="163"/>
      <c r="IMK39" s="163"/>
      <c r="IML39" s="163"/>
      <c r="IMM39" s="163"/>
      <c r="IMN39" s="163"/>
      <c r="IMO39" s="163"/>
      <c r="IMP39" s="163"/>
      <c r="IMQ39" s="163"/>
      <c r="IMR39" s="163"/>
      <c r="IMS39" s="163"/>
      <c r="IMT39" s="163"/>
      <c r="IMU39" s="163"/>
      <c r="IMV39" s="163"/>
      <c r="IMW39" s="163"/>
      <c r="IMX39" s="163"/>
      <c r="IMY39" s="163"/>
      <c r="IMZ39" s="163"/>
      <c r="INA39" s="163"/>
      <c r="INB39" s="163"/>
      <c r="INC39" s="163"/>
      <c r="IND39" s="163"/>
      <c r="INE39" s="163"/>
      <c r="INF39" s="163"/>
      <c r="ING39" s="163"/>
      <c r="INH39" s="163"/>
      <c r="INI39" s="163"/>
      <c r="INJ39" s="163"/>
      <c r="INK39" s="163"/>
      <c r="INL39" s="163"/>
      <c r="INM39" s="163"/>
      <c r="INN39" s="163"/>
      <c r="INO39" s="163"/>
      <c r="INP39" s="163"/>
      <c r="INQ39" s="163"/>
      <c r="INR39" s="163"/>
      <c r="INS39" s="163"/>
      <c r="INT39" s="163"/>
      <c r="INU39" s="163"/>
      <c r="INV39" s="163"/>
      <c r="INW39" s="163"/>
      <c r="INX39" s="163"/>
      <c r="INY39" s="163"/>
      <c r="INZ39" s="163"/>
      <c r="IOA39" s="163"/>
      <c r="IOB39" s="163"/>
      <c r="IOC39" s="163"/>
      <c r="IOD39" s="163"/>
      <c r="IOE39" s="163"/>
      <c r="IOF39" s="163"/>
      <c r="IOG39" s="163"/>
      <c r="IOH39" s="163"/>
      <c r="IOI39" s="163"/>
      <c r="IOJ39" s="163"/>
      <c r="IOK39" s="163"/>
      <c r="IOL39" s="163"/>
      <c r="IOM39" s="163"/>
      <c r="ION39" s="163"/>
      <c r="IOO39" s="163"/>
      <c r="IOP39" s="163"/>
      <c r="IOQ39" s="163"/>
      <c r="IOR39" s="163"/>
      <c r="IOS39" s="163"/>
      <c r="IOT39" s="163"/>
      <c r="IOU39" s="163"/>
      <c r="IOV39" s="163"/>
      <c r="IOW39" s="163"/>
      <c r="IOX39" s="163"/>
      <c r="IOY39" s="163"/>
      <c r="IOZ39" s="163"/>
      <c r="IPA39" s="163"/>
      <c r="IPB39" s="163"/>
      <c r="IPC39" s="163"/>
      <c r="IPD39" s="163"/>
      <c r="IPE39" s="163"/>
      <c r="IPF39" s="163"/>
      <c r="IPG39" s="163"/>
      <c r="IPH39" s="163"/>
      <c r="IPI39" s="163"/>
      <c r="IPJ39" s="163"/>
      <c r="IPK39" s="163"/>
      <c r="IPL39" s="163"/>
      <c r="IPM39" s="163"/>
      <c r="IPN39" s="163"/>
      <c r="IPO39" s="163"/>
      <c r="IPP39" s="163"/>
      <c r="IPQ39" s="163"/>
      <c r="IPR39" s="163"/>
      <c r="IPS39" s="163"/>
      <c r="IPT39" s="163"/>
      <c r="IPU39" s="163"/>
      <c r="IPV39" s="163"/>
      <c r="IPW39" s="163"/>
      <c r="IPX39" s="163"/>
      <c r="IPY39" s="163"/>
      <c r="IPZ39" s="163"/>
      <c r="IQA39" s="163"/>
      <c r="IQB39" s="163"/>
      <c r="IQC39" s="163"/>
      <c r="IQD39" s="163"/>
      <c r="IQE39" s="163"/>
      <c r="IQF39" s="163"/>
      <c r="IQG39" s="163"/>
      <c r="IQH39" s="163"/>
      <c r="IQI39" s="163"/>
      <c r="IQJ39" s="163"/>
      <c r="IQK39" s="163"/>
      <c r="IQL39" s="163"/>
      <c r="IQM39" s="163"/>
      <c r="IQN39" s="163"/>
      <c r="IQO39" s="163"/>
      <c r="IQP39" s="163"/>
      <c r="IQQ39" s="163"/>
      <c r="IQR39" s="163"/>
      <c r="IQS39" s="163"/>
      <c r="IQT39" s="163"/>
      <c r="IQU39" s="163"/>
      <c r="IQV39" s="163"/>
      <c r="IQW39" s="163"/>
      <c r="IQX39" s="163"/>
      <c r="IQY39" s="163"/>
      <c r="IQZ39" s="163"/>
      <c r="IRA39" s="163"/>
      <c r="IRB39" s="163"/>
      <c r="IRC39" s="163"/>
      <c r="IRD39" s="163"/>
      <c r="IRE39" s="163"/>
      <c r="IRF39" s="163"/>
      <c r="IRG39" s="163"/>
      <c r="IRH39" s="163"/>
      <c r="IRI39" s="163"/>
      <c r="IRJ39" s="163"/>
      <c r="IRK39" s="163"/>
      <c r="IRL39" s="163"/>
      <c r="IRM39" s="163"/>
      <c r="IRN39" s="163"/>
      <c r="IRO39" s="163"/>
      <c r="IRP39" s="163"/>
      <c r="IRQ39" s="163"/>
      <c r="IRR39" s="163"/>
      <c r="IRS39" s="163"/>
      <c r="IRT39" s="163"/>
      <c r="IRU39" s="163"/>
      <c r="IRV39" s="163"/>
      <c r="IRW39" s="163"/>
      <c r="IRX39" s="163"/>
      <c r="IRY39" s="163"/>
      <c r="IRZ39" s="163"/>
      <c r="ISA39" s="163"/>
      <c r="ISB39" s="163"/>
      <c r="ISC39" s="163"/>
      <c r="ISD39" s="163"/>
      <c r="ISE39" s="163"/>
      <c r="ISF39" s="163"/>
      <c r="ISG39" s="163"/>
      <c r="ISH39" s="163"/>
      <c r="ISI39" s="163"/>
      <c r="ISJ39" s="163"/>
      <c r="ISK39" s="163"/>
      <c r="ISL39" s="163"/>
      <c r="ISM39" s="163"/>
      <c r="ISN39" s="163"/>
      <c r="ISO39" s="163"/>
      <c r="ISP39" s="163"/>
      <c r="ISQ39" s="163"/>
      <c r="ISR39" s="163"/>
      <c r="ISS39" s="163"/>
      <c r="IST39" s="163"/>
      <c r="ISU39" s="163"/>
      <c r="ISV39" s="163"/>
      <c r="ISW39" s="163"/>
      <c r="ISX39" s="163"/>
      <c r="ISY39" s="163"/>
      <c r="ISZ39" s="163"/>
      <c r="ITA39" s="163"/>
      <c r="ITB39" s="163"/>
      <c r="ITC39" s="163"/>
      <c r="ITD39" s="163"/>
      <c r="ITE39" s="163"/>
      <c r="ITF39" s="163"/>
      <c r="ITG39" s="163"/>
      <c r="ITH39" s="163"/>
      <c r="ITI39" s="163"/>
      <c r="ITJ39" s="163"/>
      <c r="ITK39" s="163"/>
      <c r="ITL39" s="163"/>
      <c r="ITM39" s="163"/>
      <c r="ITN39" s="163"/>
      <c r="ITO39" s="163"/>
      <c r="ITP39" s="163"/>
      <c r="ITQ39" s="163"/>
      <c r="ITR39" s="163"/>
      <c r="ITS39" s="163"/>
      <c r="ITT39" s="163"/>
      <c r="ITU39" s="163"/>
      <c r="ITV39" s="163"/>
      <c r="ITW39" s="163"/>
      <c r="ITX39" s="163"/>
      <c r="ITY39" s="163"/>
      <c r="ITZ39" s="163"/>
      <c r="IUA39" s="163"/>
      <c r="IUB39" s="163"/>
      <c r="IUC39" s="163"/>
      <c r="IUD39" s="163"/>
      <c r="IUE39" s="163"/>
      <c r="IUF39" s="163"/>
      <c r="IUG39" s="163"/>
      <c r="IUH39" s="163"/>
      <c r="IUI39" s="163"/>
      <c r="IUJ39" s="163"/>
      <c r="IUK39" s="163"/>
      <c r="IUL39" s="163"/>
      <c r="IUM39" s="163"/>
      <c r="IUN39" s="163"/>
      <c r="IUO39" s="163"/>
      <c r="IUP39" s="163"/>
      <c r="IUQ39" s="163"/>
      <c r="IUR39" s="163"/>
      <c r="IUS39" s="163"/>
      <c r="IUT39" s="163"/>
      <c r="IUU39" s="163"/>
      <c r="IUV39" s="163"/>
      <c r="IUW39" s="163"/>
      <c r="IUX39" s="163"/>
      <c r="IUY39" s="163"/>
      <c r="IUZ39" s="163"/>
      <c r="IVA39" s="163"/>
      <c r="IVB39" s="163"/>
      <c r="IVC39" s="163"/>
      <c r="IVD39" s="163"/>
      <c r="IVE39" s="163"/>
      <c r="IVF39" s="163"/>
      <c r="IVG39" s="163"/>
      <c r="IVH39" s="163"/>
      <c r="IVI39" s="163"/>
      <c r="IVJ39" s="163"/>
      <c r="IVK39" s="163"/>
      <c r="IVL39" s="163"/>
      <c r="IVM39" s="163"/>
      <c r="IVN39" s="163"/>
      <c r="IVO39" s="163"/>
      <c r="IVP39" s="163"/>
      <c r="IVQ39" s="163"/>
      <c r="IVR39" s="163"/>
      <c r="IVS39" s="163"/>
      <c r="IVT39" s="163"/>
      <c r="IVU39" s="163"/>
      <c r="IVV39" s="163"/>
      <c r="IVW39" s="163"/>
      <c r="IVX39" s="163"/>
      <c r="IVY39" s="163"/>
      <c r="IVZ39" s="163"/>
      <c r="IWA39" s="163"/>
      <c r="IWB39" s="163"/>
      <c r="IWC39" s="163"/>
      <c r="IWD39" s="163"/>
      <c r="IWE39" s="163"/>
      <c r="IWF39" s="163"/>
      <c r="IWG39" s="163"/>
      <c r="IWH39" s="163"/>
      <c r="IWI39" s="163"/>
      <c r="IWJ39" s="163"/>
      <c r="IWK39" s="163"/>
      <c r="IWL39" s="163"/>
      <c r="IWM39" s="163"/>
      <c r="IWN39" s="163"/>
      <c r="IWO39" s="163"/>
      <c r="IWP39" s="163"/>
      <c r="IWQ39" s="163"/>
      <c r="IWR39" s="163"/>
      <c r="IWS39" s="163"/>
      <c r="IWT39" s="163"/>
      <c r="IWU39" s="163"/>
      <c r="IWV39" s="163"/>
      <c r="IWW39" s="163"/>
      <c r="IWX39" s="163"/>
      <c r="IWY39" s="163"/>
      <c r="IWZ39" s="163"/>
      <c r="IXA39" s="163"/>
      <c r="IXB39" s="163"/>
      <c r="IXC39" s="163"/>
      <c r="IXD39" s="163"/>
      <c r="IXE39" s="163"/>
      <c r="IXF39" s="163"/>
      <c r="IXG39" s="163"/>
      <c r="IXH39" s="163"/>
      <c r="IXI39" s="163"/>
      <c r="IXJ39" s="163"/>
      <c r="IXK39" s="163"/>
      <c r="IXL39" s="163"/>
      <c r="IXM39" s="163"/>
      <c r="IXN39" s="163"/>
      <c r="IXO39" s="163"/>
      <c r="IXP39" s="163"/>
      <c r="IXQ39" s="163"/>
      <c r="IXR39" s="163"/>
      <c r="IXS39" s="163"/>
      <c r="IXT39" s="163"/>
      <c r="IXU39" s="163"/>
      <c r="IXV39" s="163"/>
      <c r="IXW39" s="163"/>
      <c r="IXX39" s="163"/>
      <c r="IXY39" s="163"/>
      <c r="IXZ39" s="163"/>
      <c r="IYA39" s="163"/>
      <c r="IYB39" s="163"/>
      <c r="IYC39" s="163"/>
      <c r="IYD39" s="163"/>
      <c r="IYE39" s="163"/>
      <c r="IYF39" s="163"/>
      <c r="IYG39" s="163"/>
      <c r="IYH39" s="163"/>
      <c r="IYI39" s="163"/>
      <c r="IYJ39" s="163"/>
      <c r="IYK39" s="163"/>
      <c r="IYL39" s="163"/>
      <c r="IYM39" s="163"/>
      <c r="IYN39" s="163"/>
      <c r="IYO39" s="163"/>
      <c r="IYP39" s="163"/>
      <c r="IYQ39" s="163"/>
      <c r="IYR39" s="163"/>
      <c r="IYS39" s="163"/>
      <c r="IYT39" s="163"/>
      <c r="IYU39" s="163"/>
      <c r="IYV39" s="163"/>
      <c r="IYW39" s="163"/>
      <c r="IYX39" s="163"/>
      <c r="IYY39" s="163"/>
      <c r="IYZ39" s="163"/>
      <c r="IZA39" s="163"/>
      <c r="IZB39" s="163"/>
      <c r="IZC39" s="163"/>
      <c r="IZD39" s="163"/>
      <c r="IZE39" s="163"/>
      <c r="IZF39" s="163"/>
      <c r="IZG39" s="163"/>
      <c r="IZH39" s="163"/>
      <c r="IZI39" s="163"/>
      <c r="IZJ39" s="163"/>
      <c r="IZK39" s="163"/>
      <c r="IZL39" s="163"/>
      <c r="IZM39" s="163"/>
      <c r="IZN39" s="163"/>
      <c r="IZO39" s="163"/>
      <c r="IZP39" s="163"/>
      <c r="IZQ39" s="163"/>
      <c r="IZR39" s="163"/>
      <c r="IZS39" s="163"/>
      <c r="IZT39" s="163"/>
      <c r="IZU39" s="163"/>
      <c r="IZV39" s="163"/>
      <c r="IZW39" s="163"/>
      <c r="IZX39" s="163"/>
      <c r="IZY39" s="163"/>
      <c r="IZZ39" s="163"/>
      <c r="JAA39" s="163"/>
      <c r="JAB39" s="163"/>
      <c r="JAC39" s="163"/>
      <c r="JAD39" s="163"/>
      <c r="JAE39" s="163"/>
      <c r="JAF39" s="163"/>
      <c r="JAG39" s="163"/>
      <c r="JAH39" s="163"/>
      <c r="JAI39" s="163"/>
      <c r="JAJ39" s="163"/>
      <c r="JAK39" s="163"/>
      <c r="JAL39" s="163"/>
      <c r="JAM39" s="163"/>
      <c r="JAN39" s="163"/>
      <c r="JAO39" s="163"/>
      <c r="JAP39" s="163"/>
      <c r="JAQ39" s="163"/>
      <c r="JAR39" s="163"/>
      <c r="JAS39" s="163"/>
      <c r="JAT39" s="163"/>
      <c r="JAU39" s="163"/>
      <c r="JAV39" s="163"/>
      <c r="JAW39" s="163"/>
      <c r="JAX39" s="163"/>
      <c r="JAY39" s="163"/>
      <c r="JAZ39" s="163"/>
      <c r="JBA39" s="163"/>
      <c r="JBB39" s="163"/>
      <c r="JBC39" s="163"/>
      <c r="JBD39" s="163"/>
      <c r="JBE39" s="163"/>
      <c r="JBF39" s="163"/>
      <c r="JBG39" s="163"/>
      <c r="JBH39" s="163"/>
      <c r="JBI39" s="163"/>
      <c r="JBJ39" s="163"/>
      <c r="JBK39" s="163"/>
      <c r="JBL39" s="163"/>
      <c r="JBM39" s="163"/>
      <c r="JBN39" s="163"/>
      <c r="JBO39" s="163"/>
      <c r="JBP39" s="163"/>
      <c r="JBQ39" s="163"/>
      <c r="JBR39" s="163"/>
      <c r="JBS39" s="163"/>
      <c r="JBT39" s="163"/>
      <c r="JBU39" s="163"/>
      <c r="JBV39" s="163"/>
      <c r="JBW39" s="163"/>
      <c r="JBX39" s="163"/>
      <c r="JBY39" s="163"/>
      <c r="JBZ39" s="163"/>
      <c r="JCA39" s="163"/>
      <c r="JCB39" s="163"/>
      <c r="JCC39" s="163"/>
      <c r="JCD39" s="163"/>
      <c r="JCE39" s="163"/>
      <c r="JCF39" s="163"/>
      <c r="JCG39" s="163"/>
      <c r="JCH39" s="163"/>
      <c r="JCI39" s="163"/>
      <c r="JCJ39" s="163"/>
      <c r="JCK39" s="163"/>
      <c r="JCL39" s="163"/>
      <c r="JCM39" s="163"/>
      <c r="JCN39" s="163"/>
      <c r="JCO39" s="163"/>
      <c r="JCP39" s="163"/>
      <c r="JCQ39" s="163"/>
      <c r="JCR39" s="163"/>
      <c r="JCS39" s="163"/>
      <c r="JCT39" s="163"/>
      <c r="JCU39" s="163"/>
      <c r="JCV39" s="163"/>
      <c r="JCW39" s="163"/>
      <c r="JCX39" s="163"/>
      <c r="JCY39" s="163"/>
      <c r="JCZ39" s="163"/>
      <c r="JDA39" s="163"/>
      <c r="JDB39" s="163"/>
      <c r="JDC39" s="163"/>
      <c r="JDD39" s="163"/>
      <c r="JDE39" s="163"/>
      <c r="JDF39" s="163"/>
      <c r="JDG39" s="163"/>
      <c r="JDH39" s="163"/>
      <c r="JDI39" s="163"/>
      <c r="JDJ39" s="163"/>
      <c r="JDK39" s="163"/>
      <c r="JDL39" s="163"/>
      <c r="JDM39" s="163"/>
      <c r="JDN39" s="163"/>
      <c r="JDO39" s="163"/>
      <c r="JDP39" s="163"/>
      <c r="JDQ39" s="163"/>
      <c r="JDR39" s="163"/>
      <c r="JDS39" s="163"/>
      <c r="JDT39" s="163"/>
      <c r="JDU39" s="163"/>
      <c r="JDV39" s="163"/>
      <c r="JDW39" s="163"/>
      <c r="JDX39" s="163"/>
      <c r="JDY39" s="163"/>
      <c r="JDZ39" s="163"/>
      <c r="JEA39" s="163"/>
      <c r="JEB39" s="163"/>
      <c r="JEC39" s="163"/>
      <c r="JED39" s="163"/>
      <c r="JEE39" s="163"/>
      <c r="JEF39" s="163"/>
      <c r="JEG39" s="163"/>
      <c r="JEH39" s="163"/>
      <c r="JEI39" s="163"/>
      <c r="JEJ39" s="163"/>
      <c r="JEK39" s="163"/>
      <c r="JEL39" s="163"/>
      <c r="JEM39" s="163"/>
      <c r="JEN39" s="163"/>
      <c r="JEO39" s="163"/>
      <c r="JEP39" s="163"/>
      <c r="JEQ39" s="163"/>
      <c r="JER39" s="163"/>
      <c r="JES39" s="163"/>
      <c r="JET39" s="163"/>
      <c r="JEU39" s="163"/>
      <c r="JEV39" s="163"/>
      <c r="JEW39" s="163"/>
      <c r="JEX39" s="163"/>
      <c r="JEY39" s="163"/>
      <c r="JEZ39" s="163"/>
      <c r="JFA39" s="163"/>
      <c r="JFB39" s="163"/>
      <c r="JFC39" s="163"/>
      <c r="JFD39" s="163"/>
      <c r="JFE39" s="163"/>
      <c r="JFF39" s="163"/>
      <c r="JFG39" s="163"/>
      <c r="JFH39" s="163"/>
      <c r="JFI39" s="163"/>
      <c r="JFJ39" s="163"/>
      <c r="JFK39" s="163"/>
      <c r="JFL39" s="163"/>
      <c r="JFM39" s="163"/>
      <c r="JFN39" s="163"/>
      <c r="JFO39" s="163"/>
      <c r="JFP39" s="163"/>
      <c r="JFQ39" s="163"/>
      <c r="JFR39" s="163"/>
      <c r="JFS39" s="163"/>
      <c r="JFT39" s="163"/>
      <c r="JFU39" s="163"/>
      <c r="JFV39" s="163"/>
      <c r="JFW39" s="163"/>
      <c r="JFX39" s="163"/>
      <c r="JFY39" s="163"/>
      <c r="JFZ39" s="163"/>
      <c r="JGA39" s="163"/>
      <c r="JGB39" s="163"/>
      <c r="JGC39" s="163"/>
      <c r="JGD39" s="163"/>
      <c r="JGE39" s="163"/>
      <c r="JGF39" s="163"/>
      <c r="JGG39" s="163"/>
      <c r="JGH39" s="163"/>
      <c r="JGI39" s="163"/>
      <c r="JGJ39" s="163"/>
      <c r="JGK39" s="163"/>
      <c r="JGL39" s="163"/>
      <c r="JGM39" s="163"/>
      <c r="JGN39" s="163"/>
      <c r="JGO39" s="163"/>
      <c r="JGP39" s="163"/>
      <c r="JGQ39" s="163"/>
      <c r="JGR39" s="163"/>
      <c r="JGS39" s="163"/>
      <c r="JGT39" s="163"/>
      <c r="JGU39" s="163"/>
      <c r="JGV39" s="163"/>
      <c r="JGW39" s="163"/>
      <c r="JGX39" s="163"/>
      <c r="JGY39" s="163"/>
      <c r="JGZ39" s="163"/>
      <c r="JHA39" s="163"/>
      <c r="JHB39" s="163"/>
      <c r="JHC39" s="163"/>
      <c r="JHD39" s="163"/>
      <c r="JHE39" s="163"/>
      <c r="JHF39" s="163"/>
      <c r="JHG39" s="163"/>
      <c r="JHH39" s="163"/>
      <c r="JHI39" s="163"/>
      <c r="JHJ39" s="163"/>
      <c r="JHK39" s="163"/>
      <c r="JHL39" s="163"/>
      <c r="JHM39" s="163"/>
      <c r="JHN39" s="163"/>
      <c r="JHO39" s="163"/>
      <c r="JHP39" s="163"/>
      <c r="JHQ39" s="163"/>
      <c r="JHR39" s="163"/>
      <c r="JHS39" s="163"/>
      <c r="JHT39" s="163"/>
      <c r="JHU39" s="163"/>
      <c r="JHV39" s="163"/>
      <c r="JHW39" s="163"/>
      <c r="JHX39" s="163"/>
      <c r="JHY39" s="163"/>
      <c r="JHZ39" s="163"/>
      <c r="JIA39" s="163"/>
      <c r="JIB39" s="163"/>
      <c r="JIC39" s="163"/>
      <c r="JID39" s="163"/>
      <c r="JIE39" s="163"/>
      <c r="JIF39" s="163"/>
      <c r="JIG39" s="163"/>
      <c r="JIH39" s="163"/>
      <c r="JII39" s="163"/>
      <c r="JIJ39" s="163"/>
      <c r="JIK39" s="163"/>
      <c r="JIL39" s="163"/>
      <c r="JIM39" s="163"/>
      <c r="JIN39" s="163"/>
      <c r="JIO39" s="163"/>
      <c r="JIP39" s="163"/>
      <c r="JIQ39" s="163"/>
      <c r="JIR39" s="163"/>
      <c r="JIS39" s="163"/>
      <c r="JIT39" s="163"/>
      <c r="JIU39" s="163"/>
      <c r="JIV39" s="163"/>
      <c r="JIW39" s="163"/>
      <c r="JIX39" s="163"/>
      <c r="JIY39" s="163"/>
      <c r="JIZ39" s="163"/>
      <c r="JJA39" s="163"/>
      <c r="JJB39" s="163"/>
      <c r="JJC39" s="163"/>
      <c r="JJD39" s="163"/>
      <c r="JJE39" s="163"/>
      <c r="JJF39" s="163"/>
      <c r="JJG39" s="163"/>
      <c r="JJH39" s="163"/>
      <c r="JJI39" s="163"/>
      <c r="JJJ39" s="163"/>
      <c r="JJK39" s="163"/>
      <c r="JJL39" s="163"/>
      <c r="JJM39" s="163"/>
      <c r="JJN39" s="163"/>
      <c r="JJO39" s="163"/>
      <c r="JJP39" s="163"/>
      <c r="JJQ39" s="163"/>
      <c r="JJR39" s="163"/>
      <c r="JJS39" s="163"/>
      <c r="JJT39" s="163"/>
      <c r="JJU39" s="163"/>
      <c r="JJV39" s="163"/>
      <c r="JJW39" s="163"/>
      <c r="JJX39" s="163"/>
      <c r="JJY39" s="163"/>
      <c r="JJZ39" s="163"/>
      <c r="JKA39" s="163"/>
      <c r="JKB39" s="163"/>
      <c r="JKC39" s="163"/>
      <c r="JKD39" s="163"/>
      <c r="JKE39" s="163"/>
      <c r="JKF39" s="163"/>
      <c r="JKG39" s="163"/>
      <c r="JKH39" s="163"/>
      <c r="JKI39" s="163"/>
      <c r="JKJ39" s="163"/>
      <c r="JKK39" s="163"/>
      <c r="JKL39" s="163"/>
      <c r="JKM39" s="163"/>
      <c r="JKN39" s="163"/>
      <c r="JKO39" s="163"/>
      <c r="JKP39" s="163"/>
      <c r="JKQ39" s="163"/>
      <c r="JKR39" s="163"/>
      <c r="JKS39" s="163"/>
      <c r="JKT39" s="163"/>
      <c r="JKU39" s="163"/>
      <c r="JKV39" s="163"/>
      <c r="JKW39" s="163"/>
      <c r="JKX39" s="163"/>
      <c r="JKY39" s="163"/>
      <c r="JKZ39" s="163"/>
      <c r="JLA39" s="163"/>
      <c r="JLB39" s="163"/>
      <c r="JLC39" s="163"/>
      <c r="JLD39" s="163"/>
      <c r="JLE39" s="163"/>
      <c r="JLF39" s="163"/>
      <c r="JLG39" s="163"/>
      <c r="JLH39" s="163"/>
      <c r="JLI39" s="163"/>
      <c r="JLJ39" s="163"/>
      <c r="JLK39" s="163"/>
      <c r="JLL39" s="163"/>
      <c r="JLM39" s="163"/>
      <c r="JLN39" s="163"/>
      <c r="JLO39" s="163"/>
      <c r="JLP39" s="163"/>
      <c r="JLQ39" s="163"/>
      <c r="JLR39" s="163"/>
      <c r="JLS39" s="163"/>
      <c r="JLT39" s="163"/>
      <c r="JLU39" s="163"/>
      <c r="JLV39" s="163"/>
      <c r="JLW39" s="163"/>
      <c r="JLX39" s="163"/>
      <c r="JLY39" s="163"/>
      <c r="JLZ39" s="163"/>
      <c r="JMA39" s="163"/>
      <c r="JMB39" s="163"/>
      <c r="JMC39" s="163"/>
      <c r="JMD39" s="163"/>
      <c r="JME39" s="163"/>
      <c r="JMF39" s="163"/>
      <c r="JMG39" s="163"/>
      <c r="JMH39" s="163"/>
      <c r="JMI39" s="163"/>
      <c r="JMJ39" s="163"/>
      <c r="JMK39" s="163"/>
      <c r="JML39" s="163"/>
      <c r="JMM39" s="163"/>
      <c r="JMN39" s="163"/>
      <c r="JMO39" s="163"/>
      <c r="JMP39" s="163"/>
      <c r="JMQ39" s="163"/>
      <c r="JMR39" s="163"/>
      <c r="JMS39" s="163"/>
      <c r="JMT39" s="163"/>
      <c r="JMU39" s="163"/>
      <c r="JMV39" s="163"/>
      <c r="JMW39" s="163"/>
      <c r="JMX39" s="163"/>
      <c r="JMY39" s="163"/>
      <c r="JMZ39" s="163"/>
      <c r="JNA39" s="163"/>
      <c r="JNB39" s="163"/>
      <c r="JNC39" s="163"/>
      <c r="JND39" s="163"/>
      <c r="JNE39" s="163"/>
      <c r="JNF39" s="163"/>
      <c r="JNG39" s="163"/>
      <c r="JNH39" s="163"/>
      <c r="JNI39" s="163"/>
      <c r="JNJ39" s="163"/>
      <c r="JNK39" s="163"/>
      <c r="JNL39" s="163"/>
      <c r="JNM39" s="163"/>
      <c r="JNN39" s="163"/>
      <c r="JNO39" s="163"/>
      <c r="JNP39" s="163"/>
      <c r="JNQ39" s="163"/>
      <c r="JNR39" s="163"/>
      <c r="JNS39" s="163"/>
      <c r="JNT39" s="163"/>
      <c r="JNU39" s="163"/>
      <c r="JNV39" s="163"/>
      <c r="JNW39" s="163"/>
      <c r="JNX39" s="163"/>
      <c r="JNY39" s="163"/>
      <c r="JNZ39" s="163"/>
      <c r="JOA39" s="163"/>
      <c r="JOB39" s="163"/>
      <c r="JOC39" s="163"/>
      <c r="JOD39" s="163"/>
      <c r="JOE39" s="163"/>
      <c r="JOF39" s="163"/>
      <c r="JOG39" s="163"/>
      <c r="JOH39" s="163"/>
      <c r="JOI39" s="163"/>
      <c r="JOJ39" s="163"/>
      <c r="JOK39" s="163"/>
      <c r="JOL39" s="163"/>
      <c r="JOM39" s="163"/>
      <c r="JON39" s="163"/>
      <c r="JOO39" s="163"/>
      <c r="JOP39" s="163"/>
      <c r="JOQ39" s="163"/>
      <c r="JOR39" s="163"/>
      <c r="JOS39" s="163"/>
      <c r="JOT39" s="163"/>
      <c r="JOU39" s="163"/>
      <c r="JOV39" s="163"/>
      <c r="JOW39" s="163"/>
      <c r="JOX39" s="163"/>
      <c r="JOY39" s="163"/>
      <c r="JOZ39" s="163"/>
      <c r="JPA39" s="163"/>
      <c r="JPB39" s="163"/>
      <c r="JPC39" s="163"/>
      <c r="JPD39" s="163"/>
      <c r="JPE39" s="163"/>
      <c r="JPF39" s="163"/>
      <c r="JPG39" s="163"/>
      <c r="JPH39" s="163"/>
      <c r="JPI39" s="163"/>
      <c r="JPJ39" s="163"/>
      <c r="JPK39" s="163"/>
      <c r="JPL39" s="163"/>
      <c r="JPM39" s="163"/>
      <c r="JPN39" s="163"/>
      <c r="JPO39" s="163"/>
      <c r="JPP39" s="163"/>
      <c r="JPQ39" s="163"/>
      <c r="JPR39" s="163"/>
      <c r="JPS39" s="163"/>
      <c r="JPT39" s="163"/>
      <c r="JPU39" s="163"/>
      <c r="JPV39" s="163"/>
      <c r="JPW39" s="163"/>
      <c r="JPX39" s="163"/>
      <c r="JPY39" s="163"/>
      <c r="JPZ39" s="163"/>
      <c r="JQA39" s="163"/>
      <c r="JQB39" s="163"/>
      <c r="JQC39" s="163"/>
      <c r="JQD39" s="163"/>
      <c r="JQE39" s="163"/>
      <c r="JQF39" s="163"/>
      <c r="JQG39" s="163"/>
      <c r="JQH39" s="163"/>
      <c r="JQI39" s="163"/>
      <c r="JQJ39" s="163"/>
      <c r="JQK39" s="163"/>
      <c r="JQL39" s="163"/>
      <c r="JQM39" s="163"/>
      <c r="JQN39" s="163"/>
      <c r="JQO39" s="163"/>
      <c r="JQP39" s="163"/>
      <c r="JQQ39" s="163"/>
      <c r="JQR39" s="163"/>
      <c r="JQS39" s="163"/>
      <c r="JQT39" s="163"/>
      <c r="JQU39" s="163"/>
      <c r="JQV39" s="163"/>
      <c r="JQW39" s="163"/>
      <c r="JQX39" s="163"/>
      <c r="JQY39" s="163"/>
      <c r="JQZ39" s="163"/>
      <c r="JRA39" s="163"/>
      <c r="JRB39" s="163"/>
      <c r="JRC39" s="163"/>
      <c r="JRD39" s="163"/>
      <c r="JRE39" s="163"/>
      <c r="JRF39" s="163"/>
      <c r="JRG39" s="163"/>
      <c r="JRH39" s="163"/>
      <c r="JRI39" s="163"/>
      <c r="JRJ39" s="163"/>
      <c r="JRK39" s="163"/>
      <c r="JRL39" s="163"/>
      <c r="JRM39" s="163"/>
      <c r="JRN39" s="163"/>
      <c r="JRO39" s="163"/>
      <c r="JRP39" s="163"/>
      <c r="JRQ39" s="163"/>
      <c r="JRR39" s="163"/>
      <c r="JRS39" s="163"/>
      <c r="JRT39" s="163"/>
      <c r="JRU39" s="163"/>
      <c r="JRV39" s="163"/>
      <c r="JRW39" s="163"/>
      <c r="JRX39" s="163"/>
      <c r="JRY39" s="163"/>
      <c r="JRZ39" s="163"/>
      <c r="JSA39" s="163"/>
      <c r="JSB39" s="163"/>
      <c r="JSC39" s="163"/>
      <c r="JSD39" s="163"/>
      <c r="JSE39" s="163"/>
      <c r="JSF39" s="163"/>
      <c r="JSG39" s="163"/>
      <c r="JSH39" s="163"/>
      <c r="JSI39" s="163"/>
      <c r="JSJ39" s="163"/>
      <c r="JSK39" s="163"/>
      <c r="JSL39" s="163"/>
      <c r="JSM39" s="163"/>
      <c r="JSN39" s="163"/>
      <c r="JSO39" s="163"/>
      <c r="JSP39" s="163"/>
      <c r="JSQ39" s="163"/>
      <c r="JSR39" s="163"/>
      <c r="JSS39" s="163"/>
      <c r="JST39" s="163"/>
      <c r="JSU39" s="163"/>
      <c r="JSV39" s="163"/>
      <c r="JSW39" s="163"/>
      <c r="JSX39" s="163"/>
      <c r="JSY39" s="163"/>
      <c r="JSZ39" s="163"/>
      <c r="JTA39" s="163"/>
      <c r="JTB39" s="163"/>
      <c r="JTC39" s="163"/>
      <c r="JTD39" s="163"/>
      <c r="JTE39" s="163"/>
      <c r="JTF39" s="163"/>
      <c r="JTG39" s="163"/>
      <c r="JTH39" s="163"/>
      <c r="JTI39" s="163"/>
      <c r="JTJ39" s="163"/>
      <c r="JTK39" s="163"/>
      <c r="JTL39" s="163"/>
      <c r="JTM39" s="163"/>
      <c r="JTN39" s="163"/>
      <c r="JTO39" s="163"/>
      <c r="JTP39" s="163"/>
      <c r="JTQ39" s="163"/>
      <c r="JTR39" s="163"/>
      <c r="JTS39" s="163"/>
      <c r="JTT39" s="163"/>
      <c r="JTU39" s="163"/>
      <c r="JTV39" s="163"/>
      <c r="JTW39" s="163"/>
      <c r="JTX39" s="163"/>
      <c r="JTY39" s="163"/>
      <c r="JTZ39" s="163"/>
      <c r="JUA39" s="163"/>
      <c r="JUB39" s="163"/>
      <c r="JUC39" s="163"/>
      <c r="JUD39" s="163"/>
      <c r="JUE39" s="163"/>
      <c r="JUF39" s="163"/>
      <c r="JUG39" s="163"/>
      <c r="JUH39" s="163"/>
      <c r="JUI39" s="163"/>
      <c r="JUJ39" s="163"/>
      <c r="JUK39" s="163"/>
      <c r="JUL39" s="163"/>
      <c r="JUM39" s="163"/>
      <c r="JUN39" s="163"/>
      <c r="JUO39" s="163"/>
      <c r="JUP39" s="163"/>
      <c r="JUQ39" s="163"/>
      <c r="JUR39" s="163"/>
      <c r="JUS39" s="163"/>
      <c r="JUT39" s="163"/>
      <c r="JUU39" s="163"/>
      <c r="JUV39" s="163"/>
      <c r="JUW39" s="163"/>
      <c r="JUX39" s="163"/>
      <c r="JUY39" s="163"/>
      <c r="JUZ39" s="163"/>
      <c r="JVA39" s="163"/>
      <c r="JVB39" s="163"/>
      <c r="JVC39" s="163"/>
      <c r="JVD39" s="163"/>
      <c r="JVE39" s="163"/>
      <c r="JVF39" s="163"/>
      <c r="JVG39" s="163"/>
      <c r="JVH39" s="163"/>
      <c r="JVI39" s="163"/>
      <c r="JVJ39" s="163"/>
      <c r="JVK39" s="163"/>
      <c r="JVL39" s="163"/>
      <c r="JVM39" s="163"/>
      <c r="JVN39" s="163"/>
      <c r="JVO39" s="163"/>
      <c r="JVP39" s="163"/>
      <c r="JVQ39" s="163"/>
      <c r="JVR39" s="163"/>
      <c r="JVS39" s="163"/>
      <c r="JVT39" s="163"/>
      <c r="JVU39" s="163"/>
      <c r="JVV39" s="163"/>
      <c r="JVW39" s="163"/>
      <c r="JVX39" s="163"/>
      <c r="JVY39" s="163"/>
      <c r="JVZ39" s="163"/>
      <c r="JWA39" s="163"/>
      <c r="JWB39" s="163"/>
      <c r="JWC39" s="163"/>
      <c r="JWD39" s="163"/>
      <c r="JWE39" s="163"/>
      <c r="JWF39" s="163"/>
      <c r="JWG39" s="163"/>
      <c r="JWH39" s="163"/>
      <c r="JWI39" s="163"/>
      <c r="JWJ39" s="163"/>
      <c r="JWK39" s="163"/>
      <c r="JWL39" s="163"/>
      <c r="JWM39" s="163"/>
      <c r="JWN39" s="163"/>
      <c r="JWO39" s="163"/>
      <c r="JWP39" s="163"/>
      <c r="JWQ39" s="163"/>
      <c r="JWR39" s="163"/>
      <c r="JWS39" s="163"/>
      <c r="JWT39" s="163"/>
      <c r="JWU39" s="163"/>
      <c r="JWV39" s="163"/>
      <c r="JWW39" s="163"/>
      <c r="JWX39" s="163"/>
      <c r="JWY39" s="163"/>
      <c r="JWZ39" s="163"/>
      <c r="JXA39" s="163"/>
      <c r="JXB39" s="163"/>
      <c r="JXC39" s="163"/>
      <c r="JXD39" s="163"/>
      <c r="JXE39" s="163"/>
      <c r="JXF39" s="163"/>
      <c r="JXG39" s="163"/>
      <c r="JXH39" s="163"/>
      <c r="JXI39" s="163"/>
      <c r="JXJ39" s="163"/>
      <c r="JXK39" s="163"/>
      <c r="JXL39" s="163"/>
      <c r="JXM39" s="163"/>
      <c r="JXN39" s="163"/>
      <c r="JXO39" s="163"/>
      <c r="JXP39" s="163"/>
      <c r="JXQ39" s="163"/>
      <c r="JXR39" s="163"/>
      <c r="JXS39" s="163"/>
      <c r="JXT39" s="163"/>
      <c r="JXU39" s="163"/>
      <c r="JXV39" s="163"/>
      <c r="JXW39" s="163"/>
      <c r="JXX39" s="163"/>
      <c r="JXY39" s="163"/>
      <c r="JXZ39" s="163"/>
      <c r="JYA39" s="163"/>
      <c r="JYB39" s="163"/>
      <c r="JYC39" s="163"/>
      <c r="JYD39" s="163"/>
      <c r="JYE39" s="163"/>
      <c r="JYF39" s="163"/>
      <c r="JYG39" s="163"/>
      <c r="JYH39" s="163"/>
      <c r="JYI39" s="163"/>
      <c r="JYJ39" s="163"/>
      <c r="JYK39" s="163"/>
      <c r="JYL39" s="163"/>
      <c r="JYM39" s="163"/>
      <c r="JYN39" s="163"/>
      <c r="JYO39" s="163"/>
      <c r="JYP39" s="163"/>
      <c r="JYQ39" s="163"/>
      <c r="JYR39" s="163"/>
      <c r="JYS39" s="163"/>
      <c r="JYT39" s="163"/>
      <c r="JYU39" s="163"/>
      <c r="JYV39" s="163"/>
      <c r="JYW39" s="163"/>
      <c r="JYX39" s="163"/>
      <c r="JYY39" s="163"/>
      <c r="JYZ39" s="163"/>
      <c r="JZA39" s="163"/>
      <c r="JZB39" s="163"/>
      <c r="JZC39" s="163"/>
      <c r="JZD39" s="163"/>
      <c r="JZE39" s="163"/>
      <c r="JZF39" s="163"/>
      <c r="JZG39" s="163"/>
      <c r="JZH39" s="163"/>
      <c r="JZI39" s="163"/>
      <c r="JZJ39" s="163"/>
      <c r="JZK39" s="163"/>
      <c r="JZL39" s="163"/>
      <c r="JZM39" s="163"/>
      <c r="JZN39" s="163"/>
      <c r="JZO39" s="163"/>
      <c r="JZP39" s="163"/>
      <c r="JZQ39" s="163"/>
      <c r="JZR39" s="163"/>
      <c r="JZS39" s="163"/>
      <c r="JZT39" s="163"/>
      <c r="JZU39" s="163"/>
      <c r="JZV39" s="163"/>
      <c r="JZW39" s="163"/>
      <c r="JZX39" s="163"/>
      <c r="JZY39" s="163"/>
      <c r="JZZ39" s="163"/>
      <c r="KAA39" s="163"/>
      <c r="KAB39" s="163"/>
      <c r="KAC39" s="163"/>
      <c r="KAD39" s="163"/>
      <c r="KAE39" s="163"/>
      <c r="KAF39" s="163"/>
      <c r="KAG39" s="163"/>
      <c r="KAH39" s="163"/>
      <c r="KAI39" s="163"/>
      <c r="KAJ39" s="163"/>
      <c r="KAK39" s="163"/>
      <c r="KAL39" s="163"/>
      <c r="KAM39" s="163"/>
      <c r="KAN39" s="163"/>
      <c r="KAO39" s="163"/>
      <c r="KAP39" s="163"/>
      <c r="KAQ39" s="163"/>
      <c r="KAR39" s="163"/>
      <c r="KAS39" s="163"/>
      <c r="KAT39" s="163"/>
      <c r="KAU39" s="163"/>
      <c r="KAV39" s="163"/>
      <c r="KAW39" s="163"/>
      <c r="KAX39" s="163"/>
      <c r="KAY39" s="163"/>
      <c r="KAZ39" s="163"/>
      <c r="KBA39" s="163"/>
      <c r="KBB39" s="163"/>
      <c r="KBC39" s="163"/>
      <c r="KBD39" s="163"/>
      <c r="KBE39" s="163"/>
      <c r="KBF39" s="163"/>
      <c r="KBG39" s="163"/>
      <c r="KBH39" s="163"/>
      <c r="KBI39" s="163"/>
      <c r="KBJ39" s="163"/>
      <c r="KBK39" s="163"/>
      <c r="KBL39" s="163"/>
      <c r="KBM39" s="163"/>
      <c r="KBN39" s="163"/>
      <c r="KBO39" s="163"/>
      <c r="KBP39" s="163"/>
      <c r="KBQ39" s="163"/>
      <c r="KBR39" s="163"/>
      <c r="KBS39" s="163"/>
      <c r="KBT39" s="163"/>
      <c r="KBU39" s="163"/>
      <c r="KBV39" s="163"/>
      <c r="KBW39" s="163"/>
      <c r="KBX39" s="163"/>
      <c r="KBY39" s="163"/>
      <c r="KBZ39" s="163"/>
      <c r="KCA39" s="163"/>
      <c r="KCB39" s="163"/>
      <c r="KCC39" s="163"/>
      <c r="KCD39" s="163"/>
      <c r="KCE39" s="163"/>
      <c r="KCF39" s="163"/>
      <c r="KCG39" s="163"/>
      <c r="KCH39" s="163"/>
      <c r="KCI39" s="163"/>
      <c r="KCJ39" s="163"/>
      <c r="KCK39" s="163"/>
      <c r="KCL39" s="163"/>
      <c r="KCM39" s="163"/>
      <c r="KCN39" s="163"/>
      <c r="KCO39" s="163"/>
      <c r="KCP39" s="163"/>
      <c r="KCQ39" s="163"/>
      <c r="KCR39" s="163"/>
      <c r="KCS39" s="163"/>
      <c r="KCT39" s="163"/>
      <c r="KCU39" s="163"/>
      <c r="KCV39" s="163"/>
      <c r="KCW39" s="163"/>
      <c r="KCX39" s="163"/>
      <c r="KCY39" s="163"/>
      <c r="KCZ39" s="163"/>
      <c r="KDA39" s="163"/>
      <c r="KDB39" s="163"/>
      <c r="KDC39" s="163"/>
      <c r="KDD39" s="163"/>
      <c r="KDE39" s="163"/>
      <c r="KDF39" s="163"/>
      <c r="KDG39" s="163"/>
      <c r="KDH39" s="163"/>
      <c r="KDI39" s="163"/>
      <c r="KDJ39" s="163"/>
      <c r="KDK39" s="163"/>
      <c r="KDL39" s="163"/>
      <c r="KDM39" s="163"/>
      <c r="KDN39" s="163"/>
      <c r="KDO39" s="163"/>
      <c r="KDP39" s="163"/>
      <c r="KDQ39" s="163"/>
      <c r="KDR39" s="163"/>
      <c r="KDS39" s="163"/>
      <c r="KDT39" s="163"/>
      <c r="KDU39" s="163"/>
      <c r="KDV39" s="163"/>
      <c r="KDW39" s="163"/>
      <c r="KDX39" s="163"/>
      <c r="KDY39" s="163"/>
      <c r="KDZ39" s="163"/>
      <c r="KEA39" s="163"/>
      <c r="KEB39" s="163"/>
      <c r="KEC39" s="163"/>
      <c r="KED39" s="163"/>
      <c r="KEE39" s="163"/>
      <c r="KEF39" s="163"/>
      <c r="KEG39" s="163"/>
      <c r="KEH39" s="163"/>
      <c r="KEI39" s="163"/>
      <c r="KEJ39" s="163"/>
      <c r="KEK39" s="163"/>
      <c r="KEL39" s="163"/>
      <c r="KEM39" s="163"/>
      <c r="KEN39" s="163"/>
      <c r="KEO39" s="163"/>
      <c r="KEP39" s="163"/>
      <c r="KEQ39" s="163"/>
      <c r="KER39" s="163"/>
      <c r="KES39" s="163"/>
      <c r="KET39" s="163"/>
      <c r="KEU39" s="163"/>
      <c r="KEV39" s="163"/>
      <c r="KEW39" s="163"/>
      <c r="KEX39" s="163"/>
      <c r="KEY39" s="163"/>
      <c r="KEZ39" s="163"/>
      <c r="KFA39" s="163"/>
      <c r="KFB39" s="163"/>
      <c r="KFC39" s="163"/>
      <c r="KFD39" s="163"/>
      <c r="KFE39" s="163"/>
      <c r="KFF39" s="163"/>
      <c r="KFG39" s="163"/>
      <c r="KFH39" s="163"/>
      <c r="KFI39" s="163"/>
      <c r="KFJ39" s="163"/>
      <c r="KFK39" s="163"/>
      <c r="KFL39" s="163"/>
      <c r="KFM39" s="163"/>
      <c r="KFN39" s="163"/>
      <c r="KFO39" s="163"/>
      <c r="KFP39" s="163"/>
      <c r="KFQ39" s="163"/>
      <c r="KFR39" s="163"/>
      <c r="KFS39" s="163"/>
      <c r="KFT39" s="163"/>
      <c r="KFU39" s="163"/>
      <c r="KFV39" s="163"/>
      <c r="KFW39" s="163"/>
      <c r="KFX39" s="163"/>
      <c r="KFY39" s="163"/>
      <c r="KFZ39" s="163"/>
      <c r="KGA39" s="163"/>
      <c r="KGB39" s="163"/>
      <c r="KGC39" s="163"/>
      <c r="KGD39" s="163"/>
      <c r="KGE39" s="163"/>
      <c r="KGF39" s="163"/>
      <c r="KGG39" s="163"/>
      <c r="KGH39" s="163"/>
      <c r="KGI39" s="163"/>
      <c r="KGJ39" s="163"/>
      <c r="KGK39" s="163"/>
      <c r="KGL39" s="163"/>
      <c r="KGM39" s="163"/>
      <c r="KGN39" s="163"/>
      <c r="KGO39" s="163"/>
      <c r="KGP39" s="163"/>
      <c r="KGQ39" s="163"/>
      <c r="KGR39" s="163"/>
      <c r="KGS39" s="163"/>
      <c r="KGT39" s="163"/>
      <c r="KGU39" s="163"/>
      <c r="KGV39" s="163"/>
      <c r="KGW39" s="163"/>
      <c r="KGX39" s="163"/>
      <c r="KGY39" s="163"/>
      <c r="KGZ39" s="163"/>
      <c r="KHA39" s="163"/>
      <c r="KHB39" s="163"/>
      <c r="KHC39" s="163"/>
      <c r="KHD39" s="163"/>
      <c r="KHE39" s="163"/>
      <c r="KHF39" s="163"/>
      <c r="KHG39" s="163"/>
      <c r="KHH39" s="163"/>
      <c r="KHI39" s="163"/>
      <c r="KHJ39" s="163"/>
      <c r="KHK39" s="163"/>
      <c r="KHL39" s="163"/>
      <c r="KHM39" s="163"/>
      <c r="KHN39" s="163"/>
      <c r="KHO39" s="163"/>
      <c r="KHP39" s="163"/>
      <c r="KHQ39" s="163"/>
      <c r="KHR39" s="163"/>
      <c r="KHS39" s="163"/>
      <c r="KHT39" s="163"/>
      <c r="KHU39" s="163"/>
      <c r="KHV39" s="163"/>
      <c r="KHW39" s="163"/>
      <c r="KHX39" s="163"/>
      <c r="KHY39" s="163"/>
      <c r="KHZ39" s="163"/>
      <c r="KIA39" s="163"/>
      <c r="KIB39" s="163"/>
      <c r="KIC39" s="163"/>
      <c r="KID39" s="163"/>
      <c r="KIE39" s="163"/>
      <c r="KIF39" s="163"/>
      <c r="KIG39" s="163"/>
      <c r="KIH39" s="163"/>
      <c r="KII39" s="163"/>
      <c r="KIJ39" s="163"/>
      <c r="KIK39" s="163"/>
      <c r="KIL39" s="163"/>
      <c r="KIM39" s="163"/>
      <c r="KIN39" s="163"/>
      <c r="KIO39" s="163"/>
      <c r="KIP39" s="163"/>
      <c r="KIQ39" s="163"/>
      <c r="KIR39" s="163"/>
      <c r="KIS39" s="163"/>
      <c r="KIT39" s="163"/>
      <c r="KIU39" s="163"/>
      <c r="KIV39" s="163"/>
      <c r="KIW39" s="163"/>
      <c r="KIX39" s="163"/>
      <c r="KIY39" s="163"/>
      <c r="KIZ39" s="163"/>
      <c r="KJA39" s="163"/>
      <c r="KJB39" s="163"/>
      <c r="KJC39" s="163"/>
      <c r="KJD39" s="163"/>
      <c r="KJE39" s="163"/>
      <c r="KJF39" s="163"/>
      <c r="KJG39" s="163"/>
      <c r="KJH39" s="163"/>
      <c r="KJI39" s="163"/>
      <c r="KJJ39" s="163"/>
      <c r="KJK39" s="163"/>
      <c r="KJL39" s="163"/>
      <c r="KJM39" s="163"/>
      <c r="KJN39" s="163"/>
      <c r="KJO39" s="163"/>
      <c r="KJP39" s="163"/>
      <c r="KJQ39" s="163"/>
      <c r="KJR39" s="163"/>
      <c r="KJS39" s="163"/>
      <c r="KJT39" s="163"/>
      <c r="KJU39" s="163"/>
      <c r="KJV39" s="163"/>
      <c r="KJW39" s="163"/>
      <c r="KJX39" s="163"/>
      <c r="KJY39" s="163"/>
      <c r="KJZ39" s="163"/>
      <c r="KKA39" s="163"/>
      <c r="KKB39" s="163"/>
      <c r="KKC39" s="163"/>
      <c r="KKD39" s="163"/>
      <c r="KKE39" s="163"/>
      <c r="KKF39" s="163"/>
      <c r="KKG39" s="163"/>
      <c r="KKH39" s="163"/>
      <c r="KKI39" s="163"/>
      <c r="KKJ39" s="163"/>
      <c r="KKK39" s="163"/>
      <c r="KKL39" s="163"/>
      <c r="KKM39" s="163"/>
      <c r="KKN39" s="163"/>
      <c r="KKO39" s="163"/>
      <c r="KKP39" s="163"/>
      <c r="KKQ39" s="163"/>
      <c r="KKR39" s="163"/>
      <c r="KKS39" s="163"/>
      <c r="KKT39" s="163"/>
      <c r="KKU39" s="163"/>
      <c r="KKV39" s="163"/>
      <c r="KKW39" s="163"/>
      <c r="KKX39" s="163"/>
      <c r="KKY39" s="163"/>
      <c r="KKZ39" s="163"/>
      <c r="KLA39" s="163"/>
      <c r="KLB39" s="163"/>
      <c r="KLC39" s="163"/>
      <c r="KLD39" s="163"/>
      <c r="KLE39" s="163"/>
      <c r="KLF39" s="163"/>
      <c r="KLG39" s="163"/>
      <c r="KLH39" s="163"/>
      <c r="KLI39" s="163"/>
      <c r="KLJ39" s="163"/>
      <c r="KLK39" s="163"/>
      <c r="KLL39" s="163"/>
      <c r="KLM39" s="163"/>
      <c r="KLN39" s="163"/>
      <c r="KLO39" s="163"/>
      <c r="KLP39" s="163"/>
      <c r="KLQ39" s="163"/>
      <c r="KLR39" s="163"/>
      <c r="KLS39" s="163"/>
      <c r="KLT39" s="163"/>
      <c r="KLU39" s="163"/>
      <c r="KLV39" s="163"/>
      <c r="KLW39" s="163"/>
      <c r="KLX39" s="163"/>
      <c r="KLY39" s="163"/>
      <c r="KLZ39" s="163"/>
      <c r="KMA39" s="163"/>
      <c r="KMB39" s="163"/>
      <c r="KMC39" s="163"/>
      <c r="KMD39" s="163"/>
      <c r="KME39" s="163"/>
      <c r="KMF39" s="163"/>
      <c r="KMG39" s="163"/>
      <c r="KMH39" s="163"/>
      <c r="KMI39" s="163"/>
      <c r="KMJ39" s="163"/>
      <c r="KMK39" s="163"/>
      <c r="KML39" s="163"/>
      <c r="KMM39" s="163"/>
      <c r="KMN39" s="163"/>
      <c r="KMO39" s="163"/>
      <c r="KMP39" s="163"/>
      <c r="KMQ39" s="163"/>
      <c r="KMR39" s="163"/>
      <c r="KMS39" s="163"/>
      <c r="KMT39" s="163"/>
      <c r="KMU39" s="163"/>
      <c r="KMV39" s="163"/>
      <c r="KMW39" s="163"/>
      <c r="KMX39" s="163"/>
      <c r="KMY39" s="163"/>
      <c r="KMZ39" s="163"/>
      <c r="KNA39" s="163"/>
      <c r="KNB39" s="163"/>
      <c r="KNC39" s="163"/>
      <c r="KND39" s="163"/>
      <c r="KNE39" s="163"/>
      <c r="KNF39" s="163"/>
      <c r="KNG39" s="163"/>
      <c r="KNH39" s="163"/>
      <c r="KNI39" s="163"/>
      <c r="KNJ39" s="163"/>
      <c r="KNK39" s="163"/>
      <c r="KNL39" s="163"/>
      <c r="KNM39" s="163"/>
      <c r="KNN39" s="163"/>
      <c r="KNO39" s="163"/>
      <c r="KNP39" s="163"/>
      <c r="KNQ39" s="163"/>
      <c r="KNR39" s="163"/>
      <c r="KNS39" s="163"/>
      <c r="KNT39" s="163"/>
      <c r="KNU39" s="163"/>
      <c r="KNV39" s="163"/>
      <c r="KNW39" s="163"/>
      <c r="KNX39" s="163"/>
      <c r="KNY39" s="163"/>
      <c r="KNZ39" s="163"/>
      <c r="KOA39" s="163"/>
      <c r="KOB39" s="163"/>
      <c r="KOC39" s="163"/>
      <c r="KOD39" s="163"/>
      <c r="KOE39" s="163"/>
      <c r="KOF39" s="163"/>
      <c r="KOG39" s="163"/>
      <c r="KOH39" s="163"/>
      <c r="KOI39" s="163"/>
      <c r="KOJ39" s="163"/>
      <c r="KOK39" s="163"/>
      <c r="KOL39" s="163"/>
      <c r="KOM39" s="163"/>
      <c r="KON39" s="163"/>
      <c r="KOO39" s="163"/>
      <c r="KOP39" s="163"/>
      <c r="KOQ39" s="163"/>
      <c r="KOR39" s="163"/>
      <c r="KOS39" s="163"/>
      <c r="KOT39" s="163"/>
      <c r="KOU39" s="163"/>
      <c r="KOV39" s="163"/>
      <c r="KOW39" s="163"/>
      <c r="KOX39" s="163"/>
      <c r="KOY39" s="163"/>
      <c r="KOZ39" s="163"/>
      <c r="KPA39" s="163"/>
      <c r="KPB39" s="163"/>
      <c r="KPC39" s="163"/>
      <c r="KPD39" s="163"/>
      <c r="KPE39" s="163"/>
      <c r="KPF39" s="163"/>
      <c r="KPG39" s="163"/>
      <c r="KPH39" s="163"/>
      <c r="KPI39" s="163"/>
      <c r="KPJ39" s="163"/>
      <c r="KPK39" s="163"/>
      <c r="KPL39" s="163"/>
      <c r="KPM39" s="163"/>
      <c r="KPN39" s="163"/>
      <c r="KPO39" s="163"/>
      <c r="KPP39" s="163"/>
      <c r="KPQ39" s="163"/>
      <c r="KPR39" s="163"/>
      <c r="KPS39" s="163"/>
      <c r="KPT39" s="163"/>
      <c r="KPU39" s="163"/>
      <c r="KPV39" s="163"/>
      <c r="KPW39" s="163"/>
      <c r="KPX39" s="163"/>
      <c r="KPY39" s="163"/>
      <c r="KPZ39" s="163"/>
      <c r="KQA39" s="163"/>
      <c r="KQB39" s="163"/>
      <c r="KQC39" s="163"/>
      <c r="KQD39" s="163"/>
      <c r="KQE39" s="163"/>
      <c r="KQF39" s="163"/>
      <c r="KQG39" s="163"/>
      <c r="KQH39" s="163"/>
      <c r="KQI39" s="163"/>
      <c r="KQJ39" s="163"/>
      <c r="KQK39" s="163"/>
      <c r="KQL39" s="163"/>
      <c r="KQM39" s="163"/>
      <c r="KQN39" s="163"/>
      <c r="KQO39" s="163"/>
      <c r="KQP39" s="163"/>
      <c r="KQQ39" s="163"/>
      <c r="KQR39" s="163"/>
      <c r="KQS39" s="163"/>
      <c r="KQT39" s="163"/>
      <c r="KQU39" s="163"/>
      <c r="KQV39" s="163"/>
      <c r="KQW39" s="163"/>
      <c r="KQX39" s="163"/>
      <c r="KQY39" s="163"/>
      <c r="KQZ39" s="163"/>
      <c r="KRA39" s="163"/>
      <c r="KRB39" s="163"/>
      <c r="KRC39" s="163"/>
      <c r="KRD39" s="163"/>
      <c r="KRE39" s="163"/>
      <c r="KRF39" s="163"/>
      <c r="KRG39" s="163"/>
      <c r="KRH39" s="163"/>
      <c r="KRI39" s="163"/>
      <c r="KRJ39" s="163"/>
      <c r="KRK39" s="163"/>
      <c r="KRL39" s="163"/>
      <c r="KRM39" s="163"/>
      <c r="KRN39" s="163"/>
      <c r="KRO39" s="163"/>
      <c r="KRP39" s="163"/>
      <c r="KRQ39" s="163"/>
      <c r="KRR39" s="163"/>
      <c r="KRS39" s="163"/>
      <c r="KRT39" s="163"/>
      <c r="KRU39" s="163"/>
      <c r="KRV39" s="163"/>
      <c r="KRW39" s="163"/>
      <c r="KRX39" s="163"/>
      <c r="KRY39" s="163"/>
      <c r="KRZ39" s="163"/>
      <c r="KSA39" s="163"/>
      <c r="KSB39" s="163"/>
      <c r="KSC39" s="163"/>
      <c r="KSD39" s="163"/>
      <c r="KSE39" s="163"/>
      <c r="KSF39" s="163"/>
      <c r="KSG39" s="163"/>
      <c r="KSH39" s="163"/>
      <c r="KSI39" s="163"/>
      <c r="KSJ39" s="163"/>
      <c r="KSK39" s="163"/>
      <c r="KSL39" s="163"/>
      <c r="KSM39" s="163"/>
      <c r="KSN39" s="163"/>
      <c r="KSO39" s="163"/>
      <c r="KSP39" s="163"/>
      <c r="KSQ39" s="163"/>
      <c r="KSR39" s="163"/>
      <c r="KSS39" s="163"/>
      <c r="KST39" s="163"/>
      <c r="KSU39" s="163"/>
      <c r="KSV39" s="163"/>
      <c r="KSW39" s="163"/>
      <c r="KSX39" s="163"/>
      <c r="KSY39" s="163"/>
      <c r="KSZ39" s="163"/>
      <c r="KTA39" s="163"/>
      <c r="KTB39" s="163"/>
      <c r="KTC39" s="163"/>
      <c r="KTD39" s="163"/>
      <c r="KTE39" s="163"/>
      <c r="KTF39" s="163"/>
      <c r="KTG39" s="163"/>
      <c r="KTH39" s="163"/>
      <c r="KTI39" s="163"/>
      <c r="KTJ39" s="163"/>
      <c r="KTK39" s="163"/>
      <c r="KTL39" s="163"/>
      <c r="KTM39" s="163"/>
      <c r="KTN39" s="163"/>
      <c r="KTO39" s="163"/>
      <c r="KTP39" s="163"/>
      <c r="KTQ39" s="163"/>
      <c r="KTR39" s="163"/>
      <c r="KTS39" s="163"/>
      <c r="KTT39" s="163"/>
      <c r="KTU39" s="163"/>
      <c r="KTV39" s="163"/>
      <c r="KTW39" s="163"/>
      <c r="KTX39" s="163"/>
      <c r="KTY39" s="163"/>
      <c r="KTZ39" s="163"/>
      <c r="KUA39" s="163"/>
      <c r="KUB39" s="163"/>
      <c r="KUC39" s="163"/>
      <c r="KUD39" s="163"/>
      <c r="KUE39" s="163"/>
      <c r="KUF39" s="163"/>
      <c r="KUG39" s="163"/>
      <c r="KUH39" s="163"/>
      <c r="KUI39" s="163"/>
      <c r="KUJ39" s="163"/>
      <c r="KUK39" s="163"/>
      <c r="KUL39" s="163"/>
      <c r="KUM39" s="163"/>
      <c r="KUN39" s="163"/>
      <c r="KUO39" s="163"/>
      <c r="KUP39" s="163"/>
      <c r="KUQ39" s="163"/>
      <c r="KUR39" s="163"/>
      <c r="KUS39" s="163"/>
      <c r="KUT39" s="163"/>
      <c r="KUU39" s="163"/>
      <c r="KUV39" s="163"/>
      <c r="KUW39" s="163"/>
      <c r="KUX39" s="163"/>
      <c r="KUY39" s="163"/>
      <c r="KUZ39" s="163"/>
      <c r="KVA39" s="163"/>
      <c r="KVB39" s="163"/>
      <c r="KVC39" s="163"/>
      <c r="KVD39" s="163"/>
      <c r="KVE39" s="163"/>
      <c r="KVF39" s="163"/>
      <c r="KVG39" s="163"/>
      <c r="KVH39" s="163"/>
      <c r="KVI39" s="163"/>
      <c r="KVJ39" s="163"/>
      <c r="KVK39" s="163"/>
      <c r="KVL39" s="163"/>
      <c r="KVM39" s="163"/>
      <c r="KVN39" s="163"/>
      <c r="KVO39" s="163"/>
      <c r="KVP39" s="163"/>
      <c r="KVQ39" s="163"/>
      <c r="KVR39" s="163"/>
      <c r="KVS39" s="163"/>
      <c r="KVT39" s="163"/>
      <c r="KVU39" s="163"/>
      <c r="KVV39" s="163"/>
      <c r="KVW39" s="163"/>
      <c r="KVX39" s="163"/>
      <c r="KVY39" s="163"/>
      <c r="KVZ39" s="163"/>
      <c r="KWA39" s="163"/>
      <c r="KWB39" s="163"/>
      <c r="KWC39" s="163"/>
      <c r="KWD39" s="163"/>
      <c r="KWE39" s="163"/>
      <c r="KWF39" s="163"/>
      <c r="KWG39" s="163"/>
      <c r="KWH39" s="163"/>
      <c r="KWI39" s="163"/>
      <c r="KWJ39" s="163"/>
      <c r="KWK39" s="163"/>
      <c r="KWL39" s="163"/>
      <c r="KWM39" s="163"/>
      <c r="KWN39" s="163"/>
      <c r="KWO39" s="163"/>
      <c r="KWP39" s="163"/>
      <c r="KWQ39" s="163"/>
      <c r="KWR39" s="163"/>
      <c r="KWS39" s="163"/>
      <c r="KWT39" s="163"/>
      <c r="KWU39" s="163"/>
      <c r="KWV39" s="163"/>
      <c r="KWW39" s="163"/>
      <c r="KWX39" s="163"/>
      <c r="KWY39" s="163"/>
      <c r="KWZ39" s="163"/>
      <c r="KXA39" s="163"/>
      <c r="KXB39" s="163"/>
      <c r="KXC39" s="163"/>
      <c r="KXD39" s="163"/>
      <c r="KXE39" s="163"/>
      <c r="KXF39" s="163"/>
      <c r="KXG39" s="163"/>
      <c r="KXH39" s="163"/>
      <c r="KXI39" s="163"/>
      <c r="KXJ39" s="163"/>
      <c r="KXK39" s="163"/>
      <c r="KXL39" s="163"/>
      <c r="KXM39" s="163"/>
      <c r="KXN39" s="163"/>
      <c r="KXO39" s="163"/>
      <c r="KXP39" s="163"/>
      <c r="KXQ39" s="163"/>
      <c r="KXR39" s="163"/>
      <c r="KXS39" s="163"/>
      <c r="KXT39" s="163"/>
      <c r="KXU39" s="163"/>
      <c r="KXV39" s="163"/>
      <c r="KXW39" s="163"/>
      <c r="KXX39" s="163"/>
      <c r="KXY39" s="163"/>
      <c r="KXZ39" s="163"/>
      <c r="KYA39" s="163"/>
      <c r="KYB39" s="163"/>
      <c r="KYC39" s="163"/>
      <c r="KYD39" s="163"/>
      <c r="KYE39" s="163"/>
      <c r="KYF39" s="163"/>
      <c r="KYG39" s="163"/>
      <c r="KYH39" s="163"/>
      <c r="KYI39" s="163"/>
      <c r="KYJ39" s="163"/>
      <c r="KYK39" s="163"/>
      <c r="KYL39" s="163"/>
      <c r="KYM39" s="163"/>
      <c r="KYN39" s="163"/>
      <c r="KYO39" s="163"/>
      <c r="KYP39" s="163"/>
      <c r="KYQ39" s="163"/>
      <c r="KYR39" s="163"/>
      <c r="KYS39" s="163"/>
      <c r="KYT39" s="163"/>
      <c r="KYU39" s="163"/>
      <c r="KYV39" s="163"/>
      <c r="KYW39" s="163"/>
      <c r="KYX39" s="163"/>
      <c r="KYY39" s="163"/>
      <c r="KYZ39" s="163"/>
      <c r="KZA39" s="163"/>
      <c r="KZB39" s="163"/>
      <c r="KZC39" s="163"/>
      <c r="KZD39" s="163"/>
      <c r="KZE39" s="163"/>
      <c r="KZF39" s="163"/>
      <c r="KZG39" s="163"/>
      <c r="KZH39" s="163"/>
      <c r="KZI39" s="163"/>
      <c r="KZJ39" s="163"/>
      <c r="KZK39" s="163"/>
      <c r="KZL39" s="163"/>
      <c r="KZM39" s="163"/>
      <c r="KZN39" s="163"/>
      <c r="KZO39" s="163"/>
      <c r="KZP39" s="163"/>
      <c r="KZQ39" s="163"/>
      <c r="KZR39" s="163"/>
      <c r="KZS39" s="163"/>
      <c r="KZT39" s="163"/>
      <c r="KZU39" s="163"/>
      <c r="KZV39" s="163"/>
      <c r="KZW39" s="163"/>
      <c r="KZX39" s="163"/>
      <c r="KZY39" s="163"/>
      <c r="KZZ39" s="163"/>
      <c r="LAA39" s="163"/>
      <c r="LAB39" s="163"/>
      <c r="LAC39" s="163"/>
      <c r="LAD39" s="163"/>
      <c r="LAE39" s="163"/>
      <c r="LAF39" s="163"/>
      <c r="LAG39" s="163"/>
      <c r="LAH39" s="163"/>
      <c r="LAI39" s="163"/>
      <c r="LAJ39" s="163"/>
      <c r="LAK39" s="163"/>
      <c r="LAL39" s="163"/>
      <c r="LAM39" s="163"/>
      <c r="LAN39" s="163"/>
      <c r="LAO39" s="163"/>
      <c r="LAP39" s="163"/>
      <c r="LAQ39" s="163"/>
      <c r="LAR39" s="163"/>
      <c r="LAS39" s="163"/>
      <c r="LAT39" s="163"/>
      <c r="LAU39" s="163"/>
      <c r="LAV39" s="163"/>
      <c r="LAW39" s="163"/>
      <c r="LAX39" s="163"/>
      <c r="LAY39" s="163"/>
      <c r="LAZ39" s="163"/>
      <c r="LBA39" s="163"/>
      <c r="LBB39" s="163"/>
      <c r="LBC39" s="163"/>
      <c r="LBD39" s="163"/>
      <c r="LBE39" s="163"/>
      <c r="LBF39" s="163"/>
      <c r="LBG39" s="163"/>
      <c r="LBH39" s="163"/>
      <c r="LBI39" s="163"/>
      <c r="LBJ39" s="163"/>
      <c r="LBK39" s="163"/>
      <c r="LBL39" s="163"/>
      <c r="LBM39" s="163"/>
      <c r="LBN39" s="163"/>
      <c r="LBO39" s="163"/>
      <c r="LBP39" s="163"/>
      <c r="LBQ39" s="163"/>
      <c r="LBR39" s="163"/>
      <c r="LBS39" s="163"/>
      <c r="LBT39" s="163"/>
      <c r="LBU39" s="163"/>
      <c r="LBV39" s="163"/>
      <c r="LBW39" s="163"/>
      <c r="LBX39" s="163"/>
      <c r="LBY39" s="163"/>
      <c r="LBZ39" s="163"/>
      <c r="LCA39" s="163"/>
      <c r="LCB39" s="163"/>
      <c r="LCC39" s="163"/>
      <c r="LCD39" s="163"/>
      <c r="LCE39" s="163"/>
      <c r="LCF39" s="163"/>
      <c r="LCG39" s="163"/>
      <c r="LCH39" s="163"/>
      <c r="LCI39" s="163"/>
      <c r="LCJ39" s="163"/>
      <c r="LCK39" s="163"/>
      <c r="LCL39" s="163"/>
      <c r="LCM39" s="163"/>
      <c r="LCN39" s="163"/>
      <c r="LCO39" s="163"/>
      <c r="LCP39" s="163"/>
      <c r="LCQ39" s="163"/>
      <c r="LCR39" s="163"/>
      <c r="LCS39" s="163"/>
      <c r="LCT39" s="163"/>
      <c r="LCU39" s="163"/>
      <c r="LCV39" s="163"/>
      <c r="LCW39" s="163"/>
      <c r="LCX39" s="163"/>
      <c r="LCY39" s="163"/>
      <c r="LCZ39" s="163"/>
      <c r="LDA39" s="163"/>
      <c r="LDB39" s="163"/>
      <c r="LDC39" s="163"/>
      <c r="LDD39" s="163"/>
      <c r="LDE39" s="163"/>
      <c r="LDF39" s="163"/>
      <c r="LDG39" s="163"/>
      <c r="LDH39" s="163"/>
      <c r="LDI39" s="163"/>
      <c r="LDJ39" s="163"/>
      <c r="LDK39" s="163"/>
      <c r="LDL39" s="163"/>
      <c r="LDM39" s="163"/>
      <c r="LDN39" s="163"/>
      <c r="LDO39" s="163"/>
      <c r="LDP39" s="163"/>
      <c r="LDQ39" s="163"/>
      <c r="LDR39" s="163"/>
      <c r="LDS39" s="163"/>
      <c r="LDT39" s="163"/>
      <c r="LDU39" s="163"/>
      <c r="LDV39" s="163"/>
      <c r="LDW39" s="163"/>
      <c r="LDX39" s="163"/>
      <c r="LDY39" s="163"/>
      <c r="LDZ39" s="163"/>
      <c r="LEA39" s="163"/>
      <c r="LEB39" s="163"/>
      <c r="LEC39" s="163"/>
      <c r="LED39" s="163"/>
      <c r="LEE39" s="163"/>
      <c r="LEF39" s="163"/>
      <c r="LEG39" s="163"/>
      <c r="LEH39" s="163"/>
      <c r="LEI39" s="163"/>
      <c r="LEJ39" s="163"/>
      <c r="LEK39" s="163"/>
      <c r="LEL39" s="163"/>
      <c r="LEM39" s="163"/>
      <c r="LEN39" s="163"/>
      <c r="LEO39" s="163"/>
      <c r="LEP39" s="163"/>
      <c r="LEQ39" s="163"/>
      <c r="LER39" s="163"/>
      <c r="LES39" s="163"/>
      <c r="LET39" s="163"/>
      <c r="LEU39" s="163"/>
      <c r="LEV39" s="163"/>
      <c r="LEW39" s="163"/>
      <c r="LEX39" s="163"/>
      <c r="LEY39" s="163"/>
      <c r="LEZ39" s="163"/>
      <c r="LFA39" s="163"/>
      <c r="LFB39" s="163"/>
      <c r="LFC39" s="163"/>
      <c r="LFD39" s="163"/>
      <c r="LFE39" s="163"/>
      <c r="LFF39" s="163"/>
      <c r="LFG39" s="163"/>
      <c r="LFH39" s="163"/>
      <c r="LFI39" s="163"/>
      <c r="LFJ39" s="163"/>
      <c r="LFK39" s="163"/>
      <c r="LFL39" s="163"/>
      <c r="LFM39" s="163"/>
      <c r="LFN39" s="163"/>
      <c r="LFO39" s="163"/>
      <c r="LFP39" s="163"/>
      <c r="LFQ39" s="163"/>
      <c r="LFR39" s="163"/>
      <c r="LFS39" s="163"/>
      <c r="LFT39" s="163"/>
      <c r="LFU39" s="163"/>
      <c r="LFV39" s="163"/>
      <c r="LFW39" s="163"/>
      <c r="LFX39" s="163"/>
      <c r="LFY39" s="163"/>
      <c r="LFZ39" s="163"/>
      <c r="LGA39" s="163"/>
      <c r="LGB39" s="163"/>
      <c r="LGC39" s="163"/>
      <c r="LGD39" s="163"/>
      <c r="LGE39" s="163"/>
      <c r="LGF39" s="163"/>
      <c r="LGG39" s="163"/>
      <c r="LGH39" s="163"/>
      <c r="LGI39" s="163"/>
      <c r="LGJ39" s="163"/>
      <c r="LGK39" s="163"/>
      <c r="LGL39" s="163"/>
      <c r="LGM39" s="163"/>
      <c r="LGN39" s="163"/>
      <c r="LGO39" s="163"/>
      <c r="LGP39" s="163"/>
      <c r="LGQ39" s="163"/>
      <c r="LGR39" s="163"/>
      <c r="LGS39" s="163"/>
      <c r="LGT39" s="163"/>
      <c r="LGU39" s="163"/>
      <c r="LGV39" s="163"/>
      <c r="LGW39" s="163"/>
      <c r="LGX39" s="163"/>
      <c r="LGY39" s="163"/>
      <c r="LGZ39" s="163"/>
      <c r="LHA39" s="163"/>
      <c r="LHB39" s="163"/>
      <c r="LHC39" s="163"/>
      <c r="LHD39" s="163"/>
      <c r="LHE39" s="163"/>
      <c r="LHF39" s="163"/>
      <c r="LHG39" s="163"/>
      <c r="LHH39" s="163"/>
      <c r="LHI39" s="163"/>
      <c r="LHJ39" s="163"/>
      <c r="LHK39" s="163"/>
      <c r="LHL39" s="163"/>
      <c r="LHM39" s="163"/>
      <c r="LHN39" s="163"/>
      <c r="LHO39" s="163"/>
      <c r="LHP39" s="163"/>
      <c r="LHQ39" s="163"/>
      <c r="LHR39" s="163"/>
      <c r="LHS39" s="163"/>
      <c r="LHT39" s="163"/>
      <c r="LHU39" s="163"/>
      <c r="LHV39" s="163"/>
      <c r="LHW39" s="163"/>
      <c r="LHX39" s="163"/>
      <c r="LHY39" s="163"/>
      <c r="LHZ39" s="163"/>
      <c r="LIA39" s="163"/>
      <c r="LIB39" s="163"/>
      <c r="LIC39" s="163"/>
      <c r="LID39" s="163"/>
      <c r="LIE39" s="163"/>
      <c r="LIF39" s="163"/>
      <c r="LIG39" s="163"/>
      <c r="LIH39" s="163"/>
      <c r="LII39" s="163"/>
      <c r="LIJ39" s="163"/>
      <c r="LIK39" s="163"/>
      <c r="LIL39" s="163"/>
      <c r="LIM39" s="163"/>
      <c r="LIN39" s="163"/>
      <c r="LIO39" s="163"/>
      <c r="LIP39" s="163"/>
      <c r="LIQ39" s="163"/>
      <c r="LIR39" s="163"/>
      <c r="LIS39" s="163"/>
      <c r="LIT39" s="163"/>
      <c r="LIU39" s="163"/>
      <c r="LIV39" s="163"/>
      <c r="LIW39" s="163"/>
      <c r="LIX39" s="163"/>
      <c r="LIY39" s="163"/>
      <c r="LIZ39" s="163"/>
      <c r="LJA39" s="163"/>
      <c r="LJB39" s="163"/>
      <c r="LJC39" s="163"/>
      <c r="LJD39" s="163"/>
      <c r="LJE39" s="163"/>
      <c r="LJF39" s="163"/>
      <c r="LJG39" s="163"/>
      <c r="LJH39" s="163"/>
      <c r="LJI39" s="163"/>
      <c r="LJJ39" s="163"/>
      <c r="LJK39" s="163"/>
      <c r="LJL39" s="163"/>
      <c r="LJM39" s="163"/>
      <c r="LJN39" s="163"/>
      <c r="LJO39" s="163"/>
      <c r="LJP39" s="163"/>
      <c r="LJQ39" s="163"/>
      <c r="LJR39" s="163"/>
      <c r="LJS39" s="163"/>
      <c r="LJT39" s="163"/>
      <c r="LJU39" s="163"/>
      <c r="LJV39" s="163"/>
      <c r="LJW39" s="163"/>
      <c r="LJX39" s="163"/>
      <c r="LJY39" s="163"/>
      <c r="LJZ39" s="163"/>
      <c r="LKA39" s="163"/>
      <c r="LKB39" s="163"/>
      <c r="LKC39" s="163"/>
      <c r="LKD39" s="163"/>
      <c r="LKE39" s="163"/>
      <c r="LKF39" s="163"/>
      <c r="LKG39" s="163"/>
      <c r="LKH39" s="163"/>
      <c r="LKI39" s="163"/>
      <c r="LKJ39" s="163"/>
      <c r="LKK39" s="163"/>
      <c r="LKL39" s="163"/>
      <c r="LKM39" s="163"/>
      <c r="LKN39" s="163"/>
      <c r="LKO39" s="163"/>
      <c r="LKP39" s="163"/>
      <c r="LKQ39" s="163"/>
      <c r="LKR39" s="163"/>
      <c r="LKS39" s="163"/>
      <c r="LKT39" s="163"/>
      <c r="LKU39" s="163"/>
      <c r="LKV39" s="163"/>
      <c r="LKW39" s="163"/>
      <c r="LKX39" s="163"/>
      <c r="LKY39" s="163"/>
      <c r="LKZ39" s="163"/>
      <c r="LLA39" s="163"/>
      <c r="LLB39" s="163"/>
      <c r="LLC39" s="163"/>
      <c r="LLD39" s="163"/>
      <c r="LLE39" s="163"/>
      <c r="LLF39" s="163"/>
      <c r="LLG39" s="163"/>
      <c r="LLH39" s="163"/>
      <c r="LLI39" s="163"/>
      <c r="LLJ39" s="163"/>
      <c r="LLK39" s="163"/>
      <c r="LLL39" s="163"/>
      <c r="LLM39" s="163"/>
      <c r="LLN39" s="163"/>
      <c r="LLO39" s="163"/>
      <c r="LLP39" s="163"/>
      <c r="LLQ39" s="163"/>
      <c r="LLR39" s="163"/>
      <c r="LLS39" s="163"/>
      <c r="LLT39" s="163"/>
      <c r="LLU39" s="163"/>
      <c r="LLV39" s="163"/>
      <c r="LLW39" s="163"/>
      <c r="LLX39" s="163"/>
      <c r="LLY39" s="163"/>
      <c r="LLZ39" s="163"/>
      <c r="LMA39" s="163"/>
      <c r="LMB39" s="163"/>
      <c r="LMC39" s="163"/>
      <c r="LMD39" s="163"/>
      <c r="LME39" s="163"/>
      <c r="LMF39" s="163"/>
      <c r="LMG39" s="163"/>
      <c r="LMH39" s="163"/>
      <c r="LMI39" s="163"/>
      <c r="LMJ39" s="163"/>
      <c r="LMK39" s="163"/>
      <c r="LML39" s="163"/>
      <c r="LMM39" s="163"/>
      <c r="LMN39" s="163"/>
      <c r="LMO39" s="163"/>
      <c r="LMP39" s="163"/>
      <c r="LMQ39" s="163"/>
      <c r="LMR39" s="163"/>
      <c r="LMS39" s="163"/>
      <c r="LMT39" s="163"/>
      <c r="LMU39" s="163"/>
      <c r="LMV39" s="163"/>
      <c r="LMW39" s="163"/>
      <c r="LMX39" s="163"/>
      <c r="LMY39" s="163"/>
      <c r="LMZ39" s="163"/>
      <c r="LNA39" s="163"/>
      <c r="LNB39" s="163"/>
      <c r="LNC39" s="163"/>
      <c r="LND39" s="163"/>
      <c r="LNE39" s="163"/>
      <c r="LNF39" s="163"/>
      <c r="LNG39" s="163"/>
      <c r="LNH39" s="163"/>
      <c r="LNI39" s="163"/>
      <c r="LNJ39" s="163"/>
      <c r="LNK39" s="163"/>
      <c r="LNL39" s="163"/>
      <c r="LNM39" s="163"/>
      <c r="LNN39" s="163"/>
      <c r="LNO39" s="163"/>
      <c r="LNP39" s="163"/>
      <c r="LNQ39" s="163"/>
      <c r="LNR39" s="163"/>
      <c r="LNS39" s="163"/>
      <c r="LNT39" s="163"/>
      <c r="LNU39" s="163"/>
      <c r="LNV39" s="163"/>
      <c r="LNW39" s="163"/>
      <c r="LNX39" s="163"/>
      <c r="LNY39" s="163"/>
      <c r="LNZ39" s="163"/>
      <c r="LOA39" s="163"/>
      <c r="LOB39" s="163"/>
      <c r="LOC39" s="163"/>
      <c r="LOD39" s="163"/>
      <c r="LOE39" s="163"/>
      <c r="LOF39" s="163"/>
      <c r="LOG39" s="163"/>
      <c r="LOH39" s="163"/>
      <c r="LOI39" s="163"/>
      <c r="LOJ39" s="163"/>
      <c r="LOK39" s="163"/>
      <c r="LOL39" s="163"/>
      <c r="LOM39" s="163"/>
      <c r="LON39" s="163"/>
      <c r="LOO39" s="163"/>
      <c r="LOP39" s="163"/>
      <c r="LOQ39" s="163"/>
      <c r="LOR39" s="163"/>
      <c r="LOS39" s="163"/>
      <c r="LOT39" s="163"/>
      <c r="LOU39" s="163"/>
      <c r="LOV39" s="163"/>
      <c r="LOW39" s="163"/>
      <c r="LOX39" s="163"/>
      <c r="LOY39" s="163"/>
      <c r="LOZ39" s="163"/>
      <c r="LPA39" s="163"/>
      <c r="LPB39" s="163"/>
      <c r="LPC39" s="163"/>
      <c r="LPD39" s="163"/>
      <c r="LPE39" s="163"/>
      <c r="LPF39" s="163"/>
      <c r="LPG39" s="163"/>
      <c r="LPH39" s="163"/>
      <c r="LPI39" s="163"/>
      <c r="LPJ39" s="163"/>
      <c r="LPK39" s="163"/>
      <c r="LPL39" s="163"/>
      <c r="LPM39" s="163"/>
      <c r="LPN39" s="163"/>
      <c r="LPO39" s="163"/>
      <c r="LPP39" s="163"/>
      <c r="LPQ39" s="163"/>
      <c r="LPR39" s="163"/>
      <c r="LPS39" s="163"/>
      <c r="LPT39" s="163"/>
      <c r="LPU39" s="163"/>
      <c r="LPV39" s="163"/>
      <c r="LPW39" s="163"/>
      <c r="LPX39" s="163"/>
      <c r="LPY39" s="163"/>
      <c r="LPZ39" s="163"/>
      <c r="LQA39" s="163"/>
      <c r="LQB39" s="163"/>
      <c r="LQC39" s="163"/>
      <c r="LQD39" s="163"/>
      <c r="LQE39" s="163"/>
      <c r="LQF39" s="163"/>
      <c r="LQG39" s="163"/>
      <c r="LQH39" s="163"/>
      <c r="LQI39" s="163"/>
      <c r="LQJ39" s="163"/>
      <c r="LQK39" s="163"/>
      <c r="LQL39" s="163"/>
      <c r="LQM39" s="163"/>
      <c r="LQN39" s="163"/>
      <c r="LQO39" s="163"/>
      <c r="LQP39" s="163"/>
      <c r="LQQ39" s="163"/>
      <c r="LQR39" s="163"/>
      <c r="LQS39" s="163"/>
      <c r="LQT39" s="163"/>
      <c r="LQU39" s="163"/>
      <c r="LQV39" s="163"/>
      <c r="LQW39" s="163"/>
      <c r="LQX39" s="163"/>
      <c r="LQY39" s="163"/>
      <c r="LQZ39" s="163"/>
      <c r="LRA39" s="163"/>
      <c r="LRB39" s="163"/>
      <c r="LRC39" s="163"/>
      <c r="LRD39" s="163"/>
      <c r="LRE39" s="163"/>
      <c r="LRF39" s="163"/>
      <c r="LRG39" s="163"/>
      <c r="LRH39" s="163"/>
      <c r="LRI39" s="163"/>
      <c r="LRJ39" s="163"/>
      <c r="LRK39" s="163"/>
      <c r="LRL39" s="163"/>
      <c r="LRM39" s="163"/>
      <c r="LRN39" s="163"/>
      <c r="LRO39" s="163"/>
      <c r="LRP39" s="163"/>
      <c r="LRQ39" s="163"/>
      <c r="LRR39" s="163"/>
      <c r="LRS39" s="163"/>
      <c r="LRT39" s="163"/>
      <c r="LRU39" s="163"/>
      <c r="LRV39" s="163"/>
      <c r="LRW39" s="163"/>
      <c r="LRX39" s="163"/>
      <c r="LRY39" s="163"/>
      <c r="LRZ39" s="163"/>
      <c r="LSA39" s="163"/>
      <c r="LSB39" s="163"/>
      <c r="LSC39" s="163"/>
      <c r="LSD39" s="163"/>
      <c r="LSE39" s="163"/>
      <c r="LSF39" s="163"/>
      <c r="LSG39" s="163"/>
      <c r="LSH39" s="163"/>
      <c r="LSI39" s="163"/>
      <c r="LSJ39" s="163"/>
      <c r="LSK39" s="163"/>
      <c r="LSL39" s="163"/>
      <c r="LSM39" s="163"/>
      <c r="LSN39" s="163"/>
      <c r="LSO39" s="163"/>
      <c r="LSP39" s="163"/>
      <c r="LSQ39" s="163"/>
      <c r="LSR39" s="163"/>
      <c r="LSS39" s="163"/>
      <c r="LST39" s="163"/>
      <c r="LSU39" s="163"/>
      <c r="LSV39" s="163"/>
      <c r="LSW39" s="163"/>
      <c r="LSX39" s="163"/>
      <c r="LSY39" s="163"/>
      <c r="LSZ39" s="163"/>
      <c r="LTA39" s="163"/>
      <c r="LTB39" s="163"/>
      <c r="LTC39" s="163"/>
      <c r="LTD39" s="163"/>
      <c r="LTE39" s="163"/>
      <c r="LTF39" s="163"/>
      <c r="LTG39" s="163"/>
      <c r="LTH39" s="163"/>
      <c r="LTI39" s="163"/>
      <c r="LTJ39" s="163"/>
      <c r="LTK39" s="163"/>
      <c r="LTL39" s="163"/>
      <c r="LTM39" s="163"/>
      <c r="LTN39" s="163"/>
      <c r="LTO39" s="163"/>
      <c r="LTP39" s="163"/>
      <c r="LTQ39" s="163"/>
      <c r="LTR39" s="163"/>
      <c r="LTS39" s="163"/>
      <c r="LTT39" s="163"/>
      <c r="LTU39" s="163"/>
      <c r="LTV39" s="163"/>
      <c r="LTW39" s="163"/>
      <c r="LTX39" s="163"/>
      <c r="LTY39" s="163"/>
      <c r="LTZ39" s="163"/>
      <c r="LUA39" s="163"/>
      <c r="LUB39" s="163"/>
      <c r="LUC39" s="163"/>
      <c r="LUD39" s="163"/>
      <c r="LUE39" s="163"/>
      <c r="LUF39" s="163"/>
      <c r="LUG39" s="163"/>
      <c r="LUH39" s="163"/>
      <c r="LUI39" s="163"/>
      <c r="LUJ39" s="163"/>
      <c r="LUK39" s="163"/>
      <c r="LUL39" s="163"/>
      <c r="LUM39" s="163"/>
      <c r="LUN39" s="163"/>
      <c r="LUO39" s="163"/>
      <c r="LUP39" s="163"/>
      <c r="LUQ39" s="163"/>
      <c r="LUR39" s="163"/>
      <c r="LUS39" s="163"/>
      <c r="LUT39" s="163"/>
      <c r="LUU39" s="163"/>
      <c r="LUV39" s="163"/>
      <c r="LUW39" s="163"/>
      <c r="LUX39" s="163"/>
      <c r="LUY39" s="163"/>
      <c r="LUZ39" s="163"/>
      <c r="LVA39" s="163"/>
      <c r="LVB39" s="163"/>
      <c r="LVC39" s="163"/>
      <c r="LVD39" s="163"/>
      <c r="LVE39" s="163"/>
      <c r="LVF39" s="163"/>
      <c r="LVG39" s="163"/>
      <c r="LVH39" s="163"/>
      <c r="LVI39" s="163"/>
      <c r="LVJ39" s="163"/>
      <c r="LVK39" s="163"/>
      <c r="LVL39" s="163"/>
      <c r="LVM39" s="163"/>
      <c r="LVN39" s="163"/>
      <c r="LVO39" s="163"/>
      <c r="LVP39" s="163"/>
      <c r="LVQ39" s="163"/>
      <c r="LVR39" s="163"/>
      <c r="LVS39" s="163"/>
      <c r="LVT39" s="163"/>
      <c r="LVU39" s="163"/>
      <c r="LVV39" s="163"/>
      <c r="LVW39" s="163"/>
      <c r="LVX39" s="163"/>
      <c r="LVY39" s="163"/>
      <c r="LVZ39" s="163"/>
      <c r="LWA39" s="163"/>
      <c r="LWB39" s="163"/>
      <c r="LWC39" s="163"/>
      <c r="LWD39" s="163"/>
      <c r="LWE39" s="163"/>
      <c r="LWF39" s="163"/>
      <c r="LWG39" s="163"/>
      <c r="LWH39" s="163"/>
      <c r="LWI39" s="163"/>
      <c r="LWJ39" s="163"/>
      <c r="LWK39" s="163"/>
      <c r="LWL39" s="163"/>
      <c r="LWM39" s="163"/>
      <c r="LWN39" s="163"/>
      <c r="LWO39" s="163"/>
      <c r="LWP39" s="163"/>
      <c r="LWQ39" s="163"/>
      <c r="LWR39" s="163"/>
      <c r="LWS39" s="163"/>
      <c r="LWT39" s="163"/>
      <c r="LWU39" s="163"/>
      <c r="LWV39" s="163"/>
      <c r="LWW39" s="163"/>
      <c r="LWX39" s="163"/>
      <c r="LWY39" s="163"/>
      <c r="LWZ39" s="163"/>
      <c r="LXA39" s="163"/>
      <c r="LXB39" s="163"/>
      <c r="LXC39" s="163"/>
      <c r="LXD39" s="163"/>
      <c r="LXE39" s="163"/>
      <c r="LXF39" s="163"/>
      <c r="LXG39" s="163"/>
      <c r="LXH39" s="163"/>
      <c r="LXI39" s="163"/>
      <c r="LXJ39" s="163"/>
      <c r="LXK39" s="163"/>
      <c r="LXL39" s="163"/>
      <c r="LXM39" s="163"/>
      <c r="LXN39" s="163"/>
      <c r="LXO39" s="163"/>
      <c r="LXP39" s="163"/>
      <c r="LXQ39" s="163"/>
      <c r="LXR39" s="163"/>
      <c r="LXS39" s="163"/>
      <c r="LXT39" s="163"/>
      <c r="LXU39" s="163"/>
      <c r="LXV39" s="163"/>
      <c r="LXW39" s="163"/>
      <c r="LXX39" s="163"/>
      <c r="LXY39" s="163"/>
      <c r="LXZ39" s="163"/>
      <c r="LYA39" s="163"/>
      <c r="LYB39" s="163"/>
      <c r="LYC39" s="163"/>
      <c r="LYD39" s="163"/>
      <c r="LYE39" s="163"/>
      <c r="LYF39" s="163"/>
      <c r="LYG39" s="163"/>
      <c r="LYH39" s="163"/>
      <c r="LYI39" s="163"/>
      <c r="LYJ39" s="163"/>
      <c r="LYK39" s="163"/>
      <c r="LYL39" s="163"/>
      <c r="LYM39" s="163"/>
      <c r="LYN39" s="163"/>
      <c r="LYO39" s="163"/>
      <c r="LYP39" s="163"/>
      <c r="LYQ39" s="163"/>
      <c r="LYR39" s="163"/>
      <c r="LYS39" s="163"/>
      <c r="LYT39" s="163"/>
      <c r="LYU39" s="163"/>
      <c r="LYV39" s="163"/>
      <c r="LYW39" s="163"/>
      <c r="LYX39" s="163"/>
      <c r="LYY39" s="163"/>
      <c r="LYZ39" s="163"/>
      <c r="LZA39" s="163"/>
      <c r="LZB39" s="163"/>
      <c r="LZC39" s="163"/>
      <c r="LZD39" s="163"/>
      <c r="LZE39" s="163"/>
      <c r="LZF39" s="163"/>
      <c r="LZG39" s="163"/>
      <c r="LZH39" s="163"/>
      <c r="LZI39" s="163"/>
      <c r="LZJ39" s="163"/>
      <c r="LZK39" s="163"/>
      <c r="LZL39" s="163"/>
      <c r="LZM39" s="163"/>
      <c r="LZN39" s="163"/>
      <c r="LZO39" s="163"/>
      <c r="LZP39" s="163"/>
      <c r="LZQ39" s="163"/>
      <c r="LZR39" s="163"/>
      <c r="LZS39" s="163"/>
      <c r="LZT39" s="163"/>
      <c r="LZU39" s="163"/>
      <c r="LZV39" s="163"/>
      <c r="LZW39" s="163"/>
      <c r="LZX39" s="163"/>
      <c r="LZY39" s="163"/>
      <c r="LZZ39" s="163"/>
      <c r="MAA39" s="163"/>
      <c r="MAB39" s="163"/>
      <c r="MAC39" s="163"/>
      <c r="MAD39" s="163"/>
      <c r="MAE39" s="163"/>
      <c r="MAF39" s="163"/>
      <c r="MAG39" s="163"/>
      <c r="MAH39" s="163"/>
      <c r="MAI39" s="163"/>
      <c r="MAJ39" s="163"/>
      <c r="MAK39" s="163"/>
      <c r="MAL39" s="163"/>
      <c r="MAM39" s="163"/>
      <c r="MAN39" s="163"/>
      <c r="MAO39" s="163"/>
      <c r="MAP39" s="163"/>
      <c r="MAQ39" s="163"/>
      <c r="MAR39" s="163"/>
      <c r="MAS39" s="163"/>
      <c r="MAT39" s="163"/>
      <c r="MAU39" s="163"/>
      <c r="MAV39" s="163"/>
      <c r="MAW39" s="163"/>
      <c r="MAX39" s="163"/>
      <c r="MAY39" s="163"/>
      <c r="MAZ39" s="163"/>
      <c r="MBA39" s="163"/>
      <c r="MBB39" s="163"/>
      <c r="MBC39" s="163"/>
      <c r="MBD39" s="163"/>
      <c r="MBE39" s="163"/>
      <c r="MBF39" s="163"/>
      <c r="MBG39" s="163"/>
      <c r="MBH39" s="163"/>
      <c r="MBI39" s="163"/>
      <c r="MBJ39" s="163"/>
      <c r="MBK39" s="163"/>
      <c r="MBL39" s="163"/>
      <c r="MBM39" s="163"/>
      <c r="MBN39" s="163"/>
      <c r="MBO39" s="163"/>
      <c r="MBP39" s="163"/>
      <c r="MBQ39" s="163"/>
      <c r="MBR39" s="163"/>
      <c r="MBS39" s="163"/>
      <c r="MBT39" s="163"/>
      <c r="MBU39" s="163"/>
      <c r="MBV39" s="163"/>
      <c r="MBW39" s="163"/>
      <c r="MBX39" s="163"/>
      <c r="MBY39" s="163"/>
      <c r="MBZ39" s="163"/>
      <c r="MCA39" s="163"/>
      <c r="MCB39" s="163"/>
      <c r="MCC39" s="163"/>
      <c r="MCD39" s="163"/>
      <c r="MCE39" s="163"/>
      <c r="MCF39" s="163"/>
      <c r="MCG39" s="163"/>
      <c r="MCH39" s="163"/>
      <c r="MCI39" s="163"/>
      <c r="MCJ39" s="163"/>
      <c r="MCK39" s="163"/>
      <c r="MCL39" s="163"/>
      <c r="MCM39" s="163"/>
      <c r="MCN39" s="163"/>
      <c r="MCO39" s="163"/>
      <c r="MCP39" s="163"/>
      <c r="MCQ39" s="163"/>
      <c r="MCR39" s="163"/>
      <c r="MCS39" s="163"/>
      <c r="MCT39" s="163"/>
      <c r="MCU39" s="163"/>
      <c r="MCV39" s="163"/>
      <c r="MCW39" s="163"/>
      <c r="MCX39" s="163"/>
      <c r="MCY39" s="163"/>
      <c r="MCZ39" s="163"/>
      <c r="MDA39" s="163"/>
      <c r="MDB39" s="163"/>
      <c r="MDC39" s="163"/>
      <c r="MDD39" s="163"/>
      <c r="MDE39" s="163"/>
      <c r="MDF39" s="163"/>
      <c r="MDG39" s="163"/>
      <c r="MDH39" s="163"/>
      <c r="MDI39" s="163"/>
      <c r="MDJ39" s="163"/>
      <c r="MDK39" s="163"/>
      <c r="MDL39" s="163"/>
      <c r="MDM39" s="163"/>
      <c r="MDN39" s="163"/>
      <c r="MDO39" s="163"/>
      <c r="MDP39" s="163"/>
      <c r="MDQ39" s="163"/>
      <c r="MDR39" s="163"/>
      <c r="MDS39" s="163"/>
      <c r="MDT39" s="163"/>
      <c r="MDU39" s="163"/>
      <c r="MDV39" s="163"/>
      <c r="MDW39" s="163"/>
      <c r="MDX39" s="163"/>
      <c r="MDY39" s="163"/>
      <c r="MDZ39" s="163"/>
      <c r="MEA39" s="163"/>
      <c r="MEB39" s="163"/>
      <c r="MEC39" s="163"/>
      <c r="MED39" s="163"/>
      <c r="MEE39" s="163"/>
      <c r="MEF39" s="163"/>
      <c r="MEG39" s="163"/>
      <c r="MEH39" s="163"/>
      <c r="MEI39" s="163"/>
      <c r="MEJ39" s="163"/>
      <c r="MEK39" s="163"/>
      <c r="MEL39" s="163"/>
      <c r="MEM39" s="163"/>
      <c r="MEN39" s="163"/>
      <c r="MEO39" s="163"/>
      <c r="MEP39" s="163"/>
      <c r="MEQ39" s="163"/>
      <c r="MER39" s="163"/>
      <c r="MES39" s="163"/>
      <c r="MET39" s="163"/>
      <c r="MEU39" s="163"/>
      <c r="MEV39" s="163"/>
      <c r="MEW39" s="163"/>
      <c r="MEX39" s="163"/>
      <c r="MEY39" s="163"/>
      <c r="MEZ39" s="163"/>
      <c r="MFA39" s="163"/>
      <c r="MFB39" s="163"/>
      <c r="MFC39" s="163"/>
      <c r="MFD39" s="163"/>
      <c r="MFE39" s="163"/>
      <c r="MFF39" s="163"/>
      <c r="MFG39" s="163"/>
      <c r="MFH39" s="163"/>
      <c r="MFI39" s="163"/>
      <c r="MFJ39" s="163"/>
      <c r="MFK39" s="163"/>
      <c r="MFL39" s="163"/>
      <c r="MFM39" s="163"/>
      <c r="MFN39" s="163"/>
      <c r="MFO39" s="163"/>
      <c r="MFP39" s="163"/>
      <c r="MFQ39" s="163"/>
      <c r="MFR39" s="163"/>
      <c r="MFS39" s="163"/>
      <c r="MFT39" s="163"/>
      <c r="MFU39" s="163"/>
      <c r="MFV39" s="163"/>
      <c r="MFW39" s="163"/>
      <c r="MFX39" s="163"/>
      <c r="MFY39" s="163"/>
      <c r="MFZ39" s="163"/>
      <c r="MGA39" s="163"/>
      <c r="MGB39" s="163"/>
      <c r="MGC39" s="163"/>
      <c r="MGD39" s="163"/>
      <c r="MGE39" s="163"/>
      <c r="MGF39" s="163"/>
      <c r="MGG39" s="163"/>
      <c r="MGH39" s="163"/>
      <c r="MGI39" s="163"/>
      <c r="MGJ39" s="163"/>
      <c r="MGK39" s="163"/>
      <c r="MGL39" s="163"/>
      <c r="MGM39" s="163"/>
      <c r="MGN39" s="163"/>
      <c r="MGO39" s="163"/>
      <c r="MGP39" s="163"/>
      <c r="MGQ39" s="163"/>
      <c r="MGR39" s="163"/>
      <c r="MGS39" s="163"/>
      <c r="MGT39" s="163"/>
      <c r="MGU39" s="163"/>
      <c r="MGV39" s="163"/>
      <c r="MGW39" s="163"/>
      <c r="MGX39" s="163"/>
      <c r="MGY39" s="163"/>
      <c r="MGZ39" s="163"/>
      <c r="MHA39" s="163"/>
      <c r="MHB39" s="163"/>
      <c r="MHC39" s="163"/>
      <c r="MHD39" s="163"/>
      <c r="MHE39" s="163"/>
      <c r="MHF39" s="163"/>
      <c r="MHG39" s="163"/>
      <c r="MHH39" s="163"/>
      <c r="MHI39" s="163"/>
      <c r="MHJ39" s="163"/>
      <c r="MHK39" s="163"/>
      <c r="MHL39" s="163"/>
      <c r="MHM39" s="163"/>
      <c r="MHN39" s="163"/>
      <c r="MHO39" s="163"/>
      <c r="MHP39" s="163"/>
      <c r="MHQ39" s="163"/>
      <c r="MHR39" s="163"/>
      <c r="MHS39" s="163"/>
      <c r="MHT39" s="163"/>
      <c r="MHU39" s="163"/>
      <c r="MHV39" s="163"/>
      <c r="MHW39" s="163"/>
      <c r="MHX39" s="163"/>
      <c r="MHY39" s="163"/>
      <c r="MHZ39" s="163"/>
      <c r="MIA39" s="163"/>
      <c r="MIB39" s="163"/>
      <c r="MIC39" s="163"/>
      <c r="MID39" s="163"/>
      <c r="MIE39" s="163"/>
      <c r="MIF39" s="163"/>
      <c r="MIG39" s="163"/>
      <c r="MIH39" s="163"/>
      <c r="MII39" s="163"/>
      <c r="MIJ39" s="163"/>
      <c r="MIK39" s="163"/>
      <c r="MIL39" s="163"/>
      <c r="MIM39" s="163"/>
      <c r="MIN39" s="163"/>
      <c r="MIO39" s="163"/>
      <c r="MIP39" s="163"/>
      <c r="MIQ39" s="163"/>
      <c r="MIR39" s="163"/>
      <c r="MIS39" s="163"/>
      <c r="MIT39" s="163"/>
      <c r="MIU39" s="163"/>
      <c r="MIV39" s="163"/>
      <c r="MIW39" s="163"/>
      <c r="MIX39" s="163"/>
      <c r="MIY39" s="163"/>
      <c r="MIZ39" s="163"/>
      <c r="MJA39" s="163"/>
      <c r="MJB39" s="163"/>
      <c r="MJC39" s="163"/>
      <c r="MJD39" s="163"/>
      <c r="MJE39" s="163"/>
      <c r="MJF39" s="163"/>
      <c r="MJG39" s="163"/>
      <c r="MJH39" s="163"/>
      <c r="MJI39" s="163"/>
      <c r="MJJ39" s="163"/>
      <c r="MJK39" s="163"/>
      <c r="MJL39" s="163"/>
      <c r="MJM39" s="163"/>
      <c r="MJN39" s="163"/>
      <c r="MJO39" s="163"/>
      <c r="MJP39" s="163"/>
      <c r="MJQ39" s="163"/>
      <c r="MJR39" s="163"/>
      <c r="MJS39" s="163"/>
      <c r="MJT39" s="163"/>
      <c r="MJU39" s="163"/>
      <c r="MJV39" s="163"/>
      <c r="MJW39" s="163"/>
      <c r="MJX39" s="163"/>
      <c r="MJY39" s="163"/>
      <c r="MJZ39" s="163"/>
      <c r="MKA39" s="163"/>
      <c r="MKB39" s="163"/>
      <c r="MKC39" s="163"/>
      <c r="MKD39" s="163"/>
      <c r="MKE39" s="163"/>
      <c r="MKF39" s="163"/>
      <c r="MKG39" s="163"/>
      <c r="MKH39" s="163"/>
      <c r="MKI39" s="163"/>
      <c r="MKJ39" s="163"/>
      <c r="MKK39" s="163"/>
      <c r="MKL39" s="163"/>
      <c r="MKM39" s="163"/>
      <c r="MKN39" s="163"/>
      <c r="MKO39" s="163"/>
      <c r="MKP39" s="163"/>
      <c r="MKQ39" s="163"/>
      <c r="MKR39" s="163"/>
      <c r="MKS39" s="163"/>
      <c r="MKT39" s="163"/>
      <c r="MKU39" s="163"/>
      <c r="MKV39" s="163"/>
      <c r="MKW39" s="163"/>
      <c r="MKX39" s="163"/>
      <c r="MKY39" s="163"/>
      <c r="MKZ39" s="163"/>
      <c r="MLA39" s="163"/>
      <c r="MLB39" s="163"/>
      <c r="MLC39" s="163"/>
      <c r="MLD39" s="163"/>
      <c r="MLE39" s="163"/>
      <c r="MLF39" s="163"/>
      <c r="MLG39" s="163"/>
      <c r="MLH39" s="163"/>
      <c r="MLI39" s="163"/>
      <c r="MLJ39" s="163"/>
      <c r="MLK39" s="163"/>
      <c r="MLL39" s="163"/>
      <c r="MLM39" s="163"/>
      <c r="MLN39" s="163"/>
      <c r="MLO39" s="163"/>
      <c r="MLP39" s="163"/>
      <c r="MLQ39" s="163"/>
      <c r="MLR39" s="163"/>
      <c r="MLS39" s="163"/>
      <c r="MLT39" s="163"/>
      <c r="MLU39" s="163"/>
      <c r="MLV39" s="163"/>
      <c r="MLW39" s="163"/>
      <c r="MLX39" s="163"/>
      <c r="MLY39" s="163"/>
      <c r="MLZ39" s="163"/>
      <c r="MMA39" s="163"/>
      <c r="MMB39" s="163"/>
      <c r="MMC39" s="163"/>
      <c r="MMD39" s="163"/>
      <c r="MME39" s="163"/>
      <c r="MMF39" s="163"/>
      <c r="MMG39" s="163"/>
      <c r="MMH39" s="163"/>
      <c r="MMI39" s="163"/>
      <c r="MMJ39" s="163"/>
      <c r="MMK39" s="163"/>
      <c r="MML39" s="163"/>
      <c r="MMM39" s="163"/>
      <c r="MMN39" s="163"/>
      <c r="MMO39" s="163"/>
      <c r="MMP39" s="163"/>
      <c r="MMQ39" s="163"/>
      <c r="MMR39" s="163"/>
      <c r="MMS39" s="163"/>
      <c r="MMT39" s="163"/>
      <c r="MMU39" s="163"/>
      <c r="MMV39" s="163"/>
      <c r="MMW39" s="163"/>
      <c r="MMX39" s="163"/>
      <c r="MMY39" s="163"/>
      <c r="MMZ39" s="163"/>
      <c r="MNA39" s="163"/>
      <c r="MNB39" s="163"/>
      <c r="MNC39" s="163"/>
      <c r="MND39" s="163"/>
      <c r="MNE39" s="163"/>
      <c r="MNF39" s="163"/>
      <c r="MNG39" s="163"/>
      <c r="MNH39" s="163"/>
      <c r="MNI39" s="163"/>
      <c r="MNJ39" s="163"/>
      <c r="MNK39" s="163"/>
      <c r="MNL39" s="163"/>
      <c r="MNM39" s="163"/>
      <c r="MNN39" s="163"/>
      <c r="MNO39" s="163"/>
      <c r="MNP39" s="163"/>
      <c r="MNQ39" s="163"/>
      <c r="MNR39" s="163"/>
      <c r="MNS39" s="163"/>
      <c r="MNT39" s="163"/>
      <c r="MNU39" s="163"/>
      <c r="MNV39" s="163"/>
      <c r="MNW39" s="163"/>
      <c r="MNX39" s="163"/>
      <c r="MNY39" s="163"/>
      <c r="MNZ39" s="163"/>
      <c r="MOA39" s="163"/>
      <c r="MOB39" s="163"/>
      <c r="MOC39" s="163"/>
      <c r="MOD39" s="163"/>
      <c r="MOE39" s="163"/>
      <c r="MOF39" s="163"/>
      <c r="MOG39" s="163"/>
      <c r="MOH39" s="163"/>
      <c r="MOI39" s="163"/>
      <c r="MOJ39" s="163"/>
      <c r="MOK39" s="163"/>
      <c r="MOL39" s="163"/>
      <c r="MOM39" s="163"/>
      <c r="MON39" s="163"/>
      <c r="MOO39" s="163"/>
      <c r="MOP39" s="163"/>
      <c r="MOQ39" s="163"/>
      <c r="MOR39" s="163"/>
      <c r="MOS39" s="163"/>
      <c r="MOT39" s="163"/>
      <c r="MOU39" s="163"/>
      <c r="MOV39" s="163"/>
      <c r="MOW39" s="163"/>
      <c r="MOX39" s="163"/>
      <c r="MOY39" s="163"/>
      <c r="MOZ39" s="163"/>
      <c r="MPA39" s="163"/>
      <c r="MPB39" s="163"/>
      <c r="MPC39" s="163"/>
      <c r="MPD39" s="163"/>
      <c r="MPE39" s="163"/>
      <c r="MPF39" s="163"/>
      <c r="MPG39" s="163"/>
      <c r="MPH39" s="163"/>
      <c r="MPI39" s="163"/>
      <c r="MPJ39" s="163"/>
      <c r="MPK39" s="163"/>
      <c r="MPL39" s="163"/>
      <c r="MPM39" s="163"/>
      <c r="MPN39" s="163"/>
      <c r="MPO39" s="163"/>
      <c r="MPP39" s="163"/>
      <c r="MPQ39" s="163"/>
      <c r="MPR39" s="163"/>
      <c r="MPS39" s="163"/>
      <c r="MPT39" s="163"/>
      <c r="MPU39" s="163"/>
      <c r="MPV39" s="163"/>
      <c r="MPW39" s="163"/>
      <c r="MPX39" s="163"/>
      <c r="MPY39" s="163"/>
      <c r="MPZ39" s="163"/>
      <c r="MQA39" s="163"/>
      <c r="MQB39" s="163"/>
      <c r="MQC39" s="163"/>
      <c r="MQD39" s="163"/>
      <c r="MQE39" s="163"/>
      <c r="MQF39" s="163"/>
      <c r="MQG39" s="163"/>
      <c r="MQH39" s="163"/>
      <c r="MQI39" s="163"/>
      <c r="MQJ39" s="163"/>
      <c r="MQK39" s="163"/>
      <c r="MQL39" s="163"/>
      <c r="MQM39" s="163"/>
      <c r="MQN39" s="163"/>
      <c r="MQO39" s="163"/>
      <c r="MQP39" s="163"/>
      <c r="MQQ39" s="163"/>
      <c r="MQR39" s="163"/>
      <c r="MQS39" s="163"/>
      <c r="MQT39" s="163"/>
      <c r="MQU39" s="163"/>
      <c r="MQV39" s="163"/>
      <c r="MQW39" s="163"/>
      <c r="MQX39" s="163"/>
      <c r="MQY39" s="163"/>
      <c r="MQZ39" s="163"/>
      <c r="MRA39" s="163"/>
      <c r="MRB39" s="163"/>
      <c r="MRC39" s="163"/>
      <c r="MRD39" s="163"/>
      <c r="MRE39" s="163"/>
      <c r="MRF39" s="163"/>
      <c r="MRG39" s="163"/>
      <c r="MRH39" s="163"/>
      <c r="MRI39" s="163"/>
      <c r="MRJ39" s="163"/>
      <c r="MRK39" s="163"/>
      <c r="MRL39" s="163"/>
      <c r="MRM39" s="163"/>
      <c r="MRN39" s="163"/>
      <c r="MRO39" s="163"/>
      <c r="MRP39" s="163"/>
      <c r="MRQ39" s="163"/>
      <c r="MRR39" s="163"/>
      <c r="MRS39" s="163"/>
      <c r="MRT39" s="163"/>
      <c r="MRU39" s="163"/>
      <c r="MRV39" s="163"/>
      <c r="MRW39" s="163"/>
      <c r="MRX39" s="163"/>
      <c r="MRY39" s="163"/>
      <c r="MRZ39" s="163"/>
      <c r="MSA39" s="163"/>
      <c r="MSB39" s="163"/>
      <c r="MSC39" s="163"/>
      <c r="MSD39" s="163"/>
      <c r="MSE39" s="163"/>
      <c r="MSF39" s="163"/>
      <c r="MSG39" s="163"/>
      <c r="MSH39" s="163"/>
      <c r="MSI39" s="163"/>
      <c r="MSJ39" s="163"/>
      <c r="MSK39" s="163"/>
      <c r="MSL39" s="163"/>
      <c r="MSM39" s="163"/>
      <c r="MSN39" s="163"/>
      <c r="MSO39" s="163"/>
      <c r="MSP39" s="163"/>
      <c r="MSQ39" s="163"/>
      <c r="MSR39" s="163"/>
      <c r="MSS39" s="163"/>
      <c r="MST39" s="163"/>
      <c r="MSU39" s="163"/>
      <c r="MSV39" s="163"/>
      <c r="MSW39" s="163"/>
      <c r="MSX39" s="163"/>
      <c r="MSY39" s="163"/>
      <c r="MSZ39" s="163"/>
      <c r="MTA39" s="163"/>
      <c r="MTB39" s="163"/>
      <c r="MTC39" s="163"/>
      <c r="MTD39" s="163"/>
      <c r="MTE39" s="163"/>
      <c r="MTF39" s="163"/>
      <c r="MTG39" s="163"/>
      <c r="MTH39" s="163"/>
      <c r="MTI39" s="163"/>
      <c r="MTJ39" s="163"/>
      <c r="MTK39" s="163"/>
      <c r="MTL39" s="163"/>
      <c r="MTM39" s="163"/>
      <c r="MTN39" s="163"/>
      <c r="MTO39" s="163"/>
      <c r="MTP39" s="163"/>
      <c r="MTQ39" s="163"/>
      <c r="MTR39" s="163"/>
      <c r="MTS39" s="163"/>
      <c r="MTT39" s="163"/>
      <c r="MTU39" s="163"/>
      <c r="MTV39" s="163"/>
      <c r="MTW39" s="163"/>
      <c r="MTX39" s="163"/>
      <c r="MTY39" s="163"/>
      <c r="MTZ39" s="163"/>
      <c r="MUA39" s="163"/>
      <c r="MUB39" s="163"/>
      <c r="MUC39" s="163"/>
      <c r="MUD39" s="163"/>
      <c r="MUE39" s="163"/>
      <c r="MUF39" s="163"/>
      <c r="MUG39" s="163"/>
      <c r="MUH39" s="163"/>
      <c r="MUI39" s="163"/>
      <c r="MUJ39" s="163"/>
      <c r="MUK39" s="163"/>
      <c r="MUL39" s="163"/>
      <c r="MUM39" s="163"/>
      <c r="MUN39" s="163"/>
      <c r="MUO39" s="163"/>
      <c r="MUP39" s="163"/>
      <c r="MUQ39" s="163"/>
      <c r="MUR39" s="163"/>
      <c r="MUS39" s="163"/>
      <c r="MUT39" s="163"/>
      <c r="MUU39" s="163"/>
      <c r="MUV39" s="163"/>
      <c r="MUW39" s="163"/>
      <c r="MUX39" s="163"/>
      <c r="MUY39" s="163"/>
      <c r="MUZ39" s="163"/>
      <c r="MVA39" s="163"/>
      <c r="MVB39" s="163"/>
      <c r="MVC39" s="163"/>
      <c r="MVD39" s="163"/>
      <c r="MVE39" s="163"/>
      <c r="MVF39" s="163"/>
      <c r="MVG39" s="163"/>
      <c r="MVH39" s="163"/>
      <c r="MVI39" s="163"/>
      <c r="MVJ39" s="163"/>
      <c r="MVK39" s="163"/>
      <c r="MVL39" s="163"/>
      <c r="MVM39" s="163"/>
      <c r="MVN39" s="163"/>
      <c r="MVO39" s="163"/>
      <c r="MVP39" s="163"/>
      <c r="MVQ39" s="163"/>
      <c r="MVR39" s="163"/>
      <c r="MVS39" s="163"/>
      <c r="MVT39" s="163"/>
      <c r="MVU39" s="163"/>
      <c r="MVV39" s="163"/>
      <c r="MVW39" s="163"/>
      <c r="MVX39" s="163"/>
      <c r="MVY39" s="163"/>
      <c r="MVZ39" s="163"/>
      <c r="MWA39" s="163"/>
      <c r="MWB39" s="163"/>
      <c r="MWC39" s="163"/>
      <c r="MWD39" s="163"/>
      <c r="MWE39" s="163"/>
      <c r="MWF39" s="163"/>
      <c r="MWG39" s="163"/>
      <c r="MWH39" s="163"/>
      <c r="MWI39" s="163"/>
      <c r="MWJ39" s="163"/>
      <c r="MWK39" s="163"/>
      <c r="MWL39" s="163"/>
      <c r="MWM39" s="163"/>
      <c r="MWN39" s="163"/>
      <c r="MWO39" s="163"/>
      <c r="MWP39" s="163"/>
      <c r="MWQ39" s="163"/>
      <c r="MWR39" s="163"/>
      <c r="MWS39" s="163"/>
      <c r="MWT39" s="163"/>
      <c r="MWU39" s="163"/>
      <c r="MWV39" s="163"/>
      <c r="MWW39" s="163"/>
      <c r="MWX39" s="163"/>
      <c r="MWY39" s="163"/>
      <c r="MWZ39" s="163"/>
      <c r="MXA39" s="163"/>
      <c r="MXB39" s="163"/>
      <c r="MXC39" s="163"/>
      <c r="MXD39" s="163"/>
      <c r="MXE39" s="163"/>
      <c r="MXF39" s="163"/>
      <c r="MXG39" s="163"/>
      <c r="MXH39" s="163"/>
      <c r="MXI39" s="163"/>
      <c r="MXJ39" s="163"/>
      <c r="MXK39" s="163"/>
      <c r="MXL39" s="163"/>
      <c r="MXM39" s="163"/>
      <c r="MXN39" s="163"/>
      <c r="MXO39" s="163"/>
      <c r="MXP39" s="163"/>
      <c r="MXQ39" s="163"/>
      <c r="MXR39" s="163"/>
      <c r="MXS39" s="163"/>
      <c r="MXT39" s="163"/>
      <c r="MXU39" s="163"/>
      <c r="MXV39" s="163"/>
      <c r="MXW39" s="163"/>
      <c r="MXX39" s="163"/>
      <c r="MXY39" s="163"/>
      <c r="MXZ39" s="163"/>
      <c r="MYA39" s="163"/>
      <c r="MYB39" s="163"/>
      <c r="MYC39" s="163"/>
      <c r="MYD39" s="163"/>
      <c r="MYE39" s="163"/>
      <c r="MYF39" s="163"/>
      <c r="MYG39" s="163"/>
      <c r="MYH39" s="163"/>
      <c r="MYI39" s="163"/>
      <c r="MYJ39" s="163"/>
      <c r="MYK39" s="163"/>
      <c r="MYL39" s="163"/>
      <c r="MYM39" s="163"/>
      <c r="MYN39" s="163"/>
      <c r="MYO39" s="163"/>
      <c r="MYP39" s="163"/>
      <c r="MYQ39" s="163"/>
      <c r="MYR39" s="163"/>
      <c r="MYS39" s="163"/>
      <c r="MYT39" s="163"/>
      <c r="MYU39" s="163"/>
      <c r="MYV39" s="163"/>
      <c r="MYW39" s="163"/>
      <c r="MYX39" s="163"/>
      <c r="MYY39" s="163"/>
      <c r="MYZ39" s="163"/>
      <c r="MZA39" s="163"/>
      <c r="MZB39" s="163"/>
      <c r="MZC39" s="163"/>
      <c r="MZD39" s="163"/>
      <c r="MZE39" s="163"/>
      <c r="MZF39" s="163"/>
      <c r="MZG39" s="163"/>
      <c r="MZH39" s="163"/>
      <c r="MZI39" s="163"/>
      <c r="MZJ39" s="163"/>
      <c r="MZK39" s="163"/>
      <c r="MZL39" s="163"/>
      <c r="MZM39" s="163"/>
      <c r="MZN39" s="163"/>
      <c r="MZO39" s="163"/>
      <c r="MZP39" s="163"/>
      <c r="MZQ39" s="163"/>
      <c r="MZR39" s="163"/>
      <c r="MZS39" s="163"/>
      <c r="MZT39" s="163"/>
      <c r="MZU39" s="163"/>
      <c r="MZV39" s="163"/>
      <c r="MZW39" s="163"/>
      <c r="MZX39" s="163"/>
      <c r="MZY39" s="163"/>
      <c r="MZZ39" s="163"/>
      <c r="NAA39" s="163"/>
      <c r="NAB39" s="163"/>
      <c r="NAC39" s="163"/>
      <c r="NAD39" s="163"/>
      <c r="NAE39" s="163"/>
      <c r="NAF39" s="163"/>
      <c r="NAG39" s="163"/>
      <c r="NAH39" s="163"/>
      <c r="NAI39" s="163"/>
      <c r="NAJ39" s="163"/>
      <c r="NAK39" s="163"/>
      <c r="NAL39" s="163"/>
      <c r="NAM39" s="163"/>
      <c r="NAN39" s="163"/>
      <c r="NAO39" s="163"/>
      <c r="NAP39" s="163"/>
      <c r="NAQ39" s="163"/>
      <c r="NAR39" s="163"/>
      <c r="NAS39" s="163"/>
      <c r="NAT39" s="163"/>
      <c r="NAU39" s="163"/>
      <c r="NAV39" s="163"/>
      <c r="NAW39" s="163"/>
      <c r="NAX39" s="163"/>
      <c r="NAY39" s="163"/>
      <c r="NAZ39" s="163"/>
      <c r="NBA39" s="163"/>
      <c r="NBB39" s="163"/>
      <c r="NBC39" s="163"/>
      <c r="NBD39" s="163"/>
      <c r="NBE39" s="163"/>
      <c r="NBF39" s="163"/>
      <c r="NBG39" s="163"/>
      <c r="NBH39" s="163"/>
      <c r="NBI39" s="163"/>
      <c r="NBJ39" s="163"/>
      <c r="NBK39" s="163"/>
      <c r="NBL39" s="163"/>
      <c r="NBM39" s="163"/>
      <c r="NBN39" s="163"/>
      <c r="NBO39" s="163"/>
      <c r="NBP39" s="163"/>
      <c r="NBQ39" s="163"/>
      <c r="NBR39" s="163"/>
      <c r="NBS39" s="163"/>
      <c r="NBT39" s="163"/>
      <c r="NBU39" s="163"/>
      <c r="NBV39" s="163"/>
      <c r="NBW39" s="163"/>
      <c r="NBX39" s="163"/>
      <c r="NBY39" s="163"/>
      <c r="NBZ39" s="163"/>
      <c r="NCA39" s="163"/>
      <c r="NCB39" s="163"/>
      <c r="NCC39" s="163"/>
      <c r="NCD39" s="163"/>
      <c r="NCE39" s="163"/>
      <c r="NCF39" s="163"/>
      <c r="NCG39" s="163"/>
      <c r="NCH39" s="163"/>
      <c r="NCI39" s="163"/>
      <c r="NCJ39" s="163"/>
      <c r="NCK39" s="163"/>
      <c r="NCL39" s="163"/>
      <c r="NCM39" s="163"/>
      <c r="NCN39" s="163"/>
      <c r="NCO39" s="163"/>
      <c r="NCP39" s="163"/>
      <c r="NCQ39" s="163"/>
      <c r="NCR39" s="163"/>
      <c r="NCS39" s="163"/>
      <c r="NCT39" s="163"/>
      <c r="NCU39" s="163"/>
      <c r="NCV39" s="163"/>
      <c r="NCW39" s="163"/>
      <c r="NCX39" s="163"/>
      <c r="NCY39" s="163"/>
      <c r="NCZ39" s="163"/>
      <c r="NDA39" s="163"/>
      <c r="NDB39" s="163"/>
      <c r="NDC39" s="163"/>
      <c r="NDD39" s="163"/>
      <c r="NDE39" s="163"/>
      <c r="NDF39" s="163"/>
      <c r="NDG39" s="163"/>
      <c r="NDH39" s="163"/>
      <c r="NDI39" s="163"/>
      <c r="NDJ39" s="163"/>
      <c r="NDK39" s="163"/>
      <c r="NDL39" s="163"/>
      <c r="NDM39" s="163"/>
      <c r="NDN39" s="163"/>
      <c r="NDO39" s="163"/>
      <c r="NDP39" s="163"/>
      <c r="NDQ39" s="163"/>
      <c r="NDR39" s="163"/>
      <c r="NDS39" s="163"/>
      <c r="NDT39" s="163"/>
      <c r="NDU39" s="163"/>
      <c r="NDV39" s="163"/>
      <c r="NDW39" s="163"/>
      <c r="NDX39" s="163"/>
      <c r="NDY39" s="163"/>
      <c r="NDZ39" s="163"/>
      <c r="NEA39" s="163"/>
      <c r="NEB39" s="163"/>
      <c r="NEC39" s="163"/>
      <c r="NED39" s="163"/>
      <c r="NEE39" s="163"/>
      <c r="NEF39" s="163"/>
      <c r="NEG39" s="163"/>
      <c r="NEH39" s="163"/>
      <c r="NEI39" s="163"/>
      <c r="NEJ39" s="163"/>
      <c r="NEK39" s="163"/>
      <c r="NEL39" s="163"/>
      <c r="NEM39" s="163"/>
      <c r="NEN39" s="163"/>
      <c r="NEO39" s="163"/>
      <c r="NEP39" s="163"/>
      <c r="NEQ39" s="163"/>
      <c r="NER39" s="163"/>
      <c r="NES39" s="163"/>
      <c r="NET39" s="163"/>
      <c r="NEU39" s="163"/>
      <c r="NEV39" s="163"/>
      <c r="NEW39" s="163"/>
      <c r="NEX39" s="163"/>
      <c r="NEY39" s="163"/>
      <c r="NEZ39" s="163"/>
      <c r="NFA39" s="163"/>
      <c r="NFB39" s="163"/>
      <c r="NFC39" s="163"/>
      <c r="NFD39" s="163"/>
      <c r="NFE39" s="163"/>
      <c r="NFF39" s="163"/>
      <c r="NFG39" s="163"/>
      <c r="NFH39" s="163"/>
      <c r="NFI39" s="163"/>
      <c r="NFJ39" s="163"/>
      <c r="NFK39" s="163"/>
      <c r="NFL39" s="163"/>
      <c r="NFM39" s="163"/>
      <c r="NFN39" s="163"/>
      <c r="NFO39" s="163"/>
      <c r="NFP39" s="163"/>
      <c r="NFQ39" s="163"/>
      <c r="NFR39" s="163"/>
      <c r="NFS39" s="163"/>
      <c r="NFT39" s="163"/>
      <c r="NFU39" s="163"/>
      <c r="NFV39" s="163"/>
      <c r="NFW39" s="163"/>
      <c r="NFX39" s="163"/>
      <c r="NFY39" s="163"/>
      <c r="NFZ39" s="163"/>
      <c r="NGA39" s="163"/>
      <c r="NGB39" s="163"/>
      <c r="NGC39" s="163"/>
      <c r="NGD39" s="163"/>
      <c r="NGE39" s="163"/>
      <c r="NGF39" s="163"/>
      <c r="NGG39" s="163"/>
      <c r="NGH39" s="163"/>
      <c r="NGI39" s="163"/>
      <c r="NGJ39" s="163"/>
      <c r="NGK39" s="163"/>
      <c r="NGL39" s="163"/>
      <c r="NGM39" s="163"/>
      <c r="NGN39" s="163"/>
      <c r="NGO39" s="163"/>
      <c r="NGP39" s="163"/>
      <c r="NGQ39" s="163"/>
      <c r="NGR39" s="163"/>
      <c r="NGS39" s="163"/>
      <c r="NGT39" s="163"/>
      <c r="NGU39" s="163"/>
      <c r="NGV39" s="163"/>
      <c r="NGW39" s="163"/>
      <c r="NGX39" s="163"/>
      <c r="NGY39" s="163"/>
      <c r="NGZ39" s="163"/>
      <c r="NHA39" s="163"/>
      <c r="NHB39" s="163"/>
      <c r="NHC39" s="163"/>
      <c r="NHD39" s="163"/>
      <c r="NHE39" s="163"/>
      <c r="NHF39" s="163"/>
      <c r="NHG39" s="163"/>
      <c r="NHH39" s="163"/>
      <c r="NHI39" s="163"/>
      <c r="NHJ39" s="163"/>
      <c r="NHK39" s="163"/>
      <c r="NHL39" s="163"/>
      <c r="NHM39" s="163"/>
      <c r="NHN39" s="163"/>
      <c r="NHO39" s="163"/>
      <c r="NHP39" s="163"/>
      <c r="NHQ39" s="163"/>
      <c r="NHR39" s="163"/>
      <c r="NHS39" s="163"/>
      <c r="NHT39" s="163"/>
      <c r="NHU39" s="163"/>
      <c r="NHV39" s="163"/>
      <c r="NHW39" s="163"/>
      <c r="NHX39" s="163"/>
      <c r="NHY39" s="163"/>
      <c r="NHZ39" s="163"/>
      <c r="NIA39" s="163"/>
      <c r="NIB39" s="163"/>
      <c r="NIC39" s="163"/>
      <c r="NID39" s="163"/>
      <c r="NIE39" s="163"/>
      <c r="NIF39" s="163"/>
      <c r="NIG39" s="163"/>
      <c r="NIH39" s="163"/>
      <c r="NII39" s="163"/>
      <c r="NIJ39" s="163"/>
      <c r="NIK39" s="163"/>
      <c r="NIL39" s="163"/>
      <c r="NIM39" s="163"/>
      <c r="NIN39" s="163"/>
      <c r="NIO39" s="163"/>
      <c r="NIP39" s="163"/>
      <c r="NIQ39" s="163"/>
      <c r="NIR39" s="163"/>
      <c r="NIS39" s="163"/>
      <c r="NIT39" s="163"/>
      <c r="NIU39" s="163"/>
      <c r="NIV39" s="163"/>
      <c r="NIW39" s="163"/>
      <c r="NIX39" s="163"/>
      <c r="NIY39" s="163"/>
      <c r="NIZ39" s="163"/>
      <c r="NJA39" s="163"/>
      <c r="NJB39" s="163"/>
      <c r="NJC39" s="163"/>
      <c r="NJD39" s="163"/>
      <c r="NJE39" s="163"/>
      <c r="NJF39" s="163"/>
      <c r="NJG39" s="163"/>
      <c r="NJH39" s="163"/>
      <c r="NJI39" s="163"/>
      <c r="NJJ39" s="163"/>
      <c r="NJK39" s="163"/>
      <c r="NJL39" s="163"/>
      <c r="NJM39" s="163"/>
      <c r="NJN39" s="163"/>
      <c r="NJO39" s="163"/>
      <c r="NJP39" s="163"/>
      <c r="NJQ39" s="163"/>
      <c r="NJR39" s="163"/>
      <c r="NJS39" s="163"/>
      <c r="NJT39" s="163"/>
      <c r="NJU39" s="163"/>
      <c r="NJV39" s="163"/>
      <c r="NJW39" s="163"/>
      <c r="NJX39" s="163"/>
      <c r="NJY39" s="163"/>
      <c r="NJZ39" s="163"/>
      <c r="NKA39" s="163"/>
      <c r="NKB39" s="163"/>
      <c r="NKC39" s="163"/>
      <c r="NKD39" s="163"/>
      <c r="NKE39" s="163"/>
      <c r="NKF39" s="163"/>
      <c r="NKG39" s="163"/>
      <c r="NKH39" s="163"/>
      <c r="NKI39" s="163"/>
      <c r="NKJ39" s="163"/>
      <c r="NKK39" s="163"/>
      <c r="NKL39" s="163"/>
      <c r="NKM39" s="163"/>
      <c r="NKN39" s="163"/>
      <c r="NKO39" s="163"/>
      <c r="NKP39" s="163"/>
      <c r="NKQ39" s="163"/>
      <c r="NKR39" s="163"/>
      <c r="NKS39" s="163"/>
      <c r="NKT39" s="163"/>
      <c r="NKU39" s="163"/>
      <c r="NKV39" s="163"/>
      <c r="NKW39" s="163"/>
      <c r="NKX39" s="163"/>
      <c r="NKY39" s="163"/>
      <c r="NKZ39" s="163"/>
      <c r="NLA39" s="163"/>
      <c r="NLB39" s="163"/>
      <c r="NLC39" s="163"/>
      <c r="NLD39" s="163"/>
      <c r="NLE39" s="163"/>
      <c r="NLF39" s="163"/>
      <c r="NLG39" s="163"/>
      <c r="NLH39" s="163"/>
      <c r="NLI39" s="163"/>
      <c r="NLJ39" s="163"/>
      <c r="NLK39" s="163"/>
      <c r="NLL39" s="163"/>
      <c r="NLM39" s="163"/>
      <c r="NLN39" s="163"/>
      <c r="NLO39" s="163"/>
      <c r="NLP39" s="163"/>
      <c r="NLQ39" s="163"/>
      <c r="NLR39" s="163"/>
      <c r="NLS39" s="163"/>
      <c r="NLT39" s="163"/>
      <c r="NLU39" s="163"/>
      <c r="NLV39" s="163"/>
      <c r="NLW39" s="163"/>
      <c r="NLX39" s="163"/>
      <c r="NLY39" s="163"/>
      <c r="NLZ39" s="163"/>
      <c r="NMA39" s="163"/>
      <c r="NMB39" s="163"/>
      <c r="NMC39" s="163"/>
      <c r="NMD39" s="163"/>
      <c r="NME39" s="163"/>
      <c r="NMF39" s="163"/>
      <c r="NMG39" s="163"/>
      <c r="NMH39" s="163"/>
      <c r="NMI39" s="163"/>
      <c r="NMJ39" s="163"/>
      <c r="NMK39" s="163"/>
      <c r="NML39" s="163"/>
      <c r="NMM39" s="163"/>
      <c r="NMN39" s="163"/>
      <c r="NMO39" s="163"/>
      <c r="NMP39" s="163"/>
      <c r="NMQ39" s="163"/>
      <c r="NMR39" s="163"/>
      <c r="NMS39" s="163"/>
      <c r="NMT39" s="163"/>
      <c r="NMU39" s="163"/>
      <c r="NMV39" s="163"/>
      <c r="NMW39" s="163"/>
      <c r="NMX39" s="163"/>
      <c r="NMY39" s="163"/>
      <c r="NMZ39" s="163"/>
      <c r="NNA39" s="163"/>
      <c r="NNB39" s="163"/>
      <c r="NNC39" s="163"/>
      <c r="NND39" s="163"/>
      <c r="NNE39" s="163"/>
      <c r="NNF39" s="163"/>
      <c r="NNG39" s="163"/>
      <c r="NNH39" s="163"/>
      <c r="NNI39" s="163"/>
      <c r="NNJ39" s="163"/>
      <c r="NNK39" s="163"/>
      <c r="NNL39" s="163"/>
      <c r="NNM39" s="163"/>
      <c r="NNN39" s="163"/>
      <c r="NNO39" s="163"/>
      <c r="NNP39" s="163"/>
      <c r="NNQ39" s="163"/>
      <c r="NNR39" s="163"/>
      <c r="NNS39" s="163"/>
      <c r="NNT39" s="163"/>
      <c r="NNU39" s="163"/>
      <c r="NNV39" s="163"/>
      <c r="NNW39" s="163"/>
      <c r="NNX39" s="163"/>
      <c r="NNY39" s="163"/>
      <c r="NNZ39" s="163"/>
      <c r="NOA39" s="163"/>
      <c r="NOB39" s="163"/>
      <c r="NOC39" s="163"/>
      <c r="NOD39" s="163"/>
      <c r="NOE39" s="163"/>
      <c r="NOF39" s="163"/>
      <c r="NOG39" s="163"/>
      <c r="NOH39" s="163"/>
      <c r="NOI39" s="163"/>
      <c r="NOJ39" s="163"/>
      <c r="NOK39" s="163"/>
      <c r="NOL39" s="163"/>
      <c r="NOM39" s="163"/>
      <c r="NON39" s="163"/>
      <c r="NOO39" s="163"/>
      <c r="NOP39" s="163"/>
      <c r="NOQ39" s="163"/>
      <c r="NOR39" s="163"/>
      <c r="NOS39" s="163"/>
      <c r="NOT39" s="163"/>
      <c r="NOU39" s="163"/>
      <c r="NOV39" s="163"/>
      <c r="NOW39" s="163"/>
      <c r="NOX39" s="163"/>
      <c r="NOY39" s="163"/>
      <c r="NOZ39" s="163"/>
      <c r="NPA39" s="163"/>
      <c r="NPB39" s="163"/>
      <c r="NPC39" s="163"/>
      <c r="NPD39" s="163"/>
      <c r="NPE39" s="163"/>
      <c r="NPF39" s="163"/>
      <c r="NPG39" s="163"/>
      <c r="NPH39" s="163"/>
      <c r="NPI39" s="163"/>
      <c r="NPJ39" s="163"/>
      <c r="NPK39" s="163"/>
      <c r="NPL39" s="163"/>
      <c r="NPM39" s="163"/>
      <c r="NPN39" s="163"/>
      <c r="NPO39" s="163"/>
      <c r="NPP39" s="163"/>
      <c r="NPQ39" s="163"/>
      <c r="NPR39" s="163"/>
      <c r="NPS39" s="163"/>
      <c r="NPT39" s="163"/>
      <c r="NPU39" s="163"/>
      <c r="NPV39" s="163"/>
      <c r="NPW39" s="163"/>
      <c r="NPX39" s="163"/>
      <c r="NPY39" s="163"/>
      <c r="NPZ39" s="163"/>
      <c r="NQA39" s="163"/>
      <c r="NQB39" s="163"/>
      <c r="NQC39" s="163"/>
      <c r="NQD39" s="163"/>
      <c r="NQE39" s="163"/>
      <c r="NQF39" s="163"/>
      <c r="NQG39" s="163"/>
      <c r="NQH39" s="163"/>
      <c r="NQI39" s="163"/>
      <c r="NQJ39" s="163"/>
      <c r="NQK39" s="163"/>
      <c r="NQL39" s="163"/>
      <c r="NQM39" s="163"/>
      <c r="NQN39" s="163"/>
      <c r="NQO39" s="163"/>
      <c r="NQP39" s="163"/>
      <c r="NQQ39" s="163"/>
      <c r="NQR39" s="163"/>
      <c r="NQS39" s="163"/>
      <c r="NQT39" s="163"/>
      <c r="NQU39" s="163"/>
      <c r="NQV39" s="163"/>
      <c r="NQW39" s="163"/>
      <c r="NQX39" s="163"/>
      <c r="NQY39" s="163"/>
      <c r="NQZ39" s="163"/>
      <c r="NRA39" s="163"/>
      <c r="NRB39" s="163"/>
      <c r="NRC39" s="163"/>
      <c r="NRD39" s="163"/>
      <c r="NRE39" s="163"/>
      <c r="NRF39" s="163"/>
      <c r="NRG39" s="163"/>
      <c r="NRH39" s="163"/>
      <c r="NRI39" s="163"/>
      <c r="NRJ39" s="163"/>
      <c r="NRK39" s="163"/>
      <c r="NRL39" s="163"/>
      <c r="NRM39" s="163"/>
      <c r="NRN39" s="163"/>
      <c r="NRO39" s="163"/>
      <c r="NRP39" s="163"/>
      <c r="NRQ39" s="163"/>
      <c r="NRR39" s="163"/>
      <c r="NRS39" s="163"/>
      <c r="NRT39" s="163"/>
      <c r="NRU39" s="163"/>
      <c r="NRV39" s="163"/>
      <c r="NRW39" s="163"/>
      <c r="NRX39" s="163"/>
      <c r="NRY39" s="163"/>
      <c r="NRZ39" s="163"/>
      <c r="NSA39" s="163"/>
      <c r="NSB39" s="163"/>
      <c r="NSC39" s="163"/>
      <c r="NSD39" s="163"/>
      <c r="NSE39" s="163"/>
      <c r="NSF39" s="163"/>
      <c r="NSG39" s="163"/>
      <c r="NSH39" s="163"/>
      <c r="NSI39" s="163"/>
      <c r="NSJ39" s="163"/>
      <c r="NSK39" s="163"/>
      <c r="NSL39" s="163"/>
      <c r="NSM39" s="163"/>
      <c r="NSN39" s="163"/>
      <c r="NSO39" s="163"/>
      <c r="NSP39" s="163"/>
      <c r="NSQ39" s="163"/>
      <c r="NSR39" s="163"/>
      <c r="NSS39" s="163"/>
      <c r="NST39" s="163"/>
      <c r="NSU39" s="163"/>
      <c r="NSV39" s="163"/>
      <c r="NSW39" s="163"/>
      <c r="NSX39" s="163"/>
      <c r="NSY39" s="163"/>
      <c r="NSZ39" s="163"/>
      <c r="NTA39" s="163"/>
      <c r="NTB39" s="163"/>
      <c r="NTC39" s="163"/>
      <c r="NTD39" s="163"/>
      <c r="NTE39" s="163"/>
      <c r="NTF39" s="163"/>
      <c r="NTG39" s="163"/>
      <c r="NTH39" s="163"/>
      <c r="NTI39" s="163"/>
      <c r="NTJ39" s="163"/>
      <c r="NTK39" s="163"/>
      <c r="NTL39" s="163"/>
      <c r="NTM39" s="163"/>
      <c r="NTN39" s="163"/>
      <c r="NTO39" s="163"/>
      <c r="NTP39" s="163"/>
      <c r="NTQ39" s="163"/>
      <c r="NTR39" s="163"/>
      <c r="NTS39" s="163"/>
      <c r="NTT39" s="163"/>
      <c r="NTU39" s="163"/>
      <c r="NTV39" s="163"/>
      <c r="NTW39" s="163"/>
      <c r="NTX39" s="163"/>
      <c r="NTY39" s="163"/>
      <c r="NTZ39" s="163"/>
      <c r="NUA39" s="163"/>
      <c r="NUB39" s="163"/>
      <c r="NUC39" s="163"/>
      <c r="NUD39" s="163"/>
      <c r="NUE39" s="163"/>
      <c r="NUF39" s="163"/>
      <c r="NUG39" s="163"/>
      <c r="NUH39" s="163"/>
      <c r="NUI39" s="163"/>
      <c r="NUJ39" s="163"/>
      <c r="NUK39" s="163"/>
      <c r="NUL39" s="163"/>
      <c r="NUM39" s="163"/>
      <c r="NUN39" s="163"/>
      <c r="NUO39" s="163"/>
      <c r="NUP39" s="163"/>
      <c r="NUQ39" s="163"/>
      <c r="NUR39" s="163"/>
      <c r="NUS39" s="163"/>
      <c r="NUT39" s="163"/>
      <c r="NUU39" s="163"/>
      <c r="NUV39" s="163"/>
      <c r="NUW39" s="163"/>
      <c r="NUX39" s="163"/>
      <c r="NUY39" s="163"/>
      <c r="NUZ39" s="163"/>
      <c r="NVA39" s="163"/>
      <c r="NVB39" s="163"/>
      <c r="NVC39" s="163"/>
      <c r="NVD39" s="163"/>
      <c r="NVE39" s="163"/>
      <c r="NVF39" s="163"/>
      <c r="NVG39" s="163"/>
      <c r="NVH39" s="163"/>
      <c r="NVI39" s="163"/>
      <c r="NVJ39" s="163"/>
      <c r="NVK39" s="163"/>
      <c r="NVL39" s="163"/>
      <c r="NVM39" s="163"/>
      <c r="NVN39" s="163"/>
      <c r="NVO39" s="163"/>
      <c r="NVP39" s="163"/>
      <c r="NVQ39" s="163"/>
      <c r="NVR39" s="163"/>
      <c r="NVS39" s="163"/>
      <c r="NVT39" s="163"/>
      <c r="NVU39" s="163"/>
      <c r="NVV39" s="163"/>
      <c r="NVW39" s="163"/>
      <c r="NVX39" s="163"/>
      <c r="NVY39" s="163"/>
      <c r="NVZ39" s="163"/>
      <c r="NWA39" s="163"/>
      <c r="NWB39" s="163"/>
      <c r="NWC39" s="163"/>
      <c r="NWD39" s="163"/>
      <c r="NWE39" s="163"/>
      <c r="NWF39" s="163"/>
      <c r="NWG39" s="163"/>
      <c r="NWH39" s="163"/>
      <c r="NWI39" s="163"/>
      <c r="NWJ39" s="163"/>
      <c r="NWK39" s="163"/>
      <c r="NWL39" s="163"/>
      <c r="NWM39" s="163"/>
      <c r="NWN39" s="163"/>
      <c r="NWO39" s="163"/>
      <c r="NWP39" s="163"/>
      <c r="NWQ39" s="163"/>
      <c r="NWR39" s="163"/>
      <c r="NWS39" s="163"/>
      <c r="NWT39" s="163"/>
      <c r="NWU39" s="163"/>
      <c r="NWV39" s="163"/>
      <c r="NWW39" s="163"/>
      <c r="NWX39" s="163"/>
      <c r="NWY39" s="163"/>
      <c r="NWZ39" s="163"/>
      <c r="NXA39" s="163"/>
      <c r="NXB39" s="163"/>
      <c r="NXC39" s="163"/>
      <c r="NXD39" s="163"/>
      <c r="NXE39" s="163"/>
      <c r="NXF39" s="163"/>
      <c r="NXG39" s="163"/>
      <c r="NXH39" s="163"/>
      <c r="NXI39" s="163"/>
      <c r="NXJ39" s="163"/>
      <c r="NXK39" s="163"/>
      <c r="NXL39" s="163"/>
      <c r="NXM39" s="163"/>
      <c r="NXN39" s="163"/>
      <c r="NXO39" s="163"/>
      <c r="NXP39" s="163"/>
      <c r="NXQ39" s="163"/>
      <c r="NXR39" s="163"/>
      <c r="NXS39" s="163"/>
      <c r="NXT39" s="163"/>
      <c r="NXU39" s="163"/>
      <c r="NXV39" s="163"/>
      <c r="NXW39" s="163"/>
      <c r="NXX39" s="163"/>
      <c r="NXY39" s="163"/>
      <c r="NXZ39" s="163"/>
      <c r="NYA39" s="163"/>
      <c r="NYB39" s="163"/>
      <c r="NYC39" s="163"/>
      <c r="NYD39" s="163"/>
      <c r="NYE39" s="163"/>
      <c r="NYF39" s="163"/>
      <c r="NYG39" s="163"/>
      <c r="NYH39" s="163"/>
      <c r="NYI39" s="163"/>
      <c r="NYJ39" s="163"/>
      <c r="NYK39" s="163"/>
      <c r="NYL39" s="163"/>
      <c r="NYM39" s="163"/>
      <c r="NYN39" s="163"/>
      <c r="NYO39" s="163"/>
      <c r="NYP39" s="163"/>
      <c r="NYQ39" s="163"/>
      <c r="NYR39" s="163"/>
      <c r="NYS39" s="163"/>
      <c r="NYT39" s="163"/>
      <c r="NYU39" s="163"/>
      <c r="NYV39" s="163"/>
      <c r="NYW39" s="163"/>
      <c r="NYX39" s="163"/>
      <c r="NYY39" s="163"/>
      <c r="NYZ39" s="163"/>
      <c r="NZA39" s="163"/>
      <c r="NZB39" s="163"/>
      <c r="NZC39" s="163"/>
      <c r="NZD39" s="163"/>
      <c r="NZE39" s="163"/>
      <c r="NZF39" s="163"/>
      <c r="NZG39" s="163"/>
      <c r="NZH39" s="163"/>
      <c r="NZI39" s="163"/>
      <c r="NZJ39" s="163"/>
      <c r="NZK39" s="163"/>
      <c r="NZL39" s="163"/>
      <c r="NZM39" s="163"/>
      <c r="NZN39" s="163"/>
      <c r="NZO39" s="163"/>
      <c r="NZP39" s="163"/>
      <c r="NZQ39" s="163"/>
      <c r="NZR39" s="163"/>
      <c r="NZS39" s="163"/>
      <c r="NZT39" s="163"/>
      <c r="NZU39" s="163"/>
      <c r="NZV39" s="163"/>
      <c r="NZW39" s="163"/>
      <c r="NZX39" s="163"/>
      <c r="NZY39" s="163"/>
      <c r="NZZ39" s="163"/>
      <c r="OAA39" s="163"/>
      <c r="OAB39" s="163"/>
      <c r="OAC39" s="163"/>
      <c r="OAD39" s="163"/>
      <c r="OAE39" s="163"/>
      <c r="OAF39" s="163"/>
      <c r="OAG39" s="163"/>
      <c r="OAH39" s="163"/>
      <c r="OAI39" s="163"/>
      <c r="OAJ39" s="163"/>
      <c r="OAK39" s="163"/>
      <c r="OAL39" s="163"/>
      <c r="OAM39" s="163"/>
      <c r="OAN39" s="163"/>
      <c r="OAO39" s="163"/>
      <c r="OAP39" s="163"/>
      <c r="OAQ39" s="163"/>
      <c r="OAR39" s="163"/>
      <c r="OAS39" s="163"/>
      <c r="OAT39" s="163"/>
      <c r="OAU39" s="163"/>
      <c r="OAV39" s="163"/>
      <c r="OAW39" s="163"/>
      <c r="OAX39" s="163"/>
      <c r="OAY39" s="163"/>
      <c r="OAZ39" s="163"/>
      <c r="OBA39" s="163"/>
      <c r="OBB39" s="163"/>
      <c r="OBC39" s="163"/>
      <c r="OBD39" s="163"/>
      <c r="OBE39" s="163"/>
      <c r="OBF39" s="163"/>
      <c r="OBG39" s="163"/>
      <c r="OBH39" s="163"/>
      <c r="OBI39" s="163"/>
      <c r="OBJ39" s="163"/>
      <c r="OBK39" s="163"/>
      <c r="OBL39" s="163"/>
      <c r="OBM39" s="163"/>
      <c r="OBN39" s="163"/>
      <c r="OBO39" s="163"/>
      <c r="OBP39" s="163"/>
      <c r="OBQ39" s="163"/>
      <c r="OBR39" s="163"/>
      <c r="OBS39" s="163"/>
      <c r="OBT39" s="163"/>
      <c r="OBU39" s="163"/>
      <c r="OBV39" s="163"/>
      <c r="OBW39" s="163"/>
      <c r="OBX39" s="163"/>
      <c r="OBY39" s="163"/>
      <c r="OBZ39" s="163"/>
      <c r="OCA39" s="163"/>
      <c r="OCB39" s="163"/>
      <c r="OCC39" s="163"/>
      <c r="OCD39" s="163"/>
      <c r="OCE39" s="163"/>
      <c r="OCF39" s="163"/>
      <c r="OCG39" s="163"/>
      <c r="OCH39" s="163"/>
      <c r="OCI39" s="163"/>
      <c r="OCJ39" s="163"/>
      <c r="OCK39" s="163"/>
      <c r="OCL39" s="163"/>
      <c r="OCM39" s="163"/>
      <c r="OCN39" s="163"/>
      <c r="OCO39" s="163"/>
      <c r="OCP39" s="163"/>
      <c r="OCQ39" s="163"/>
      <c r="OCR39" s="163"/>
      <c r="OCS39" s="163"/>
      <c r="OCT39" s="163"/>
      <c r="OCU39" s="163"/>
      <c r="OCV39" s="163"/>
      <c r="OCW39" s="163"/>
      <c r="OCX39" s="163"/>
      <c r="OCY39" s="163"/>
      <c r="OCZ39" s="163"/>
      <c r="ODA39" s="163"/>
      <c r="ODB39" s="163"/>
      <c r="ODC39" s="163"/>
      <c r="ODD39" s="163"/>
      <c r="ODE39" s="163"/>
      <c r="ODF39" s="163"/>
      <c r="ODG39" s="163"/>
      <c r="ODH39" s="163"/>
      <c r="ODI39" s="163"/>
      <c r="ODJ39" s="163"/>
      <c r="ODK39" s="163"/>
      <c r="ODL39" s="163"/>
      <c r="ODM39" s="163"/>
      <c r="ODN39" s="163"/>
      <c r="ODO39" s="163"/>
      <c r="ODP39" s="163"/>
      <c r="ODQ39" s="163"/>
      <c r="ODR39" s="163"/>
      <c r="ODS39" s="163"/>
      <c r="ODT39" s="163"/>
      <c r="ODU39" s="163"/>
      <c r="ODV39" s="163"/>
      <c r="ODW39" s="163"/>
      <c r="ODX39" s="163"/>
      <c r="ODY39" s="163"/>
      <c r="ODZ39" s="163"/>
      <c r="OEA39" s="163"/>
      <c r="OEB39" s="163"/>
      <c r="OEC39" s="163"/>
      <c r="OED39" s="163"/>
      <c r="OEE39" s="163"/>
      <c r="OEF39" s="163"/>
      <c r="OEG39" s="163"/>
      <c r="OEH39" s="163"/>
      <c r="OEI39" s="163"/>
      <c r="OEJ39" s="163"/>
      <c r="OEK39" s="163"/>
      <c r="OEL39" s="163"/>
      <c r="OEM39" s="163"/>
      <c r="OEN39" s="163"/>
      <c r="OEO39" s="163"/>
      <c r="OEP39" s="163"/>
      <c r="OEQ39" s="163"/>
      <c r="OER39" s="163"/>
      <c r="OES39" s="163"/>
      <c r="OET39" s="163"/>
      <c r="OEU39" s="163"/>
      <c r="OEV39" s="163"/>
      <c r="OEW39" s="163"/>
      <c r="OEX39" s="163"/>
      <c r="OEY39" s="163"/>
      <c r="OEZ39" s="163"/>
      <c r="OFA39" s="163"/>
      <c r="OFB39" s="163"/>
      <c r="OFC39" s="163"/>
      <c r="OFD39" s="163"/>
      <c r="OFE39" s="163"/>
      <c r="OFF39" s="163"/>
      <c r="OFG39" s="163"/>
      <c r="OFH39" s="163"/>
      <c r="OFI39" s="163"/>
      <c r="OFJ39" s="163"/>
      <c r="OFK39" s="163"/>
      <c r="OFL39" s="163"/>
      <c r="OFM39" s="163"/>
      <c r="OFN39" s="163"/>
      <c r="OFO39" s="163"/>
      <c r="OFP39" s="163"/>
      <c r="OFQ39" s="163"/>
      <c r="OFR39" s="163"/>
      <c r="OFS39" s="163"/>
      <c r="OFT39" s="163"/>
      <c r="OFU39" s="163"/>
      <c r="OFV39" s="163"/>
      <c r="OFW39" s="163"/>
      <c r="OFX39" s="163"/>
      <c r="OFY39" s="163"/>
      <c r="OFZ39" s="163"/>
      <c r="OGA39" s="163"/>
      <c r="OGB39" s="163"/>
      <c r="OGC39" s="163"/>
      <c r="OGD39" s="163"/>
      <c r="OGE39" s="163"/>
      <c r="OGF39" s="163"/>
      <c r="OGG39" s="163"/>
      <c r="OGH39" s="163"/>
      <c r="OGI39" s="163"/>
      <c r="OGJ39" s="163"/>
      <c r="OGK39" s="163"/>
      <c r="OGL39" s="163"/>
      <c r="OGM39" s="163"/>
      <c r="OGN39" s="163"/>
      <c r="OGO39" s="163"/>
      <c r="OGP39" s="163"/>
      <c r="OGQ39" s="163"/>
      <c r="OGR39" s="163"/>
      <c r="OGS39" s="163"/>
      <c r="OGT39" s="163"/>
      <c r="OGU39" s="163"/>
      <c r="OGV39" s="163"/>
      <c r="OGW39" s="163"/>
      <c r="OGX39" s="163"/>
      <c r="OGY39" s="163"/>
      <c r="OGZ39" s="163"/>
      <c r="OHA39" s="163"/>
      <c r="OHB39" s="163"/>
      <c r="OHC39" s="163"/>
      <c r="OHD39" s="163"/>
      <c r="OHE39" s="163"/>
      <c r="OHF39" s="163"/>
      <c r="OHG39" s="163"/>
      <c r="OHH39" s="163"/>
      <c r="OHI39" s="163"/>
      <c r="OHJ39" s="163"/>
      <c r="OHK39" s="163"/>
      <c r="OHL39" s="163"/>
      <c r="OHM39" s="163"/>
      <c r="OHN39" s="163"/>
      <c r="OHO39" s="163"/>
      <c r="OHP39" s="163"/>
      <c r="OHQ39" s="163"/>
      <c r="OHR39" s="163"/>
      <c r="OHS39" s="163"/>
      <c r="OHT39" s="163"/>
      <c r="OHU39" s="163"/>
      <c r="OHV39" s="163"/>
      <c r="OHW39" s="163"/>
      <c r="OHX39" s="163"/>
      <c r="OHY39" s="163"/>
      <c r="OHZ39" s="163"/>
      <c r="OIA39" s="163"/>
      <c r="OIB39" s="163"/>
      <c r="OIC39" s="163"/>
      <c r="OID39" s="163"/>
      <c r="OIE39" s="163"/>
      <c r="OIF39" s="163"/>
      <c r="OIG39" s="163"/>
      <c r="OIH39" s="163"/>
      <c r="OII39" s="163"/>
      <c r="OIJ39" s="163"/>
      <c r="OIK39" s="163"/>
      <c r="OIL39" s="163"/>
      <c r="OIM39" s="163"/>
      <c r="OIN39" s="163"/>
      <c r="OIO39" s="163"/>
      <c r="OIP39" s="163"/>
      <c r="OIQ39" s="163"/>
      <c r="OIR39" s="163"/>
      <c r="OIS39" s="163"/>
      <c r="OIT39" s="163"/>
      <c r="OIU39" s="163"/>
      <c r="OIV39" s="163"/>
      <c r="OIW39" s="163"/>
      <c r="OIX39" s="163"/>
      <c r="OIY39" s="163"/>
      <c r="OIZ39" s="163"/>
      <c r="OJA39" s="163"/>
      <c r="OJB39" s="163"/>
      <c r="OJC39" s="163"/>
      <c r="OJD39" s="163"/>
      <c r="OJE39" s="163"/>
      <c r="OJF39" s="163"/>
      <c r="OJG39" s="163"/>
      <c r="OJH39" s="163"/>
      <c r="OJI39" s="163"/>
      <c r="OJJ39" s="163"/>
      <c r="OJK39" s="163"/>
      <c r="OJL39" s="163"/>
      <c r="OJM39" s="163"/>
      <c r="OJN39" s="163"/>
      <c r="OJO39" s="163"/>
      <c r="OJP39" s="163"/>
      <c r="OJQ39" s="163"/>
      <c r="OJR39" s="163"/>
      <c r="OJS39" s="163"/>
      <c r="OJT39" s="163"/>
      <c r="OJU39" s="163"/>
      <c r="OJV39" s="163"/>
      <c r="OJW39" s="163"/>
      <c r="OJX39" s="163"/>
      <c r="OJY39" s="163"/>
      <c r="OJZ39" s="163"/>
      <c r="OKA39" s="163"/>
      <c r="OKB39" s="163"/>
      <c r="OKC39" s="163"/>
      <c r="OKD39" s="163"/>
      <c r="OKE39" s="163"/>
      <c r="OKF39" s="163"/>
      <c r="OKG39" s="163"/>
      <c r="OKH39" s="163"/>
      <c r="OKI39" s="163"/>
      <c r="OKJ39" s="163"/>
      <c r="OKK39" s="163"/>
      <c r="OKL39" s="163"/>
      <c r="OKM39" s="163"/>
      <c r="OKN39" s="163"/>
      <c r="OKO39" s="163"/>
      <c r="OKP39" s="163"/>
      <c r="OKQ39" s="163"/>
      <c r="OKR39" s="163"/>
      <c r="OKS39" s="163"/>
      <c r="OKT39" s="163"/>
      <c r="OKU39" s="163"/>
      <c r="OKV39" s="163"/>
      <c r="OKW39" s="163"/>
      <c r="OKX39" s="163"/>
      <c r="OKY39" s="163"/>
      <c r="OKZ39" s="163"/>
      <c r="OLA39" s="163"/>
      <c r="OLB39" s="163"/>
      <c r="OLC39" s="163"/>
      <c r="OLD39" s="163"/>
      <c r="OLE39" s="163"/>
      <c r="OLF39" s="163"/>
      <c r="OLG39" s="163"/>
      <c r="OLH39" s="163"/>
      <c r="OLI39" s="163"/>
      <c r="OLJ39" s="163"/>
      <c r="OLK39" s="163"/>
      <c r="OLL39" s="163"/>
      <c r="OLM39" s="163"/>
      <c r="OLN39" s="163"/>
      <c r="OLO39" s="163"/>
      <c r="OLP39" s="163"/>
      <c r="OLQ39" s="163"/>
      <c r="OLR39" s="163"/>
      <c r="OLS39" s="163"/>
      <c r="OLT39" s="163"/>
      <c r="OLU39" s="163"/>
      <c r="OLV39" s="163"/>
      <c r="OLW39" s="163"/>
      <c r="OLX39" s="163"/>
      <c r="OLY39" s="163"/>
      <c r="OLZ39" s="163"/>
      <c r="OMA39" s="163"/>
      <c r="OMB39" s="163"/>
      <c r="OMC39" s="163"/>
      <c r="OMD39" s="163"/>
      <c r="OME39" s="163"/>
      <c r="OMF39" s="163"/>
      <c r="OMG39" s="163"/>
      <c r="OMH39" s="163"/>
      <c r="OMI39" s="163"/>
      <c r="OMJ39" s="163"/>
      <c r="OMK39" s="163"/>
      <c r="OML39" s="163"/>
      <c r="OMM39" s="163"/>
      <c r="OMN39" s="163"/>
      <c r="OMO39" s="163"/>
      <c r="OMP39" s="163"/>
      <c r="OMQ39" s="163"/>
      <c r="OMR39" s="163"/>
      <c r="OMS39" s="163"/>
      <c r="OMT39" s="163"/>
      <c r="OMU39" s="163"/>
      <c r="OMV39" s="163"/>
      <c r="OMW39" s="163"/>
      <c r="OMX39" s="163"/>
      <c r="OMY39" s="163"/>
      <c r="OMZ39" s="163"/>
      <c r="ONA39" s="163"/>
      <c r="ONB39" s="163"/>
      <c r="ONC39" s="163"/>
      <c r="OND39" s="163"/>
      <c r="ONE39" s="163"/>
      <c r="ONF39" s="163"/>
      <c r="ONG39" s="163"/>
      <c r="ONH39" s="163"/>
      <c r="ONI39" s="163"/>
      <c r="ONJ39" s="163"/>
      <c r="ONK39" s="163"/>
      <c r="ONL39" s="163"/>
      <c r="ONM39" s="163"/>
      <c r="ONN39" s="163"/>
      <c r="ONO39" s="163"/>
      <c r="ONP39" s="163"/>
      <c r="ONQ39" s="163"/>
      <c r="ONR39" s="163"/>
      <c r="ONS39" s="163"/>
      <c r="ONT39" s="163"/>
      <c r="ONU39" s="163"/>
      <c r="ONV39" s="163"/>
      <c r="ONW39" s="163"/>
      <c r="ONX39" s="163"/>
      <c r="ONY39" s="163"/>
      <c r="ONZ39" s="163"/>
      <c r="OOA39" s="163"/>
      <c r="OOB39" s="163"/>
      <c r="OOC39" s="163"/>
      <c r="OOD39" s="163"/>
      <c r="OOE39" s="163"/>
      <c r="OOF39" s="163"/>
      <c r="OOG39" s="163"/>
      <c r="OOH39" s="163"/>
      <c r="OOI39" s="163"/>
      <c r="OOJ39" s="163"/>
      <c r="OOK39" s="163"/>
      <c r="OOL39" s="163"/>
      <c r="OOM39" s="163"/>
      <c r="OON39" s="163"/>
      <c r="OOO39" s="163"/>
      <c r="OOP39" s="163"/>
      <c r="OOQ39" s="163"/>
      <c r="OOR39" s="163"/>
      <c r="OOS39" s="163"/>
      <c r="OOT39" s="163"/>
      <c r="OOU39" s="163"/>
      <c r="OOV39" s="163"/>
      <c r="OOW39" s="163"/>
      <c r="OOX39" s="163"/>
      <c r="OOY39" s="163"/>
      <c r="OOZ39" s="163"/>
      <c r="OPA39" s="163"/>
      <c r="OPB39" s="163"/>
      <c r="OPC39" s="163"/>
      <c r="OPD39" s="163"/>
      <c r="OPE39" s="163"/>
      <c r="OPF39" s="163"/>
      <c r="OPG39" s="163"/>
      <c r="OPH39" s="163"/>
      <c r="OPI39" s="163"/>
      <c r="OPJ39" s="163"/>
      <c r="OPK39" s="163"/>
      <c r="OPL39" s="163"/>
      <c r="OPM39" s="163"/>
      <c r="OPN39" s="163"/>
      <c r="OPO39" s="163"/>
      <c r="OPP39" s="163"/>
      <c r="OPQ39" s="163"/>
      <c r="OPR39" s="163"/>
      <c r="OPS39" s="163"/>
      <c r="OPT39" s="163"/>
      <c r="OPU39" s="163"/>
      <c r="OPV39" s="163"/>
      <c r="OPW39" s="163"/>
      <c r="OPX39" s="163"/>
      <c r="OPY39" s="163"/>
      <c r="OPZ39" s="163"/>
      <c r="OQA39" s="163"/>
      <c r="OQB39" s="163"/>
      <c r="OQC39" s="163"/>
      <c r="OQD39" s="163"/>
      <c r="OQE39" s="163"/>
      <c r="OQF39" s="163"/>
      <c r="OQG39" s="163"/>
      <c r="OQH39" s="163"/>
      <c r="OQI39" s="163"/>
      <c r="OQJ39" s="163"/>
      <c r="OQK39" s="163"/>
      <c r="OQL39" s="163"/>
      <c r="OQM39" s="163"/>
      <c r="OQN39" s="163"/>
      <c r="OQO39" s="163"/>
      <c r="OQP39" s="163"/>
      <c r="OQQ39" s="163"/>
      <c r="OQR39" s="163"/>
      <c r="OQS39" s="163"/>
      <c r="OQT39" s="163"/>
      <c r="OQU39" s="163"/>
      <c r="OQV39" s="163"/>
      <c r="OQW39" s="163"/>
      <c r="OQX39" s="163"/>
      <c r="OQY39" s="163"/>
      <c r="OQZ39" s="163"/>
      <c r="ORA39" s="163"/>
      <c r="ORB39" s="163"/>
      <c r="ORC39" s="163"/>
      <c r="ORD39" s="163"/>
      <c r="ORE39" s="163"/>
      <c r="ORF39" s="163"/>
      <c r="ORG39" s="163"/>
      <c r="ORH39" s="163"/>
      <c r="ORI39" s="163"/>
      <c r="ORJ39" s="163"/>
      <c r="ORK39" s="163"/>
      <c r="ORL39" s="163"/>
      <c r="ORM39" s="163"/>
      <c r="ORN39" s="163"/>
      <c r="ORO39" s="163"/>
      <c r="ORP39" s="163"/>
      <c r="ORQ39" s="163"/>
      <c r="ORR39" s="163"/>
      <c r="ORS39" s="163"/>
      <c r="ORT39" s="163"/>
      <c r="ORU39" s="163"/>
      <c r="ORV39" s="163"/>
      <c r="ORW39" s="163"/>
      <c r="ORX39" s="163"/>
      <c r="ORY39" s="163"/>
      <c r="ORZ39" s="163"/>
      <c r="OSA39" s="163"/>
      <c r="OSB39" s="163"/>
      <c r="OSC39" s="163"/>
      <c r="OSD39" s="163"/>
      <c r="OSE39" s="163"/>
      <c r="OSF39" s="163"/>
      <c r="OSG39" s="163"/>
      <c r="OSH39" s="163"/>
      <c r="OSI39" s="163"/>
      <c r="OSJ39" s="163"/>
      <c r="OSK39" s="163"/>
      <c r="OSL39" s="163"/>
      <c r="OSM39" s="163"/>
      <c r="OSN39" s="163"/>
      <c r="OSO39" s="163"/>
      <c r="OSP39" s="163"/>
      <c r="OSQ39" s="163"/>
      <c r="OSR39" s="163"/>
      <c r="OSS39" s="163"/>
      <c r="OST39" s="163"/>
      <c r="OSU39" s="163"/>
      <c r="OSV39" s="163"/>
      <c r="OSW39" s="163"/>
      <c r="OSX39" s="163"/>
      <c r="OSY39" s="163"/>
      <c r="OSZ39" s="163"/>
      <c r="OTA39" s="163"/>
      <c r="OTB39" s="163"/>
      <c r="OTC39" s="163"/>
      <c r="OTD39" s="163"/>
      <c r="OTE39" s="163"/>
      <c r="OTF39" s="163"/>
      <c r="OTG39" s="163"/>
      <c r="OTH39" s="163"/>
      <c r="OTI39" s="163"/>
      <c r="OTJ39" s="163"/>
      <c r="OTK39" s="163"/>
      <c r="OTL39" s="163"/>
      <c r="OTM39" s="163"/>
      <c r="OTN39" s="163"/>
      <c r="OTO39" s="163"/>
      <c r="OTP39" s="163"/>
      <c r="OTQ39" s="163"/>
      <c r="OTR39" s="163"/>
      <c r="OTS39" s="163"/>
      <c r="OTT39" s="163"/>
      <c r="OTU39" s="163"/>
      <c r="OTV39" s="163"/>
      <c r="OTW39" s="163"/>
      <c r="OTX39" s="163"/>
      <c r="OTY39" s="163"/>
      <c r="OTZ39" s="163"/>
      <c r="OUA39" s="163"/>
      <c r="OUB39" s="163"/>
      <c r="OUC39" s="163"/>
      <c r="OUD39" s="163"/>
      <c r="OUE39" s="163"/>
      <c r="OUF39" s="163"/>
      <c r="OUG39" s="163"/>
      <c r="OUH39" s="163"/>
      <c r="OUI39" s="163"/>
      <c r="OUJ39" s="163"/>
      <c r="OUK39" s="163"/>
      <c r="OUL39" s="163"/>
      <c r="OUM39" s="163"/>
      <c r="OUN39" s="163"/>
      <c r="OUO39" s="163"/>
      <c r="OUP39" s="163"/>
      <c r="OUQ39" s="163"/>
      <c r="OUR39" s="163"/>
      <c r="OUS39" s="163"/>
      <c r="OUT39" s="163"/>
      <c r="OUU39" s="163"/>
      <c r="OUV39" s="163"/>
      <c r="OUW39" s="163"/>
      <c r="OUX39" s="163"/>
      <c r="OUY39" s="163"/>
      <c r="OUZ39" s="163"/>
      <c r="OVA39" s="163"/>
      <c r="OVB39" s="163"/>
      <c r="OVC39" s="163"/>
      <c r="OVD39" s="163"/>
      <c r="OVE39" s="163"/>
      <c r="OVF39" s="163"/>
      <c r="OVG39" s="163"/>
      <c r="OVH39" s="163"/>
      <c r="OVI39" s="163"/>
      <c r="OVJ39" s="163"/>
      <c r="OVK39" s="163"/>
      <c r="OVL39" s="163"/>
      <c r="OVM39" s="163"/>
      <c r="OVN39" s="163"/>
      <c r="OVO39" s="163"/>
      <c r="OVP39" s="163"/>
      <c r="OVQ39" s="163"/>
      <c r="OVR39" s="163"/>
      <c r="OVS39" s="163"/>
      <c r="OVT39" s="163"/>
      <c r="OVU39" s="163"/>
      <c r="OVV39" s="163"/>
      <c r="OVW39" s="163"/>
      <c r="OVX39" s="163"/>
      <c r="OVY39" s="163"/>
      <c r="OVZ39" s="163"/>
      <c r="OWA39" s="163"/>
      <c r="OWB39" s="163"/>
      <c r="OWC39" s="163"/>
      <c r="OWD39" s="163"/>
      <c r="OWE39" s="163"/>
      <c r="OWF39" s="163"/>
      <c r="OWG39" s="163"/>
      <c r="OWH39" s="163"/>
      <c r="OWI39" s="163"/>
      <c r="OWJ39" s="163"/>
      <c r="OWK39" s="163"/>
      <c r="OWL39" s="163"/>
      <c r="OWM39" s="163"/>
      <c r="OWN39" s="163"/>
      <c r="OWO39" s="163"/>
      <c r="OWP39" s="163"/>
      <c r="OWQ39" s="163"/>
      <c r="OWR39" s="163"/>
      <c r="OWS39" s="163"/>
      <c r="OWT39" s="163"/>
      <c r="OWU39" s="163"/>
      <c r="OWV39" s="163"/>
      <c r="OWW39" s="163"/>
      <c r="OWX39" s="163"/>
      <c r="OWY39" s="163"/>
      <c r="OWZ39" s="163"/>
      <c r="OXA39" s="163"/>
      <c r="OXB39" s="163"/>
      <c r="OXC39" s="163"/>
      <c r="OXD39" s="163"/>
      <c r="OXE39" s="163"/>
      <c r="OXF39" s="163"/>
      <c r="OXG39" s="163"/>
      <c r="OXH39" s="163"/>
      <c r="OXI39" s="163"/>
      <c r="OXJ39" s="163"/>
      <c r="OXK39" s="163"/>
      <c r="OXL39" s="163"/>
      <c r="OXM39" s="163"/>
      <c r="OXN39" s="163"/>
      <c r="OXO39" s="163"/>
      <c r="OXP39" s="163"/>
      <c r="OXQ39" s="163"/>
      <c r="OXR39" s="163"/>
      <c r="OXS39" s="163"/>
      <c r="OXT39" s="163"/>
      <c r="OXU39" s="163"/>
      <c r="OXV39" s="163"/>
      <c r="OXW39" s="163"/>
      <c r="OXX39" s="163"/>
      <c r="OXY39" s="163"/>
      <c r="OXZ39" s="163"/>
      <c r="OYA39" s="163"/>
      <c r="OYB39" s="163"/>
      <c r="OYC39" s="163"/>
      <c r="OYD39" s="163"/>
      <c r="OYE39" s="163"/>
      <c r="OYF39" s="163"/>
      <c r="OYG39" s="163"/>
      <c r="OYH39" s="163"/>
      <c r="OYI39" s="163"/>
      <c r="OYJ39" s="163"/>
      <c r="OYK39" s="163"/>
      <c r="OYL39" s="163"/>
      <c r="OYM39" s="163"/>
      <c r="OYN39" s="163"/>
      <c r="OYO39" s="163"/>
      <c r="OYP39" s="163"/>
      <c r="OYQ39" s="163"/>
      <c r="OYR39" s="163"/>
      <c r="OYS39" s="163"/>
      <c r="OYT39" s="163"/>
      <c r="OYU39" s="163"/>
      <c r="OYV39" s="163"/>
      <c r="OYW39" s="163"/>
      <c r="OYX39" s="163"/>
      <c r="OYY39" s="163"/>
      <c r="OYZ39" s="163"/>
      <c r="OZA39" s="163"/>
      <c r="OZB39" s="163"/>
      <c r="OZC39" s="163"/>
      <c r="OZD39" s="163"/>
      <c r="OZE39" s="163"/>
      <c r="OZF39" s="163"/>
      <c r="OZG39" s="163"/>
      <c r="OZH39" s="163"/>
      <c r="OZI39" s="163"/>
      <c r="OZJ39" s="163"/>
      <c r="OZK39" s="163"/>
      <c r="OZL39" s="163"/>
      <c r="OZM39" s="163"/>
      <c r="OZN39" s="163"/>
      <c r="OZO39" s="163"/>
      <c r="OZP39" s="163"/>
      <c r="OZQ39" s="163"/>
      <c r="OZR39" s="163"/>
      <c r="OZS39" s="163"/>
      <c r="OZT39" s="163"/>
      <c r="OZU39" s="163"/>
      <c r="OZV39" s="163"/>
      <c r="OZW39" s="163"/>
      <c r="OZX39" s="163"/>
      <c r="OZY39" s="163"/>
      <c r="OZZ39" s="163"/>
      <c r="PAA39" s="163"/>
      <c r="PAB39" s="163"/>
      <c r="PAC39" s="163"/>
      <c r="PAD39" s="163"/>
      <c r="PAE39" s="163"/>
      <c r="PAF39" s="163"/>
      <c r="PAG39" s="163"/>
      <c r="PAH39" s="163"/>
      <c r="PAI39" s="163"/>
      <c r="PAJ39" s="163"/>
      <c r="PAK39" s="163"/>
      <c r="PAL39" s="163"/>
      <c r="PAM39" s="163"/>
      <c r="PAN39" s="163"/>
      <c r="PAO39" s="163"/>
      <c r="PAP39" s="163"/>
      <c r="PAQ39" s="163"/>
      <c r="PAR39" s="163"/>
      <c r="PAS39" s="163"/>
      <c r="PAT39" s="163"/>
      <c r="PAU39" s="163"/>
      <c r="PAV39" s="163"/>
      <c r="PAW39" s="163"/>
      <c r="PAX39" s="163"/>
      <c r="PAY39" s="163"/>
      <c r="PAZ39" s="163"/>
      <c r="PBA39" s="163"/>
      <c r="PBB39" s="163"/>
      <c r="PBC39" s="163"/>
      <c r="PBD39" s="163"/>
      <c r="PBE39" s="163"/>
      <c r="PBF39" s="163"/>
      <c r="PBG39" s="163"/>
      <c r="PBH39" s="163"/>
      <c r="PBI39" s="163"/>
      <c r="PBJ39" s="163"/>
      <c r="PBK39" s="163"/>
      <c r="PBL39" s="163"/>
      <c r="PBM39" s="163"/>
      <c r="PBN39" s="163"/>
      <c r="PBO39" s="163"/>
      <c r="PBP39" s="163"/>
      <c r="PBQ39" s="163"/>
      <c r="PBR39" s="163"/>
      <c r="PBS39" s="163"/>
      <c r="PBT39" s="163"/>
      <c r="PBU39" s="163"/>
      <c r="PBV39" s="163"/>
      <c r="PBW39" s="163"/>
      <c r="PBX39" s="163"/>
      <c r="PBY39" s="163"/>
      <c r="PBZ39" s="163"/>
      <c r="PCA39" s="163"/>
      <c r="PCB39" s="163"/>
      <c r="PCC39" s="163"/>
      <c r="PCD39" s="163"/>
      <c r="PCE39" s="163"/>
      <c r="PCF39" s="163"/>
      <c r="PCG39" s="163"/>
      <c r="PCH39" s="163"/>
      <c r="PCI39" s="163"/>
      <c r="PCJ39" s="163"/>
      <c r="PCK39" s="163"/>
      <c r="PCL39" s="163"/>
      <c r="PCM39" s="163"/>
      <c r="PCN39" s="163"/>
      <c r="PCO39" s="163"/>
      <c r="PCP39" s="163"/>
      <c r="PCQ39" s="163"/>
      <c r="PCR39" s="163"/>
      <c r="PCS39" s="163"/>
      <c r="PCT39" s="163"/>
      <c r="PCU39" s="163"/>
      <c r="PCV39" s="163"/>
      <c r="PCW39" s="163"/>
      <c r="PCX39" s="163"/>
      <c r="PCY39" s="163"/>
      <c r="PCZ39" s="163"/>
      <c r="PDA39" s="163"/>
      <c r="PDB39" s="163"/>
      <c r="PDC39" s="163"/>
      <c r="PDD39" s="163"/>
      <c r="PDE39" s="163"/>
      <c r="PDF39" s="163"/>
      <c r="PDG39" s="163"/>
      <c r="PDH39" s="163"/>
      <c r="PDI39" s="163"/>
      <c r="PDJ39" s="163"/>
      <c r="PDK39" s="163"/>
      <c r="PDL39" s="163"/>
      <c r="PDM39" s="163"/>
      <c r="PDN39" s="163"/>
      <c r="PDO39" s="163"/>
      <c r="PDP39" s="163"/>
      <c r="PDQ39" s="163"/>
      <c r="PDR39" s="163"/>
      <c r="PDS39" s="163"/>
      <c r="PDT39" s="163"/>
      <c r="PDU39" s="163"/>
      <c r="PDV39" s="163"/>
      <c r="PDW39" s="163"/>
      <c r="PDX39" s="163"/>
      <c r="PDY39" s="163"/>
      <c r="PDZ39" s="163"/>
      <c r="PEA39" s="163"/>
      <c r="PEB39" s="163"/>
      <c r="PEC39" s="163"/>
      <c r="PED39" s="163"/>
      <c r="PEE39" s="163"/>
      <c r="PEF39" s="163"/>
      <c r="PEG39" s="163"/>
      <c r="PEH39" s="163"/>
      <c r="PEI39" s="163"/>
      <c r="PEJ39" s="163"/>
      <c r="PEK39" s="163"/>
      <c r="PEL39" s="163"/>
      <c r="PEM39" s="163"/>
      <c r="PEN39" s="163"/>
      <c r="PEO39" s="163"/>
      <c r="PEP39" s="163"/>
      <c r="PEQ39" s="163"/>
      <c r="PER39" s="163"/>
      <c r="PES39" s="163"/>
      <c r="PET39" s="163"/>
      <c r="PEU39" s="163"/>
      <c r="PEV39" s="163"/>
      <c r="PEW39" s="163"/>
      <c r="PEX39" s="163"/>
      <c r="PEY39" s="163"/>
      <c r="PEZ39" s="163"/>
      <c r="PFA39" s="163"/>
      <c r="PFB39" s="163"/>
      <c r="PFC39" s="163"/>
      <c r="PFD39" s="163"/>
      <c r="PFE39" s="163"/>
      <c r="PFF39" s="163"/>
      <c r="PFG39" s="163"/>
      <c r="PFH39" s="163"/>
      <c r="PFI39" s="163"/>
      <c r="PFJ39" s="163"/>
      <c r="PFK39" s="163"/>
      <c r="PFL39" s="163"/>
      <c r="PFM39" s="163"/>
      <c r="PFN39" s="163"/>
      <c r="PFO39" s="163"/>
      <c r="PFP39" s="163"/>
      <c r="PFQ39" s="163"/>
      <c r="PFR39" s="163"/>
      <c r="PFS39" s="163"/>
      <c r="PFT39" s="163"/>
      <c r="PFU39" s="163"/>
      <c r="PFV39" s="163"/>
      <c r="PFW39" s="163"/>
      <c r="PFX39" s="163"/>
      <c r="PFY39" s="163"/>
      <c r="PFZ39" s="163"/>
      <c r="PGA39" s="163"/>
      <c r="PGB39" s="163"/>
      <c r="PGC39" s="163"/>
      <c r="PGD39" s="163"/>
      <c r="PGE39" s="163"/>
      <c r="PGF39" s="163"/>
      <c r="PGG39" s="163"/>
      <c r="PGH39" s="163"/>
      <c r="PGI39" s="163"/>
      <c r="PGJ39" s="163"/>
      <c r="PGK39" s="163"/>
      <c r="PGL39" s="163"/>
      <c r="PGM39" s="163"/>
      <c r="PGN39" s="163"/>
      <c r="PGO39" s="163"/>
      <c r="PGP39" s="163"/>
      <c r="PGQ39" s="163"/>
      <c r="PGR39" s="163"/>
      <c r="PGS39" s="163"/>
      <c r="PGT39" s="163"/>
      <c r="PGU39" s="163"/>
      <c r="PGV39" s="163"/>
      <c r="PGW39" s="163"/>
      <c r="PGX39" s="163"/>
      <c r="PGY39" s="163"/>
      <c r="PGZ39" s="163"/>
      <c r="PHA39" s="163"/>
      <c r="PHB39" s="163"/>
      <c r="PHC39" s="163"/>
      <c r="PHD39" s="163"/>
      <c r="PHE39" s="163"/>
      <c r="PHF39" s="163"/>
      <c r="PHG39" s="163"/>
      <c r="PHH39" s="163"/>
      <c r="PHI39" s="163"/>
      <c r="PHJ39" s="163"/>
      <c r="PHK39" s="163"/>
      <c r="PHL39" s="163"/>
      <c r="PHM39" s="163"/>
      <c r="PHN39" s="163"/>
      <c r="PHO39" s="163"/>
      <c r="PHP39" s="163"/>
      <c r="PHQ39" s="163"/>
      <c r="PHR39" s="163"/>
      <c r="PHS39" s="163"/>
      <c r="PHT39" s="163"/>
      <c r="PHU39" s="163"/>
      <c r="PHV39" s="163"/>
      <c r="PHW39" s="163"/>
      <c r="PHX39" s="163"/>
      <c r="PHY39" s="163"/>
      <c r="PHZ39" s="163"/>
      <c r="PIA39" s="163"/>
      <c r="PIB39" s="163"/>
      <c r="PIC39" s="163"/>
      <c r="PID39" s="163"/>
      <c r="PIE39" s="163"/>
      <c r="PIF39" s="163"/>
      <c r="PIG39" s="163"/>
      <c r="PIH39" s="163"/>
      <c r="PII39" s="163"/>
      <c r="PIJ39" s="163"/>
      <c r="PIK39" s="163"/>
      <c r="PIL39" s="163"/>
      <c r="PIM39" s="163"/>
      <c r="PIN39" s="163"/>
      <c r="PIO39" s="163"/>
      <c r="PIP39" s="163"/>
      <c r="PIQ39" s="163"/>
      <c r="PIR39" s="163"/>
      <c r="PIS39" s="163"/>
      <c r="PIT39" s="163"/>
      <c r="PIU39" s="163"/>
      <c r="PIV39" s="163"/>
      <c r="PIW39" s="163"/>
      <c r="PIX39" s="163"/>
      <c r="PIY39" s="163"/>
      <c r="PIZ39" s="163"/>
      <c r="PJA39" s="163"/>
      <c r="PJB39" s="163"/>
      <c r="PJC39" s="163"/>
      <c r="PJD39" s="163"/>
      <c r="PJE39" s="163"/>
      <c r="PJF39" s="163"/>
      <c r="PJG39" s="163"/>
      <c r="PJH39" s="163"/>
      <c r="PJI39" s="163"/>
      <c r="PJJ39" s="163"/>
      <c r="PJK39" s="163"/>
      <c r="PJL39" s="163"/>
      <c r="PJM39" s="163"/>
      <c r="PJN39" s="163"/>
      <c r="PJO39" s="163"/>
      <c r="PJP39" s="163"/>
      <c r="PJQ39" s="163"/>
      <c r="PJR39" s="163"/>
      <c r="PJS39" s="163"/>
      <c r="PJT39" s="163"/>
      <c r="PJU39" s="163"/>
      <c r="PJV39" s="163"/>
      <c r="PJW39" s="163"/>
      <c r="PJX39" s="163"/>
      <c r="PJY39" s="163"/>
      <c r="PJZ39" s="163"/>
      <c r="PKA39" s="163"/>
      <c r="PKB39" s="163"/>
      <c r="PKC39" s="163"/>
      <c r="PKD39" s="163"/>
      <c r="PKE39" s="163"/>
      <c r="PKF39" s="163"/>
      <c r="PKG39" s="163"/>
      <c r="PKH39" s="163"/>
      <c r="PKI39" s="163"/>
      <c r="PKJ39" s="163"/>
      <c r="PKK39" s="163"/>
      <c r="PKL39" s="163"/>
      <c r="PKM39" s="163"/>
      <c r="PKN39" s="163"/>
      <c r="PKO39" s="163"/>
      <c r="PKP39" s="163"/>
      <c r="PKQ39" s="163"/>
      <c r="PKR39" s="163"/>
      <c r="PKS39" s="163"/>
      <c r="PKT39" s="163"/>
      <c r="PKU39" s="163"/>
      <c r="PKV39" s="163"/>
      <c r="PKW39" s="163"/>
      <c r="PKX39" s="163"/>
      <c r="PKY39" s="163"/>
      <c r="PKZ39" s="163"/>
      <c r="PLA39" s="163"/>
      <c r="PLB39" s="163"/>
      <c r="PLC39" s="163"/>
      <c r="PLD39" s="163"/>
      <c r="PLE39" s="163"/>
      <c r="PLF39" s="163"/>
      <c r="PLG39" s="163"/>
      <c r="PLH39" s="163"/>
      <c r="PLI39" s="163"/>
      <c r="PLJ39" s="163"/>
      <c r="PLK39" s="163"/>
      <c r="PLL39" s="163"/>
      <c r="PLM39" s="163"/>
      <c r="PLN39" s="163"/>
      <c r="PLO39" s="163"/>
      <c r="PLP39" s="163"/>
      <c r="PLQ39" s="163"/>
      <c r="PLR39" s="163"/>
      <c r="PLS39" s="163"/>
      <c r="PLT39" s="163"/>
      <c r="PLU39" s="163"/>
      <c r="PLV39" s="163"/>
      <c r="PLW39" s="163"/>
      <c r="PLX39" s="163"/>
      <c r="PLY39" s="163"/>
      <c r="PLZ39" s="163"/>
      <c r="PMA39" s="163"/>
      <c r="PMB39" s="163"/>
      <c r="PMC39" s="163"/>
      <c r="PMD39" s="163"/>
      <c r="PME39" s="163"/>
      <c r="PMF39" s="163"/>
      <c r="PMG39" s="163"/>
      <c r="PMH39" s="163"/>
      <c r="PMI39" s="163"/>
      <c r="PMJ39" s="163"/>
      <c r="PMK39" s="163"/>
      <c r="PML39" s="163"/>
      <c r="PMM39" s="163"/>
      <c r="PMN39" s="163"/>
      <c r="PMO39" s="163"/>
      <c r="PMP39" s="163"/>
      <c r="PMQ39" s="163"/>
      <c r="PMR39" s="163"/>
      <c r="PMS39" s="163"/>
      <c r="PMT39" s="163"/>
      <c r="PMU39" s="163"/>
      <c r="PMV39" s="163"/>
      <c r="PMW39" s="163"/>
      <c r="PMX39" s="163"/>
      <c r="PMY39" s="163"/>
      <c r="PMZ39" s="163"/>
      <c r="PNA39" s="163"/>
      <c r="PNB39" s="163"/>
      <c r="PNC39" s="163"/>
      <c r="PND39" s="163"/>
      <c r="PNE39" s="163"/>
      <c r="PNF39" s="163"/>
      <c r="PNG39" s="163"/>
      <c r="PNH39" s="163"/>
      <c r="PNI39" s="163"/>
      <c r="PNJ39" s="163"/>
      <c r="PNK39" s="163"/>
      <c r="PNL39" s="163"/>
      <c r="PNM39" s="163"/>
      <c r="PNN39" s="163"/>
      <c r="PNO39" s="163"/>
      <c r="PNP39" s="163"/>
      <c r="PNQ39" s="163"/>
      <c r="PNR39" s="163"/>
      <c r="PNS39" s="163"/>
      <c r="PNT39" s="163"/>
      <c r="PNU39" s="163"/>
      <c r="PNV39" s="163"/>
      <c r="PNW39" s="163"/>
      <c r="PNX39" s="163"/>
      <c r="PNY39" s="163"/>
      <c r="PNZ39" s="163"/>
      <c r="POA39" s="163"/>
      <c r="POB39" s="163"/>
      <c r="POC39" s="163"/>
      <c r="POD39" s="163"/>
      <c r="POE39" s="163"/>
      <c r="POF39" s="163"/>
      <c r="POG39" s="163"/>
      <c r="POH39" s="163"/>
      <c r="POI39" s="163"/>
      <c r="POJ39" s="163"/>
      <c r="POK39" s="163"/>
      <c r="POL39" s="163"/>
      <c r="POM39" s="163"/>
      <c r="PON39" s="163"/>
      <c r="POO39" s="163"/>
      <c r="POP39" s="163"/>
      <c r="POQ39" s="163"/>
      <c r="POR39" s="163"/>
      <c r="POS39" s="163"/>
      <c r="POT39" s="163"/>
      <c r="POU39" s="163"/>
      <c r="POV39" s="163"/>
      <c r="POW39" s="163"/>
      <c r="POX39" s="163"/>
      <c r="POY39" s="163"/>
      <c r="POZ39" s="163"/>
      <c r="PPA39" s="163"/>
      <c r="PPB39" s="163"/>
      <c r="PPC39" s="163"/>
      <c r="PPD39" s="163"/>
      <c r="PPE39" s="163"/>
      <c r="PPF39" s="163"/>
      <c r="PPG39" s="163"/>
      <c r="PPH39" s="163"/>
      <c r="PPI39" s="163"/>
      <c r="PPJ39" s="163"/>
      <c r="PPK39" s="163"/>
      <c r="PPL39" s="163"/>
      <c r="PPM39" s="163"/>
      <c r="PPN39" s="163"/>
      <c r="PPO39" s="163"/>
      <c r="PPP39" s="163"/>
      <c r="PPQ39" s="163"/>
      <c r="PPR39" s="163"/>
      <c r="PPS39" s="163"/>
      <c r="PPT39" s="163"/>
      <c r="PPU39" s="163"/>
      <c r="PPV39" s="163"/>
      <c r="PPW39" s="163"/>
      <c r="PPX39" s="163"/>
      <c r="PPY39" s="163"/>
      <c r="PPZ39" s="163"/>
      <c r="PQA39" s="163"/>
      <c r="PQB39" s="163"/>
      <c r="PQC39" s="163"/>
      <c r="PQD39" s="163"/>
      <c r="PQE39" s="163"/>
      <c r="PQF39" s="163"/>
      <c r="PQG39" s="163"/>
      <c r="PQH39" s="163"/>
      <c r="PQI39" s="163"/>
      <c r="PQJ39" s="163"/>
      <c r="PQK39" s="163"/>
      <c r="PQL39" s="163"/>
      <c r="PQM39" s="163"/>
      <c r="PQN39" s="163"/>
      <c r="PQO39" s="163"/>
      <c r="PQP39" s="163"/>
      <c r="PQQ39" s="163"/>
      <c r="PQR39" s="163"/>
      <c r="PQS39" s="163"/>
      <c r="PQT39" s="163"/>
      <c r="PQU39" s="163"/>
      <c r="PQV39" s="163"/>
      <c r="PQW39" s="163"/>
      <c r="PQX39" s="163"/>
      <c r="PQY39" s="163"/>
      <c r="PQZ39" s="163"/>
      <c r="PRA39" s="163"/>
      <c r="PRB39" s="163"/>
      <c r="PRC39" s="163"/>
      <c r="PRD39" s="163"/>
      <c r="PRE39" s="163"/>
      <c r="PRF39" s="163"/>
      <c r="PRG39" s="163"/>
      <c r="PRH39" s="163"/>
      <c r="PRI39" s="163"/>
      <c r="PRJ39" s="163"/>
      <c r="PRK39" s="163"/>
      <c r="PRL39" s="163"/>
      <c r="PRM39" s="163"/>
      <c r="PRN39" s="163"/>
      <c r="PRO39" s="163"/>
      <c r="PRP39" s="163"/>
      <c r="PRQ39" s="163"/>
      <c r="PRR39" s="163"/>
      <c r="PRS39" s="163"/>
      <c r="PRT39" s="163"/>
      <c r="PRU39" s="163"/>
      <c r="PRV39" s="163"/>
      <c r="PRW39" s="163"/>
      <c r="PRX39" s="163"/>
      <c r="PRY39" s="163"/>
      <c r="PRZ39" s="163"/>
      <c r="PSA39" s="163"/>
      <c r="PSB39" s="163"/>
      <c r="PSC39" s="163"/>
      <c r="PSD39" s="163"/>
      <c r="PSE39" s="163"/>
      <c r="PSF39" s="163"/>
      <c r="PSG39" s="163"/>
      <c r="PSH39" s="163"/>
      <c r="PSI39" s="163"/>
      <c r="PSJ39" s="163"/>
      <c r="PSK39" s="163"/>
      <c r="PSL39" s="163"/>
      <c r="PSM39" s="163"/>
      <c r="PSN39" s="163"/>
      <c r="PSO39" s="163"/>
      <c r="PSP39" s="163"/>
      <c r="PSQ39" s="163"/>
      <c r="PSR39" s="163"/>
      <c r="PSS39" s="163"/>
      <c r="PST39" s="163"/>
      <c r="PSU39" s="163"/>
      <c r="PSV39" s="163"/>
      <c r="PSW39" s="163"/>
      <c r="PSX39" s="163"/>
      <c r="PSY39" s="163"/>
      <c r="PSZ39" s="163"/>
      <c r="PTA39" s="163"/>
      <c r="PTB39" s="163"/>
      <c r="PTC39" s="163"/>
      <c r="PTD39" s="163"/>
      <c r="PTE39" s="163"/>
      <c r="PTF39" s="163"/>
      <c r="PTG39" s="163"/>
      <c r="PTH39" s="163"/>
      <c r="PTI39" s="163"/>
      <c r="PTJ39" s="163"/>
      <c r="PTK39" s="163"/>
      <c r="PTL39" s="163"/>
      <c r="PTM39" s="163"/>
      <c r="PTN39" s="163"/>
      <c r="PTO39" s="163"/>
      <c r="PTP39" s="163"/>
      <c r="PTQ39" s="163"/>
      <c r="PTR39" s="163"/>
      <c r="PTS39" s="163"/>
      <c r="PTT39" s="163"/>
      <c r="PTU39" s="163"/>
      <c r="PTV39" s="163"/>
      <c r="PTW39" s="163"/>
      <c r="PTX39" s="163"/>
      <c r="PTY39" s="163"/>
      <c r="PTZ39" s="163"/>
      <c r="PUA39" s="163"/>
      <c r="PUB39" s="163"/>
      <c r="PUC39" s="163"/>
      <c r="PUD39" s="163"/>
      <c r="PUE39" s="163"/>
      <c r="PUF39" s="163"/>
      <c r="PUG39" s="163"/>
      <c r="PUH39" s="163"/>
      <c r="PUI39" s="163"/>
      <c r="PUJ39" s="163"/>
      <c r="PUK39" s="163"/>
      <c r="PUL39" s="163"/>
      <c r="PUM39" s="163"/>
      <c r="PUN39" s="163"/>
      <c r="PUO39" s="163"/>
      <c r="PUP39" s="163"/>
      <c r="PUQ39" s="163"/>
      <c r="PUR39" s="163"/>
      <c r="PUS39" s="163"/>
      <c r="PUT39" s="163"/>
      <c r="PUU39" s="163"/>
      <c r="PUV39" s="163"/>
      <c r="PUW39" s="163"/>
      <c r="PUX39" s="163"/>
      <c r="PUY39" s="163"/>
      <c r="PUZ39" s="163"/>
      <c r="PVA39" s="163"/>
      <c r="PVB39" s="163"/>
      <c r="PVC39" s="163"/>
      <c r="PVD39" s="163"/>
      <c r="PVE39" s="163"/>
      <c r="PVF39" s="163"/>
      <c r="PVG39" s="163"/>
      <c r="PVH39" s="163"/>
      <c r="PVI39" s="163"/>
      <c r="PVJ39" s="163"/>
      <c r="PVK39" s="163"/>
      <c r="PVL39" s="163"/>
      <c r="PVM39" s="163"/>
      <c r="PVN39" s="163"/>
      <c r="PVO39" s="163"/>
      <c r="PVP39" s="163"/>
      <c r="PVQ39" s="163"/>
      <c r="PVR39" s="163"/>
      <c r="PVS39" s="163"/>
      <c r="PVT39" s="163"/>
      <c r="PVU39" s="163"/>
      <c r="PVV39" s="163"/>
      <c r="PVW39" s="163"/>
      <c r="PVX39" s="163"/>
      <c r="PVY39" s="163"/>
      <c r="PVZ39" s="163"/>
      <c r="PWA39" s="163"/>
      <c r="PWB39" s="163"/>
      <c r="PWC39" s="163"/>
      <c r="PWD39" s="163"/>
      <c r="PWE39" s="163"/>
      <c r="PWF39" s="163"/>
      <c r="PWG39" s="163"/>
      <c r="PWH39" s="163"/>
      <c r="PWI39" s="163"/>
      <c r="PWJ39" s="163"/>
      <c r="PWK39" s="163"/>
      <c r="PWL39" s="163"/>
      <c r="PWM39" s="163"/>
      <c r="PWN39" s="163"/>
      <c r="PWO39" s="163"/>
      <c r="PWP39" s="163"/>
      <c r="PWQ39" s="163"/>
      <c r="PWR39" s="163"/>
      <c r="PWS39" s="163"/>
      <c r="PWT39" s="163"/>
      <c r="PWU39" s="163"/>
      <c r="PWV39" s="163"/>
      <c r="PWW39" s="163"/>
      <c r="PWX39" s="163"/>
      <c r="PWY39" s="163"/>
      <c r="PWZ39" s="163"/>
      <c r="PXA39" s="163"/>
      <c r="PXB39" s="163"/>
      <c r="PXC39" s="163"/>
      <c r="PXD39" s="163"/>
      <c r="PXE39" s="163"/>
      <c r="PXF39" s="163"/>
      <c r="PXG39" s="163"/>
      <c r="PXH39" s="163"/>
      <c r="PXI39" s="163"/>
      <c r="PXJ39" s="163"/>
      <c r="PXK39" s="163"/>
      <c r="PXL39" s="163"/>
      <c r="PXM39" s="163"/>
      <c r="PXN39" s="163"/>
      <c r="PXO39" s="163"/>
      <c r="PXP39" s="163"/>
      <c r="PXQ39" s="163"/>
      <c r="PXR39" s="163"/>
      <c r="PXS39" s="163"/>
      <c r="PXT39" s="163"/>
      <c r="PXU39" s="163"/>
      <c r="PXV39" s="163"/>
      <c r="PXW39" s="163"/>
      <c r="PXX39" s="163"/>
      <c r="PXY39" s="163"/>
      <c r="PXZ39" s="163"/>
      <c r="PYA39" s="163"/>
      <c r="PYB39" s="163"/>
      <c r="PYC39" s="163"/>
      <c r="PYD39" s="163"/>
      <c r="PYE39" s="163"/>
      <c r="PYF39" s="163"/>
      <c r="PYG39" s="163"/>
      <c r="PYH39" s="163"/>
      <c r="PYI39" s="163"/>
      <c r="PYJ39" s="163"/>
      <c r="PYK39" s="163"/>
      <c r="PYL39" s="163"/>
      <c r="PYM39" s="163"/>
      <c r="PYN39" s="163"/>
      <c r="PYO39" s="163"/>
      <c r="PYP39" s="163"/>
      <c r="PYQ39" s="163"/>
      <c r="PYR39" s="163"/>
      <c r="PYS39" s="163"/>
      <c r="PYT39" s="163"/>
      <c r="PYU39" s="163"/>
      <c r="PYV39" s="163"/>
      <c r="PYW39" s="163"/>
      <c r="PYX39" s="163"/>
      <c r="PYY39" s="163"/>
      <c r="PYZ39" s="163"/>
      <c r="PZA39" s="163"/>
      <c r="PZB39" s="163"/>
      <c r="PZC39" s="163"/>
      <c r="PZD39" s="163"/>
      <c r="PZE39" s="163"/>
      <c r="PZF39" s="163"/>
      <c r="PZG39" s="163"/>
      <c r="PZH39" s="163"/>
      <c r="PZI39" s="163"/>
      <c r="PZJ39" s="163"/>
      <c r="PZK39" s="163"/>
      <c r="PZL39" s="163"/>
      <c r="PZM39" s="163"/>
      <c r="PZN39" s="163"/>
      <c r="PZO39" s="163"/>
      <c r="PZP39" s="163"/>
      <c r="PZQ39" s="163"/>
      <c r="PZR39" s="163"/>
      <c r="PZS39" s="163"/>
      <c r="PZT39" s="163"/>
      <c r="PZU39" s="163"/>
      <c r="PZV39" s="163"/>
      <c r="PZW39" s="163"/>
      <c r="PZX39" s="163"/>
      <c r="PZY39" s="163"/>
      <c r="PZZ39" s="163"/>
      <c r="QAA39" s="163"/>
      <c r="QAB39" s="163"/>
      <c r="QAC39" s="163"/>
      <c r="QAD39" s="163"/>
      <c r="QAE39" s="163"/>
      <c r="QAF39" s="163"/>
      <c r="QAG39" s="163"/>
      <c r="QAH39" s="163"/>
      <c r="QAI39" s="163"/>
      <c r="QAJ39" s="163"/>
      <c r="QAK39" s="163"/>
      <c r="QAL39" s="163"/>
      <c r="QAM39" s="163"/>
      <c r="QAN39" s="163"/>
      <c r="QAO39" s="163"/>
      <c r="QAP39" s="163"/>
      <c r="QAQ39" s="163"/>
      <c r="QAR39" s="163"/>
      <c r="QAS39" s="163"/>
      <c r="QAT39" s="163"/>
      <c r="QAU39" s="163"/>
      <c r="QAV39" s="163"/>
      <c r="QAW39" s="163"/>
      <c r="QAX39" s="163"/>
      <c r="QAY39" s="163"/>
      <c r="QAZ39" s="163"/>
      <c r="QBA39" s="163"/>
      <c r="QBB39" s="163"/>
      <c r="QBC39" s="163"/>
      <c r="QBD39" s="163"/>
      <c r="QBE39" s="163"/>
      <c r="QBF39" s="163"/>
      <c r="QBG39" s="163"/>
      <c r="QBH39" s="163"/>
      <c r="QBI39" s="163"/>
      <c r="QBJ39" s="163"/>
      <c r="QBK39" s="163"/>
      <c r="QBL39" s="163"/>
      <c r="QBM39" s="163"/>
      <c r="QBN39" s="163"/>
      <c r="QBO39" s="163"/>
      <c r="QBP39" s="163"/>
      <c r="QBQ39" s="163"/>
      <c r="QBR39" s="163"/>
      <c r="QBS39" s="163"/>
      <c r="QBT39" s="163"/>
      <c r="QBU39" s="163"/>
      <c r="QBV39" s="163"/>
      <c r="QBW39" s="163"/>
      <c r="QBX39" s="163"/>
      <c r="QBY39" s="163"/>
      <c r="QBZ39" s="163"/>
      <c r="QCA39" s="163"/>
      <c r="QCB39" s="163"/>
      <c r="QCC39" s="163"/>
      <c r="QCD39" s="163"/>
      <c r="QCE39" s="163"/>
      <c r="QCF39" s="163"/>
      <c r="QCG39" s="163"/>
      <c r="QCH39" s="163"/>
      <c r="QCI39" s="163"/>
      <c r="QCJ39" s="163"/>
      <c r="QCK39" s="163"/>
      <c r="QCL39" s="163"/>
      <c r="QCM39" s="163"/>
      <c r="QCN39" s="163"/>
      <c r="QCO39" s="163"/>
      <c r="QCP39" s="163"/>
      <c r="QCQ39" s="163"/>
      <c r="QCR39" s="163"/>
      <c r="QCS39" s="163"/>
      <c r="QCT39" s="163"/>
      <c r="QCU39" s="163"/>
      <c r="QCV39" s="163"/>
      <c r="QCW39" s="163"/>
      <c r="QCX39" s="163"/>
      <c r="QCY39" s="163"/>
      <c r="QCZ39" s="163"/>
      <c r="QDA39" s="163"/>
      <c r="QDB39" s="163"/>
      <c r="QDC39" s="163"/>
      <c r="QDD39" s="163"/>
      <c r="QDE39" s="163"/>
      <c r="QDF39" s="163"/>
      <c r="QDG39" s="163"/>
      <c r="QDH39" s="163"/>
      <c r="QDI39" s="163"/>
      <c r="QDJ39" s="163"/>
      <c r="QDK39" s="163"/>
      <c r="QDL39" s="163"/>
      <c r="QDM39" s="163"/>
      <c r="QDN39" s="163"/>
      <c r="QDO39" s="163"/>
      <c r="QDP39" s="163"/>
      <c r="QDQ39" s="163"/>
      <c r="QDR39" s="163"/>
      <c r="QDS39" s="163"/>
      <c r="QDT39" s="163"/>
      <c r="QDU39" s="163"/>
      <c r="QDV39" s="163"/>
      <c r="QDW39" s="163"/>
      <c r="QDX39" s="163"/>
      <c r="QDY39" s="163"/>
      <c r="QDZ39" s="163"/>
      <c r="QEA39" s="163"/>
      <c r="QEB39" s="163"/>
      <c r="QEC39" s="163"/>
      <c r="QED39" s="163"/>
      <c r="QEE39" s="163"/>
      <c r="QEF39" s="163"/>
      <c r="QEG39" s="163"/>
      <c r="QEH39" s="163"/>
      <c r="QEI39" s="163"/>
      <c r="QEJ39" s="163"/>
      <c r="QEK39" s="163"/>
      <c r="QEL39" s="163"/>
      <c r="QEM39" s="163"/>
      <c r="QEN39" s="163"/>
      <c r="QEO39" s="163"/>
      <c r="QEP39" s="163"/>
      <c r="QEQ39" s="163"/>
      <c r="QER39" s="163"/>
      <c r="QES39" s="163"/>
      <c r="QET39" s="163"/>
      <c r="QEU39" s="163"/>
      <c r="QEV39" s="163"/>
      <c r="QEW39" s="163"/>
      <c r="QEX39" s="163"/>
      <c r="QEY39" s="163"/>
      <c r="QEZ39" s="163"/>
      <c r="QFA39" s="163"/>
      <c r="QFB39" s="163"/>
      <c r="QFC39" s="163"/>
      <c r="QFD39" s="163"/>
      <c r="QFE39" s="163"/>
      <c r="QFF39" s="163"/>
      <c r="QFG39" s="163"/>
      <c r="QFH39" s="163"/>
      <c r="QFI39" s="163"/>
      <c r="QFJ39" s="163"/>
      <c r="QFK39" s="163"/>
      <c r="QFL39" s="163"/>
      <c r="QFM39" s="163"/>
      <c r="QFN39" s="163"/>
      <c r="QFO39" s="163"/>
      <c r="QFP39" s="163"/>
      <c r="QFQ39" s="163"/>
      <c r="QFR39" s="163"/>
      <c r="QFS39" s="163"/>
      <c r="QFT39" s="163"/>
      <c r="QFU39" s="163"/>
      <c r="QFV39" s="163"/>
      <c r="QFW39" s="163"/>
      <c r="QFX39" s="163"/>
      <c r="QFY39" s="163"/>
      <c r="QFZ39" s="163"/>
      <c r="QGA39" s="163"/>
      <c r="QGB39" s="163"/>
      <c r="QGC39" s="163"/>
      <c r="QGD39" s="163"/>
      <c r="QGE39" s="163"/>
      <c r="QGF39" s="163"/>
      <c r="QGG39" s="163"/>
      <c r="QGH39" s="163"/>
      <c r="QGI39" s="163"/>
      <c r="QGJ39" s="163"/>
      <c r="QGK39" s="163"/>
      <c r="QGL39" s="163"/>
      <c r="QGM39" s="163"/>
      <c r="QGN39" s="163"/>
      <c r="QGO39" s="163"/>
      <c r="QGP39" s="163"/>
      <c r="QGQ39" s="163"/>
      <c r="QGR39" s="163"/>
      <c r="QGS39" s="163"/>
      <c r="QGT39" s="163"/>
      <c r="QGU39" s="163"/>
      <c r="QGV39" s="163"/>
      <c r="QGW39" s="163"/>
      <c r="QGX39" s="163"/>
      <c r="QGY39" s="163"/>
      <c r="QGZ39" s="163"/>
      <c r="QHA39" s="163"/>
      <c r="QHB39" s="163"/>
      <c r="QHC39" s="163"/>
      <c r="QHD39" s="163"/>
      <c r="QHE39" s="163"/>
      <c r="QHF39" s="163"/>
      <c r="QHG39" s="163"/>
      <c r="QHH39" s="163"/>
      <c r="QHI39" s="163"/>
      <c r="QHJ39" s="163"/>
      <c r="QHK39" s="163"/>
      <c r="QHL39" s="163"/>
      <c r="QHM39" s="163"/>
      <c r="QHN39" s="163"/>
      <c r="QHO39" s="163"/>
      <c r="QHP39" s="163"/>
      <c r="QHQ39" s="163"/>
      <c r="QHR39" s="163"/>
      <c r="QHS39" s="163"/>
      <c r="QHT39" s="163"/>
      <c r="QHU39" s="163"/>
      <c r="QHV39" s="163"/>
      <c r="QHW39" s="163"/>
      <c r="QHX39" s="163"/>
      <c r="QHY39" s="163"/>
      <c r="QHZ39" s="163"/>
      <c r="QIA39" s="163"/>
      <c r="QIB39" s="163"/>
      <c r="QIC39" s="163"/>
      <c r="QID39" s="163"/>
      <c r="QIE39" s="163"/>
      <c r="QIF39" s="163"/>
      <c r="QIG39" s="163"/>
      <c r="QIH39" s="163"/>
      <c r="QII39" s="163"/>
      <c r="QIJ39" s="163"/>
      <c r="QIK39" s="163"/>
      <c r="QIL39" s="163"/>
      <c r="QIM39" s="163"/>
      <c r="QIN39" s="163"/>
      <c r="QIO39" s="163"/>
      <c r="QIP39" s="163"/>
      <c r="QIQ39" s="163"/>
      <c r="QIR39" s="163"/>
      <c r="QIS39" s="163"/>
      <c r="QIT39" s="163"/>
      <c r="QIU39" s="163"/>
      <c r="QIV39" s="163"/>
      <c r="QIW39" s="163"/>
      <c r="QIX39" s="163"/>
      <c r="QIY39" s="163"/>
      <c r="QIZ39" s="163"/>
      <c r="QJA39" s="163"/>
      <c r="QJB39" s="163"/>
      <c r="QJC39" s="163"/>
      <c r="QJD39" s="163"/>
      <c r="QJE39" s="163"/>
      <c r="QJF39" s="163"/>
      <c r="QJG39" s="163"/>
      <c r="QJH39" s="163"/>
      <c r="QJI39" s="163"/>
      <c r="QJJ39" s="163"/>
      <c r="QJK39" s="163"/>
      <c r="QJL39" s="163"/>
      <c r="QJM39" s="163"/>
      <c r="QJN39" s="163"/>
      <c r="QJO39" s="163"/>
      <c r="QJP39" s="163"/>
      <c r="QJQ39" s="163"/>
      <c r="QJR39" s="163"/>
      <c r="QJS39" s="163"/>
      <c r="QJT39" s="163"/>
      <c r="QJU39" s="163"/>
      <c r="QJV39" s="163"/>
      <c r="QJW39" s="163"/>
      <c r="QJX39" s="163"/>
      <c r="QJY39" s="163"/>
      <c r="QJZ39" s="163"/>
      <c r="QKA39" s="163"/>
      <c r="QKB39" s="163"/>
      <c r="QKC39" s="163"/>
      <c r="QKD39" s="163"/>
      <c r="QKE39" s="163"/>
      <c r="QKF39" s="163"/>
      <c r="QKG39" s="163"/>
      <c r="QKH39" s="163"/>
      <c r="QKI39" s="163"/>
      <c r="QKJ39" s="163"/>
      <c r="QKK39" s="163"/>
      <c r="QKL39" s="163"/>
      <c r="QKM39" s="163"/>
      <c r="QKN39" s="163"/>
      <c r="QKO39" s="163"/>
      <c r="QKP39" s="163"/>
      <c r="QKQ39" s="163"/>
      <c r="QKR39" s="163"/>
      <c r="QKS39" s="163"/>
      <c r="QKT39" s="163"/>
      <c r="QKU39" s="163"/>
      <c r="QKV39" s="163"/>
      <c r="QKW39" s="163"/>
      <c r="QKX39" s="163"/>
      <c r="QKY39" s="163"/>
      <c r="QKZ39" s="163"/>
      <c r="QLA39" s="163"/>
      <c r="QLB39" s="163"/>
      <c r="QLC39" s="163"/>
      <c r="QLD39" s="163"/>
      <c r="QLE39" s="163"/>
      <c r="QLF39" s="163"/>
      <c r="QLG39" s="163"/>
      <c r="QLH39" s="163"/>
      <c r="QLI39" s="163"/>
      <c r="QLJ39" s="163"/>
      <c r="QLK39" s="163"/>
      <c r="QLL39" s="163"/>
      <c r="QLM39" s="163"/>
      <c r="QLN39" s="163"/>
      <c r="QLO39" s="163"/>
      <c r="QLP39" s="163"/>
      <c r="QLQ39" s="163"/>
      <c r="QLR39" s="163"/>
      <c r="QLS39" s="163"/>
      <c r="QLT39" s="163"/>
      <c r="QLU39" s="163"/>
      <c r="QLV39" s="163"/>
      <c r="QLW39" s="163"/>
      <c r="QLX39" s="163"/>
      <c r="QLY39" s="163"/>
      <c r="QLZ39" s="163"/>
      <c r="QMA39" s="163"/>
      <c r="QMB39" s="163"/>
      <c r="QMC39" s="163"/>
      <c r="QMD39" s="163"/>
      <c r="QME39" s="163"/>
      <c r="QMF39" s="163"/>
      <c r="QMG39" s="163"/>
      <c r="QMH39" s="163"/>
      <c r="QMI39" s="163"/>
      <c r="QMJ39" s="163"/>
      <c r="QMK39" s="163"/>
      <c r="QML39" s="163"/>
      <c r="QMM39" s="163"/>
      <c r="QMN39" s="163"/>
      <c r="QMO39" s="163"/>
      <c r="QMP39" s="163"/>
      <c r="QMQ39" s="163"/>
      <c r="QMR39" s="163"/>
      <c r="QMS39" s="163"/>
      <c r="QMT39" s="163"/>
      <c r="QMU39" s="163"/>
      <c r="QMV39" s="163"/>
      <c r="QMW39" s="163"/>
      <c r="QMX39" s="163"/>
      <c r="QMY39" s="163"/>
      <c r="QMZ39" s="163"/>
      <c r="QNA39" s="163"/>
      <c r="QNB39" s="163"/>
      <c r="QNC39" s="163"/>
      <c r="QND39" s="163"/>
      <c r="QNE39" s="163"/>
      <c r="QNF39" s="163"/>
      <c r="QNG39" s="163"/>
      <c r="QNH39" s="163"/>
      <c r="QNI39" s="163"/>
      <c r="QNJ39" s="163"/>
      <c r="QNK39" s="163"/>
      <c r="QNL39" s="163"/>
      <c r="QNM39" s="163"/>
      <c r="QNN39" s="163"/>
      <c r="QNO39" s="163"/>
      <c r="QNP39" s="163"/>
      <c r="QNQ39" s="163"/>
      <c r="QNR39" s="163"/>
      <c r="QNS39" s="163"/>
      <c r="QNT39" s="163"/>
      <c r="QNU39" s="163"/>
      <c r="QNV39" s="163"/>
      <c r="QNW39" s="163"/>
      <c r="QNX39" s="163"/>
      <c r="QNY39" s="163"/>
      <c r="QNZ39" s="163"/>
      <c r="QOA39" s="163"/>
      <c r="QOB39" s="163"/>
      <c r="QOC39" s="163"/>
      <c r="QOD39" s="163"/>
      <c r="QOE39" s="163"/>
      <c r="QOF39" s="163"/>
      <c r="QOG39" s="163"/>
      <c r="QOH39" s="163"/>
      <c r="QOI39" s="163"/>
      <c r="QOJ39" s="163"/>
      <c r="QOK39" s="163"/>
      <c r="QOL39" s="163"/>
      <c r="QOM39" s="163"/>
      <c r="QON39" s="163"/>
      <c r="QOO39" s="163"/>
      <c r="QOP39" s="163"/>
      <c r="QOQ39" s="163"/>
      <c r="QOR39" s="163"/>
      <c r="QOS39" s="163"/>
      <c r="QOT39" s="163"/>
      <c r="QOU39" s="163"/>
      <c r="QOV39" s="163"/>
      <c r="QOW39" s="163"/>
      <c r="QOX39" s="163"/>
      <c r="QOY39" s="163"/>
      <c r="QOZ39" s="163"/>
      <c r="QPA39" s="163"/>
      <c r="QPB39" s="163"/>
      <c r="QPC39" s="163"/>
      <c r="QPD39" s="163"/>
      <c r="QPE39" s="163"/>
      <c r="QPF39" s="163"/>
      <c r="QPG39" s="163"/>
      <c r="QPH39" s="163"/>
      <c r="QPI39" s="163"/>
      <c r="QPJ39" s="163"/>
      <c r="QPK39" s="163"/>
      <c r="QPL39" s="163"/>
      <c r="QPM39" s="163"/>
      <c r="QPN39" s="163"/>
      <c r="QPO39" s="163"/>
      <c r="QPP39" s="163"/>
      <c r="QPQ39" s="163"/>
      <c r="QPR39" s="163"/>
      <c r="QPS39" s="163"/>
      <c r="QPT39" s="163"/>
      <c r="QPU39" s="163"/>
      <c r="QPV39" s="163"/>
      <c r="QPW39" s="163"/>
      <c r="QPX39" s="163"/>
      <c r="QPY39" s="163"/>
      <c r="QPZ39" s="163"/>
      <c r="QQA39" s="163"/>
      <c r="QQB39" s="163"/>
      <c r="QQC39" s="163"/>
      <c r="QQD39" s="163"/>
      <c r="QQE39" s="163"/>
      <c r="QQF39" s="163"/>
      <c r="QQG39" s="163"/>
      <c r="QQH39" s="163"/>
      <c r="QQI39" s="163"/>
      <c r="QQJ39" s="163"/>
      <c r="QQK39" s="163"/>
      <c r="QQL39" s="163"/>
      <c r="QQM39" s="163"/>
      <c r="QQN39" s="163"/>
      <c r="QQO39" s="163"/>
      <c r="QQP39" s="163"/>
      <c r="QQQ39" s="163"/>
      <c r="QQR39" s="163"/>
      <c r="QQS39" s="163"/>
      <c r="QQT39" s="163"/>
      <c r="QQU39" s="163"/>
      <c r="QQV39" s="163"/>
      <c r="QQW39" s="163"/>
      <c r="QQX39" s="163"/>
      <c r="QQY39" s="163"/>
      <c r="QQZ39" s="163"/>
      <c r="QRA39" s="163"/>
      <c r="QRB39" s="163"/>
      <c r="QRC39" s="163"/>
      <c r="QRD39" s="163"/>
      <c r="QRE39" s="163"/>
      <c r="QRF39" s="163"/>
      <c r="QRG39" s="163"/>
      <c r="QRH39" s="163"/>
      <c r="QRI39" s="163"/>
      <c r="QRJ39" s="163"/>
      <c r="QRK39" s="163"/>
      <c r="QRL39" s="163"/>
      <c r="QRM39" s="163"/>
      <c r="QRN39" s="163"/>
      <c r="QRO39" s="163"/>
      <c r="QRP39" s="163"/>
      <c r="QRQ39" s="163"/>
      <c r="QRR39" s="163"/>
      <c r="QRS39" s="163"/>
      <c r="QRT39" s="163"/>
      <c r="QRU39" s="163"/>
      <c r="QRV39" s="163"/>
      <c r="QRW39" s="163"/>
      <c r="QRX39" s="163"/>
      <c r="QRY39" s="163"/>
      <c r="QRZ39" s="163"/>
      <c r="QSA39" s="163"/>
      <c r="QSB39" s="163"/>
      <c r="QSC39" s="163"/>
      <c r="QSD39" s="163"/>
      <c r="QSE39" s="163"/>
      <c r="QSF39" s="163"/>
      <c r="QSG39" s="163"/>
      <c r="QSH39" s="163"/>
      <c r="QSI39" s="163"/>
      <c r="QSJ39" s="163"/>
      <c r="QSK39" s="163"/>
      <c r="QSL39" s="163"/>
      <c r="QSM39" s="163"/>
      <c r="QSN39" s="163"/>
      <c r="QSO39" s="163"/>
      <c r="QSP39" s="163"/>
      <c r="QSQ39" s="163"/>
      <c r="QSR39" s="163"/>
      <c r="QSS39" s="163"/>
      <c r="QST39" s="163"/>
      <c r="QSU39" s="163"/>
      <c r="QSV39" s="163"/>
      <c r="QSW39" s="163"/>
      <c r="QSX39" s="163"/>
      <c r="QSY39" s="163"/>
      <c r="QSZ39" s="163"/>
      <c r="QTA39" s="163"/>
      <c r="QTB39" s="163"/>
      <c r="QTC39" s="163"/>
      <c r="QTD39" s="163"/>
      <c r="QTE39" s="163"/>
      <c r="QTF39" s="163"/>
      <c r="QTG39" s="163"/>
      <c r="QTH39" s="163"/>
      <c r="QTI39" s="163"/>
      <c r="QTJ39" s="163"/>
      <c r="QTK39" s="163"/>
      <c r="QTL39" s="163"/>
      <c r="QTM39" s="163"/>
      <c r="QTN39" s="163"/>
      <c r="QTO39" s="163"/>
      <c r="QTP39" s="163"/>
      <c r="QTQ39" s="163"/>
      <c r="QTR39" s="163"/>
      <c r="QTS39" s="163"/>
      <c r="QTT39" s="163"/>
      <c r="QTU39" s="163"/>
      <c r="QTV39" s="163"/>
      <c r="QTW39" s="163"/>
      <c r="QTX39" s="163"/>
      <c r="QTY39" s="163"/>
      <c r="QTZ39" s="163"/>
      <c r="QUA39" s="163"/>
      <c r="QUB39" s="163"/>
      <c r="QUC39" s="163"/>
      <c r="QUD39" s="163"/>
      <c r="QUE39" s="163"/>
      <c r="QUF39" s="163"/>
      <c r="QUG39" s="163"/>
      <c r="QUH39" s="163"/>
      <c r="QUI39" s="163"/>
      <c r="QUJ39" s="163"/>
      <c r="QUK39" s="163"/>
      <c r="QUL39" s="163"/>
      <c r="QUM39" s="163"/>
      <c r="QUN39" s="163"/>
      <c r="QUO39" s="163"/>
      <c r="QUP39" s="163"/>
      <c r="QUQ39" s="163"/>
      <c r="QUR39" s="163"/>
      <c r="QUS39" s="163"/>
      <c r="QUT39" s="163"/>
      <c r="QUU39" s="163"/>
      <c r="QUV39" s="163"/>
      <c r="QUW39" s="163"/>
      <c r="QUX39" s="163"/>
      <c r="QUY39" s="163"/>
      <c r="QUZ39" s="163"/>
      <c r="QVA39" s="163"/>
      <c r="QVB39" s="163"/>
      <c r="QVC39" s="163"/>
      <c r="QVD39" s="163"/>
      <c r="QVE39" s="163"/>
      <c r="QVF39" s="163"/>
      <c r="QVG39" s="163"/>
      <c r="QVH39" s="163"/>
      <c r="QVI39" s="163"/>
      <c r="QVJ39" s="163"/>
      <c r="QVK39" s="163"/>
      <c r="QVL39" s="163"/>
      <c r="QVM39" s="163"/>
      <c r="QVN39" s="163"/>
      <c r="QVO39" s="163"/>
      <c r="QVP39" s="163"/>
      <c r="QVQ39" s="163"/>
      <c r="QVR39" s="163"/>
      <c r="QVS39" s="163"/>
      <c r="QVT39" s="163"/>
      <c r="QVU39" s="163"/>
      <c r="QVV39" s="163"/>
      <c r="QVW39" s="163"/>
      <c r="QVX39" s="163"/>
      <c r="QVY39" s="163"/>
      <c r="QVZ39" s="163"/>
      <c r="QWA39" s="163"/>
      <c r="QWB39" s="163"/>
      <c r="QWC39" s="163"/>
      <c r="QWD39" s="163"/>
      <c r="QWE39" s="163"/>
      <c r="QWF39" s="163"/>
      <c r="QWG39" s="163"/>
      <c r="QWH39" s="163"/>
      <c r="QWI39" s="163"/>
      <c r="QWJ39" s="163"/>
      <c r="QWK39" s="163"/>
      <c r="QWL39" s="163"/>
      <c r="QWM39" s="163"/>
      <c r="QWN39" s="163"/>
      <c r="QWO39" s="163"/>
      <c r="QWP39" s="163"/>
      <c r="QWQ39" s="163"/>
      <c r="QWR39" s="163"/>
      <c r="QWS39" s="163"/>
      <c r="QWT39" s="163"/>
      <c r="QWU39" s="163"/>
      <c r="QWV39" s="163"/>
      <c r="QWW39" s="163"/>
      <c r="QWX39" s="163"/>
      <c r="QWY39" s="163"/>
      <c r="QWZ39" s="163"/>
      <c r="QXA39" s="163"/>
      <c r="QXB39" s="163"/>
      <c r="QXC39" s="163"/>
      <c r="QXD39" s="163"/>
      <c r="QXE39" s="163"/>
      <c r="QXF39" s="163"/>
      <c r="QXG39" s="163"/>
      <c r="QXH39" s="163"/>
      <c r="QXI39" s="163"/>
      <c r="QXJ39" s="163"/>
      <c r="QXK39" s="163"/>
      <c r="QXL39" s="163"/>
      <c r="QXM39" s="163"/>
      <c r="QXN39" s="163"/>
      <c r="QXO39" s="163"/>
      <c r="QXP39" s="163"/>
      <c r="QXQ39" s="163"/>
      <c r="QXR39" s="163"/>
      <c r="QXS39" s="163"/>
      <c r="QXT39" s="163"/>
      <c r="QXU39" s="163"/>
      <c r="QXV39" s="163"/>
      <c r="QXW39" s="163"/>
      <c r="QXX39" s="163"/>
      <c r="QXY39" s="163"/>
      <c r="QXZ39" s="163"/>
      <c r="QYA39" s="163"/>
      <c r="QYB39" s="163"/>
      <c r="QYC39" s="163"/>
      <c r="QYD39" s="163"/>
      <c r="QYE39" s="163"/>
      <c r="QYF39" s="163"/>
      <c r="QYG39" s="163"/>
      <c r="QYH39" s="163"/>
      <c r="QYI39" s="163"/>
      <c r="QYJ39" s="163"/>
      <c r="QYK39" s="163"/>
      <c r="QYL39" s="163"/>
      <c r="QYM39" s="163"/>
      <c r="QYN39" s="163"/>
      <c r="QYO39" s="163"/>
      <c r="QYP39" s="163"/>
      <c r="QYQ39" s="163"/>
      <c r="QYR39" s="163"/>
      <c r="QYS39" s="163"/>
      <c r="QYT39" s="163"/>
      <c r="QYU39" s="163"/>
      <c r="QYV39" s="163"/>
      <c r="QYW39" s="163"/>
      <c r="QYX39" s="163"/>
      <c r="QYY39" s="163"/>
      <c r="QYZ39" s="163"/>
      <c r="QZA39" s="163"/>
      <c r="QZB39" s="163"/>
      <c r="QZC39" s="163"/>
      <c r="QZD39" s="163"/>
      <c r="QZE39" s="163"/>
      <c r="QZF39" s="163"/>
      <c r="QZG39" s="163"/>
      <c r="QZH39" s="163"/>
      <c r="QZI39" s="163"/>
      <c r="QZJ39" s="163"/>
      <c r="QZK39" s="163"/>
      <c r="QZL39" s="163"/>
      <c r="QZM39" s="163"/>
      <c r="QZN39" s="163"/>
      <c r="QZO39" s="163"/>
      <c r="QZP39" s="163"/>
      <c r="QZQ39" s="163"/>
      <c r="QZR39" s="163"/>
      <c r="QZS39" s="163"/>
      <c r="QZT39" s="163"/>
      <c r="QZU39" s="163"/>
      <c r="QZV39" s="163"/>
      <c r="QZW39" s="163"/>
      <c r="QZX39" s="163"/>
      <c r="QZY39" s="163"/>
      <c r="QZZ39" s="163"/>
      <c r="RAA39" s="163"/>
      <c r="RAB39" s="163"/>
      <c r="RAC39" s="163"/>
      <c r="RAD39" s="163"/>
      <c r="RAE39" s="163"/>
      <c r="RAF39" s="163"/>
      <c r="RAG39" s="163"/>
      <c r="RAH39" s="163"/>
      <c r="RAI39" s="163"/>
      <c r="RAJ39" s="163"/>
      <c r="RAK39" s="163"/>
      <c r="RAL39" s="163"/>
      <c r="RAM39" s="163"/>
      <c r="RAN39" s="163"/>
      <c r="RAO39" s="163"/>
      <c r="RAP39" s="163"/>
      <c r="RAQ39" s="163"/>
      <c r="RAR39" s="163"/>
      <c r="RAS39" s="163"/>
      <c r="RAT39" s="163"/>
      <c r="RAU39" s="163"/>
      <c r="RAV39" s="163"/>
      <c r="RAW39" s="163"/>
      <c r="RAX39" s="163"/>
      <c r="RAY39" s="163"/>
      <c r="RAZ39" s="163"/>
      <c r="RBA39" s="163"/>
      <c r="RBB39" s="163"/>
      <c r="RBC39" s="163"/>
      <c r="RBD39" s="163"/>
      <c r="RBE39" s="163"/>
      <c r="RBF39" s="163"/>
      <c r="RBG39" s="163"/>
      <c r="RBH39" s="163"/>
      <c r="RBI39" s="163"/>
      <c r="RBJ39" s="163"/>
      <c r="RBK39" s="163"/>
      <c r="RBL39" s="163"/>
      <c r="RBM39" s="163"/>
      <c r="RBN39" s="163"/>
      <c r="RBO39" s="163"/>
      <c r="RBP39" s="163"/>
      <c r="RBQ39" s="163"/>
      <c r="RBR39" s="163"/>
      <c r="RBS39" s="163"/>
      <c r="RBT39" s="163"/>
      <c r="RBU39" s="163"/>
      <c r="RBV39" s="163"/>
      <c r="RBW39" s="163"/>
      <c r="RBX39" s="163"/>
      <c r="RBY39" s="163"/>
      <c r="RBZ39" s="163"/>
      <c r="RCA39" s="163"/>
      <c r="RCB39" s="163"/>
      <c r="RCC39" s="163"/>
      <c r="RCD39" s="163"/>
      <c r="RCE39" s="163"/>
      <c r="RCF39" s="163"/>
      <c r="RCG39" s="163"/>
      <c r="RCH39" s="163"/>
      <c r="RCI39" s="163"/>
      <c r="RCJ39" s="163"/>
      <c r="RCK39" s="163"/>
      <c r="RCL39" s="163"/>
      <c r="RCM39" s="163"/>
      <c r="RCN39" s="163"/>
      <c r="RCO39" s="163"/>
      <c r="RCP39" s="163"/>
      <c r="RCQ39" s="163"/>
      <c r="RCR39" s="163"/>
      <c r="RCS39" s="163"/>
      <c r="RCT39" s="163"/>
      <c r="RCU39" s="163"/>
      <c r="RCV39" s="163"/>
      <c r="RCW39" s="163"/>
      <c r="RCX39" s="163"/>
      <c r="RCY39" s="163"/>
      <c r="RCZ39" s="163"/>
      <c r="RDA39" s="163"/>
      <c r="RDB39" s="163"/>
      <c r="RDC39" s="163"/>
      <c r="RDD39" s="163"/>
      <c r="RDE39" s="163"/>
      <c r="RDF39" s="163"/>
      <c r="RDG39" s="163"/>
      <c r="RDH39" s="163"/>
      <c r="RDI39" s="163"/>
      <c r="RDJ39" s="163"/>
      <c r="RDK39" s="163"/>
      <c r="RDL39" s="163"/>
      <c r="RDM39" s="163"/>
      <c r="RDN39" s="163"/>
      <c r="RDO39" s="163"/>
      <c r="RDP39" s="163"/>
      <c r="RDQ39" s="163"/>
      <c r="RDR39" s="163"/>
      <c r="RDS39" s="163"/>
      <c r="RDT39" s="163"/>
      <c r="RDU39" s="163"/>
      <c r="RDV39" s="163"/>
      <c r="RDW39" s="163"/>
      <c r="RDX39" s="163"/>
      <c r="RDY39" s="163"/>
      <c r="RDZ39" s="163"/>
      <c r="REA39" s="163"/>
      <c r="REB39" s="163"/>
      <c r="REC39" s="163"/>
      <c r="RED39" s="163"/>
      <c r="REE39" s="163"/>
      <c r="REF39" s="163"/>
      <c r="REG39" s="163"/>
      <c r="REH39" s="163"/>
      <c r="REI39" s="163"/>
      <c r="REJ39" s="163"/>
      <c r="REK39" s="163"/>
      <c r="REL39" s="163"/>
      <c r="REM39" s="163"/>
      <c r="REN39" s="163"/>
      <c r="REO39" s="163"/>
      <c r="REP39" s="163"/>
      <c r="REQ39" s="163"/>
      <c r="RER39" s="163"/>
      <c r="RES39" s="163"/>
      <c r="RET39" s="163"/>
      <c r="REU39" s="163"/>
      <c r="REV39" s="163"/>
      <c r="REW39" s="163"/>
      <c r="REX39" s="163"/>
      <c r="REY39" s="163"/>
      <c r="REZ39" s="163"/>
      <c r="RFA39" s="163"/>
      <c r="RFB39" s="163"/>
      <c r="RFC39" s="163"/>
      <c r="RFD39" s="163"/>
      <c r="RFE39" s="163"/>
      <c r="RFF39" s="163"/>
      <c r="RFG39" s="163"/>
      <c r="RFH39" s="163"/>
      <c r="RFI39" s="163"/>
      <c r="RFJ39" s="163"/>
      <c r="RFK39" s="163"/>
      <c r="RFL39" s="163"/>
      <c r="RFM39" s="163"/>
      <c r="RFN39" s="163"/>
      <c r="RFO39" s="163"/>
      <c r="RFP39" s="163"/>
      <c r="RFQ39" s="163"/>
      <c r="RFR39" s="163"/>
      <c r="RFS39" s="163"/>
      <c r="RFT39" s="163"/>
      <c r="RFU39" s="163"/>
      <c r="RFV39" s="163"/>
      <c r="RFW39" s="163"/>
      <c r="RFX39" s="163"/>
      <c r="RFY39" s="163"/>
      <c r="RFZ39" s="163"/>
      <c r="RGA39" s="163"/>
      <c r="RGB39" s="163"/>
      <c r="RGC39" s="163"/>
      <c r="RGD39" s="163"/>
      <c r="RGE39" s="163"/>
      <c r="RGF39" s="163"/>
      <c r="RGG39" s="163"/>
      <c r="RGH39" s="163"/>
      <c r="RGI39" s="163"/>
      <c r="RGJ39" s="163"/>
      <c r="RGK39" s="163"/>
      <c r="RGL39" s="163"/>
      <c r="RGM39" s="163"/>
      <c r="RGN39" s="163"/>
      <c r="RGO39" s="163"/>
      <c r="RGP39" s="163"/>
      <c r="RGQ39" s="163"/>
      <c r="RGR39" s="163"/>
      <c r="RGS39" s="163"/>
      <c r="RGT39" s="163"/>
      <c r="RGU39" s="163"/>
      <c r="RGV39" s="163"/>
      <c r="RGW39" s="163"/>
      <c r="RGX39" s="163"/>
      <c r="RGY39" s="163"/>
      <c r="RGZ39" s="163"/>
      <c r="RHA39" s="163"/>
      <c r="RHB39" s="163"/>
      <c r="RHC39" s="163"/>
      <c r="RHD39" s="163"/>
      <c r="RHE39" s="163"/>
      <c r="RHF39" s="163"/>
      <c r="RHG39" s="163"/>
      <c r="RHH39" s="163"/>
      <c r="RHI39" s="163"/>
      <c r="RHJ39" s="163"/>
      <c r="RHK39" s="163"/>
      <c r="RHL39" s="163"/>
      <c r="RHM39" s="163"/>
      <c r="RHN39" s="163"/>
      <c r="RHO39" s="163"/>
      <c r="RHP39" s="163"/>
      <c r="RHQ39" s="163"/>
      <c r="RHR39" s="163"/>
      <c r="RHS39" s="163"/>
      <c r="RHT39" s="163"/>
      <c r="RHU39" s="163"/>
      <c r="RHV39" s="163"/>
      <c r="RHW39" s="163"/>
      <c r="RHX39" s="163"/>
      <c r="RHY39" s="163"/>
      <c r="RHZ39" s="163"/>
      <c r="RIA39" s="163"/>
      <c r="RIB39" s="163"/>
      <c r="RIC39" s="163"/>
      <c r="RID39" s="163"/>
      <c r="RIE39" s="163"/>
      <c r="RIF39" s="163"/>
      <c r="RIG39" s="163"/>
      <c r="RIH39" s="163"/>
      <c r="RII39" s="163"/>
      <c r="RIJ39" s="163"/>
      <c r="RIK39" s="163"/>
      <c r="RIL39" s="163"/>
      <c r="RIM39" s="163"/>
      <c r="RIN39" s="163"/>
      <c r="RIO39" s="163"/>
      <c r="RIP39" s="163"/>
      <c r="RIQ39" s="163"/>
      <c r="RIR39" s="163"/>
      <c r="RIS39" s="163"/>
      <c r="RIT39" s="163"/>
      <c r="RIU39" s="163"/>
      <c r="RIV39" s="163"/>
      <c r="RIW39" s="163"/>
      <c r="RIX39" s="163"/>
      <c r="RIY39" s="163"/>
      <c r="RIZ39" s="163"/>
      <c r="RJA39" s="163"/>
      <c r="RJB39" s="163"/>
      <c r="RJC39" s="163"/>
      <c r="RJD39" s="163"/>
      <c r="RJE39" s="163"/>
      <c r="RJF39" s="163"/>
      <c r="RJG39" s="163"/>
      <c r="RJH39" s="163"/>
      <c r="RJI39" s="163"/>
      <c r="RJJ39" s="163"/>
      <c r="RJK39" s="163"/>
      <c r="RJL39" s="163"/>
      <c r="RJM39" s="163"/>
      <c r="RJN39" s="163"/>
      <c r="RJO39" s="163"/>
      <c r="RJP39" s="163"/>
      <c r="RJQ39" s="163"/>
      <c r="RJR39" s="163"/>
      <c r="RJS39" s="163"/>
      <c r="RJT39" s="163"/>
      <c r="RJU39" s="163"/>
      <c r="RJV39" s="163"/>
      <c r="RJW39" s="163"/>
      <c r="RJX39" s="163"/>
      <c r="RJY39" s="163"/>
      <c r="RJZ39" s="163"/>
      <c r="RKA39" s="163"/>
      <c r="RKB39" s="163"/>
      <c r="RKC39" s="163"/>
      <c r="RKD39" s="163"/>
      <c r="RKE39" s="163"/>
      <c r="RKF39" s="163"/>
      <c r="RKG39" s="163"/>
      <c r="RKH39" s="163"/>
      <c r="RKI39" s="163"/>
      <c r="RKJ39" s="163"/>
      <c r="RKK39" s="163"/>
      <c r="RKL39" s="163"/>
      <c r="RKM39" s="163"/>
      <c r="RKN39" s="163"/>
      <c r="RKO39" s="163"/>
      <c r="RKP39" s="163"/>
      <c r="RKQ39" s="163"/>
      <c r="RKR39" s="163"/>
      <c r="RKS39" s="163"/>
      <c r="RKT39" s="163"/>
      <c r="RKU39" s="163"/>
      <c r="RKV39" s="163"/>
      <c r="RKW39" s="163"/>
      <c r="RKX39" s="163"/>
      <c r="RKY39" s="163"/>
      <c r="RKZ39" s="163"/>
      <c r="RLA39" s="163"/>
      <c r="RLB39" s="163"/>
      <c r="RLC39" s="163"/>
      <c r="RLD39" s="163"/>
      <c r="RLE39" s="163"/>
      <c r="RLF39" s="163"/>
      <c r="RLG39" s="163"/>
      <c r="RLH39" s="163"/>
      <c r="RLI39" s="163"/>
      <c r="RLJ39" s="163"/>
      <c r="RLK39" s="163"/>
      <c r="RLL39" s="163"/>
      <c r="RLM39" s="163"/>
      <c r="RLN39" s="163"/>
      <c r="RLO39" s="163"/>
      <c r="RLP39" s="163"/>
      <c r="RLQ39" s="163"/>
      <c r="RLR39" s="163"/>
      <c r="RLS39" s="163"/>
      <c r="RLT39" s="163"/>
      <c r="RLU39" s="163"/>
      <c r="RLV39" s="163"/>
      <c r="RLW39" s="163"/>
      <c r="RLX39" s="163"/>
      <c r="RLY39" s="163"/>
      <c r="RLZ39" s="163"/>
      <c r="RMA39" s="163"/>
      <c r="RMB39" s="163"/>
      <c r="RMC39" s="163"/>
      <c r="RMD39" s="163"/>
      <c r="RME39" s="163"/>
      <c r="RMF39" s="163"/>
      <c r="RMG39" s="163"/>
      <c r="RMH39" s="163"/>
      <c r="RMI39" s="163"/>
      <c r="RMJ39" s="163"/>
      <c r="RMK39" s="163"/>
      <c r="RML39" s="163"/>
      <c r="RMM39" s="163"/>
      <c r="RMN39" s="163"/>
      <c r="RMO39" s="163"/>
      <c r="RMP39" s="163"/>
      <c r="RMQ39" s="163"/>
      <c r="RMR39" s="163"/>
      <c r="RMS39" s="163"/>
      <c r="RMT39" s="163"/>
      <c r="RMU39" s="163"/>
      <c r="RMV39" s="163"/>
      <c r="RMW39" s="163"/>
      <c r="RMX39" s="163"/>
      <c r="RMY39" s="163"/>
      <c r="RMZ39" s="163"/>
      <c r="RNA39" s="163"/>
      <c r="RNB39" s="163"/>
      <c r="RNC39" s="163"/>
      <c r="RND39" s="163"/>
      <c r="RNE39" s="163"/>
      <c r="RNF39" s="163"/>
      <c r="RNG39" s="163"/>
      <c r="RNH39" s="163"/>
      <c r="RNI39" s="163"/>
      <c r="RNJ39" s="163"/>
      <c r="RNK39" s="163"/>
      <c r="RNL39" s="163"/>
      <c r="RNM39" s="163"/>
      <c r="RNN39" s="163"/>
      <c r="RNO39" s="163"/>
      <c r="RNP39" s="163"/>
      <c r="RNQ39" s="163"/>
      <c r="RNR39" s="163"/>
      <c r="RNS39" s="163"/>
      <c r="RNT39" s="163"/>
      <c r="RNU39" s="163"/>
      <c r="RNV39" s="163"/>
      <c r="RNW39" s="163"/>
      <c r="RNX39" s="163"/>
      <c r="RNY39" s="163"/>
      <c r="RNZ39" s="163"/>
      <c r="ROA39" s="163"/>
      <c r="ROB39" s="163"/>
      <c r="ROC39" s="163"/>
      <c r="ROD39" s="163"/>
      <c r="ROE39" s="163"/>
      <c r="ROF39" s="163"/>
      <c r="ROG39" s="163"/>
      <c r="ROH39" s="163"/>
      <c r="ROI39" s="163"/>
      <c r="ROJ39" s="163"/>
      <c r="ROK39" s="163"/>
      <c r="ROL39" s="163"/>
      <c r="ROM39" s="163"/>
      <c r="RON39" s="163"/>
      <c r="ROO39" s="163"/>
      <c r="ROP39" s="163"/>
      <c r="ROQ39" s="163"/>
      <c r="ROR39" s="163"/>
      <c r="ROS39" s="163"/>
      <c r="ROT39" s="163"/>
      <c r="ROU39" s="163"/>
      <c r="ROV39" s="163"/>
      <c r="ROW39" s="163"/>
      <c r="ROX39" s="163"/>
      <c r="ROY39" s="163"/>
      <c r="ROZ39" s="163"/>
      <c r="RPA39" s="163"/>
      <c r="RPB39" s="163"/>
      <c r="RPC39" s="163"/>
      <c r="RPD39" s="163"/>
      <c r="RPE39" s="163"/>
      <c r="RPF39" s="163"/>
      <c r="RPG39" s="163"/>
      <c r="RPH39" s="163"/>
      <c r="RPI39" s="163"/>
      <c r="RPJ39" s="163"/>
      <c r="RPK39" s="163"/>
      <c r="RPL39" s="163"/>
      <c r="RPM39" s="163"/>
      <c r="RPN39" s="163"/>
      <c r="RPO39" s="163"/>
      <c r="RPP39" s="163"/>
      <c r="RPQ39" s="163"/>
      <c r="RPR39" s="163"/>
      <c r="RPS39" s="163"/>
      <c r="RPT39" s="163"/>
      <c r="RPU39" s="163"/>
      <c r="RPV39" s="163"/>
      <c r="RPW39" s="163"/>
      <c r="RPX39" s="163"/>
      <c r="RPY39" s="163"/>
      <c r="RPZ39" s="163"/>
      <c r="RQA39" s="163"/>
      <c r="RQB39" s="163"/>
      <c r="RQC39" s="163"/>
      <c r="RQD39" s="163"/>
      <c r="RQE39" s="163"/>
      <c r="RQF39" s="163"/>
      <c r="RQG39" s="163"/>
      <c r="RQH39" s="163"/>
      <c r="RQI39" s="163"/>
      <c r="RQJ39" s="163"/>
      <c r="RQK39" s="163"/>
      <c r="RQL39" s="163"/>
      <c r="RQM39" s="163"/>
      <c r="RQN39" s="163"/>
      <c r="RQO39" s="163"/>
      <c r="RQP39" s="163"/>
      <c r="RQQ39" s="163"/>
      <c r="RQR39" s="163"/>
      <c r="RQS39" s="163"/>
      <c r="RQT39" s="163"/>
      <c r="RQU39" s="163"/>
      <c r="RQV39" s="163"/>
      <c r="RQW39" s="163"/>
      <c r="RQX39" s="163"/>
      <c r="RQY39" s="163"/>
      <c r="RQZ39" s="163"/>
      <c r="RRA39" s="163"/>
      <c r="RRB39" s="163"/>
      <c r="RRC39" s="163"/>
      <c r="RRD39" s="163"/>
      <c r="RRE39" s="163"/>
      <c r="RRF39" s="163"/>
      <c r="RRG39" s="163"/>
      <c r="RRH39" s="163"/>
      <c r="RRI39" s="163"/>
      <c r="RRJ39" s="163"/>
      <c r="RRK39" s="163"/>
      <c r="RRL39" s="163"/>
      <c r="RRM39" s="163"/>
      <c r="RRN39" s="163"/>
      <c r="RRO39" s="163"/>
      <c r="RRP39" s="163"/>
      <c r="RRQ39" s="163"/>
      <c r="RRR39" s="163"/>
      <c r="RRS39" s="163"/>
      <c r="RRT39" s="163"/>
      <c r="RRU39" s="163"/>
      <c r="RRV39" s="163"/>
      <c r="RRW39" s="163"/>
      <c r="RRX39" s="163"/>
      <c r="RRY39" s="163"/>
      <c r="RRZ39" s="163"/>
      <c r="RSA39" s="163"/>
      <c r="RSB39" s="163"/>
      <c r="RSC39" s="163"/>
      <c r="RSD39" s="163"/>
      <c r="RSE39" s="163"/>
      <c r="RSF39" s="163"/>
      <c r="RSG39" s="163"/>
      <c r="RSH39" s="163"/>
      <c r="RSI39" s="163"/>
      <c r="RSJ39" s="163"/>
      <c r="RSK39" s="163"/>
      <c r="RSL39" s="163"/>
      <c r="RSM39" s="163"/>
      <c r="RSN39" s="163"/>
      <c r="RSO39" s="163"/>
      <c r="RSP39" s="163"/>
      <c r="RSQ39" s="163"/>
      <c r="RSR39" s="163"/>
      <c r="RSS39" s="163"/>
      <c r="RST39" s="163"/>
      <c r="RSU39" s="163"/>
      <c r="RSV39" s="163"/>
      <c r="RSW39" s="163"/>
      <c r="RSX39" s="163"/>
      <c r="RSY39" s="163"/>
      <c r="RSZ39" s="163"/>
      <c r="RTA39" s="163"/>
      <c r="RTB39" s="163"/>
      <c r="RTC39" s="163"/>
      <c r="RTD39" s="163"/>
      <c r="RTE39" s="163"/>
      <c r="RTF39" s="163"/>
      <c r="RTG39" s="163"/>
      <c r="RTH39" s="163"/>
      <c r="RTI39" s="163"/>
      <c r="RTJ39" s="163"/>
      <c r="RTK39" s="163"/>
      <c r="RTL39" s="163"/>
      <c r="RTM39" s="163"/>
      <c r="RTN39" s="163"/>
      <c r="RTO39" s="163"/>
      <c r="RTP39" s="163"/>
      <c r="RTQ39" s="163"/>
      <c r="RTR39" s="163"/>
      <c r="RTS39" s="163"/>
      <c r="RTT39" s="163"/>
      <c r="RTU39" s="163"/>
      <c r="RTV39" s="163"/>
      <c r="RTW39" s="163"/>
      <c r="RTX39" s="163"/>
      <c r="RTY39" s="163"/>
      <c r="RTZ39" s="163"/>
      <c r="RUA39" s="163"/>
      <c r="RUB39" s="163"/>
      <c r="RUC39" s="163"/>
      <c r="RUD39" s="163"/>
      <c r="RUE39" s="163"/>
      <c r="RUF39" s="163"/>
      <c r="RUG39" s="163"/>
      <c r="RUH39" s="163"/>
      <c r="RUI39" s="163"/>
      <c r="RUJ39" s="163"/>
      <c r="RUK39" s="163"/>
      <c r="RUL39" s="163"/>
      <c r="RUM39" s="163"/>
      <c r="RUN39" s="163"/>
      <c r="RUO39" s="163"/>
      <c r="RUP39" s="163"/>
      <c r="RUQ39" s="163"/>
      <c r="RUR39" s="163"/>
      <c r="RUS39" s="163"/>
      <c r="RUT39" s="163"/>
      <c r="RUU39" s="163"/>
      <c r="RUV39" s="163"/>
      <c r="RUW39" s="163"/>
      <c r="RUX39" s="163"/>
      <c r="RUY39" s="163"/>
      <c r="RUZ39" s="163"/>
      <c r="RVA39" s="163"/>
      <c r="RVB39" s="163"/>
      <c r="RVC39" s="163"/>
      <c r="RVD39" s="163"/>
      <c r="RVE39" s="163"/>
      <c r="RVF39" s="163"/>
      <c r="RVG39" s="163"/>
      <c r="RVH39" s="163"/>
      <c r="RVI39" s="163"/>
      <c r="RVJ39" s="163"/>
      <c r="RVK39" s="163"/>
      <c r="RVL39" s="163"/>
      <c r="RVM39" s="163"/>
      <c r="RVN39" s="163"/>
      <c r="RVO39" s="163"/>
      <c r="RVP39" s="163"/>
      <c r="RVQ39" s="163"/>
      <c r="RVR39" s="163"/>
      <c r="RVS39" s="163"/>
      <c r="RVT39" s="163"/>
      <c r="RVU39" s="163"/>
      <c r="RVV39" s="163"/>
      <c r="RVW39" s="163"/>
      <c r="RVX39" s="163"/>
      <c r="RVY39" s="163"/>
      <c r="RVZ39" s="163"/>
      <c r="RWA39" s="163"/>
      <c r="RWB39" s="163"/>
      <c r="RWC39" s="163"/>
      <c r="RWD39" s="163"/>
      <c r="RWE39" s="163"/>
      <c r="RWF39" s="163"/>
      <c r="RWG39" s="163"/>
      <c r="RWH39" s="163"/>
      <c r="RWI39" s="163"/>
      <c r="RWJ39" s="163"/>
      <c r="RWK39" s="163"/>
      <c r="RWL39" s="163"/>
      <c r="RWM39" s="163"/>
      <c r="RWN39" s="163"/>
      <c r="RWO39" s="163"/>
      <c r="RWP39" s="163"/>
      <c r="RWQ39" s="163"/>
      <c r="RWR39" s="163"/>
      <c r="RWS39" s="163"/>
      <c r="RWT39" s="163"/>
      <c r="RWU39" s="163"/>
      <c r="RWV39" s="163"/>
      <c r="RWW39" s="163"/>
      <c r="RWX39" s="163"/>
      <c r="RWY39" s="163"/>
      <c r="RWZ39" s="163"/>
      <c r="RXA39" s="163"/>
      <c r="RXB39" s="163"/>
      <c r="RXC39" s="163"/>
      <c r="RXD39" s="163"/>
      <c r="RXE39" s="163"/>
      <c r="RXF39" s="163"/>
      <c r="RXG39" s="163"/>
      <c r="RXH39" s="163"/>
      <c r="RXI39" s="163"/>
      <c r="RXJ39" s="163"/>
      <c r="RXK39" s="163"/>
      <c r="RXL39" s="163"/>
      <c r="RXM39" s="163"/>
      <c r="RXN39" s="163"/>
      <c r="RXO39" s="163"/>
      <c r="RXP39" s="163"/>
      <c r="RXQ39" s="163"/>
      <c r="RXR39" s="163"/>
      <c r="RXS39" s="163"/>
      <c r="RXT39" s="163"/>
      <c r="RXU39" s="163"/>
      <c r="RXV39" s="163"/>
      <c r="RXW39" s="163"/>
      <c r="RXX39" s="163"/>
      <c r="RXY39" s="163"/>
      <c r="RXZ39" s="163"/>
      <c r="RYA39" s="163"/>
      <c r="RYB39" s="163"/>
      <c r="RYC39" s="163"/>
      <c r="RYD39" s="163"/>
      <c r="RYE39" s="163"/>
      <c r="RYF39" s="163"/>
      <c r="RYG39" s="163"/>
      <c r="RYH39" s="163"/>
      <c r="RYI39" s="163"/>
      <c r="RYJ39" s="163"/>
      <c r="RYK39" s="163"/>
      <c r="RYL39" s="163"/>
      <c r="RYM39" s="163"/>
      <c r="RYN39" s="163"/>
      <c r="RYO39" s="163"/>
      <c r="RYP39" s="163"/>
      <c r="RYQ39" s="163"/>
      <c r="RYR39" s="163"/>
      <c r="RYS39" s="163"/>
      <c r="RYT39" s="163"/>
      <c r="RYU39" s="163"/>
      <c r="RYV39" s="163"/>
      <c r="RYW39" s="163"/>
      <c r="RYX39" s="163"/>
      <c r="RYY39" s="163"/>
      <c r="RYZ39" s="163"/>
      <c r="RZA39" s="163"/>
      <c r="RZB39" s="163"/>
      <c r="RZC39" s="163"/>
      <c r="RZD39" s="163"/>
      <c r="RZE39" s="163"/>
      <c r="RZF39" s="163"/>
      <c r="RZG39" s="163"/>
      <c r="RZH39" s="163"/>
      <c r="RZI39" s="163"/>
      <c r="RZJ39" s="163"/>
      <c r="RZK39" s="163"/>
      <c r="RZL39" s="163"/>
      <c r="RZM39" s="163"/>
      <c r="RZN39" s="163"/>
      <c r="RZO39" s="163"/>
      <c r="RZP39" s="163"/>
      <c r="RZQ39" s="163"/>
      <c r="RZR39" s="163"/>
      <c r="RZS39" s="163"/>
      <c r="RZT39" s="163"/>
      <c r="RZU39" s="163"/>
      <c r="RZV39" s="163"/>
      <c r="RZW39" s="163"/>
      <c r="RZX39" s="163"/>
      <c r="RZY39" s="163"/>
      <c r="RZZ39" s="163"/>
      <c r="SAA39" s="163"/>
      <c r="SAB39" s="163"/>
      <c r="SAC39" s="163"/>
      <c r="SAD39" s="163"/>
      <c r="SAE39" s="163"/>
      <c r="SAF39" s="163"/>
      <c r="SAG39" s="163"/>
      <c r="SAH39" s="163"/>
      <c r="SAI39" s="163"/>
      <c r="SAJ39" s="163"/>
      <c r="SAK39" s="163"/>
      <c r="SAL39" s="163"/>
      <c r="SAM39" s="163"/>
      <c r="SAN39" s="163"/>
      <c r="SAO39" s="163"/>
      <c r="SAP39" s="163"/>
      <c r="SAQ39" s="163"/>
      <c r="SAR39" s="163"/>
      <c r="SAS39" s="163"/>
      <c r="SAT39" s="163"/>
      <c r="SAU39" s="163"/>
      <c r="SAV39" s="163"/>
      <c r="SAW39" s="163"/>
      <c r="SAX39" s="163"/>
      <c r="SAY39" s="163"/>
      <c r="SAZ39" s="163"/>
      <c r="SBA39" s="163"/>
      <c r="SBB39" s="163"/>
      <c r="SBC39" s="163"/>
      <c r="SBD39" s="163"/>
      <c r="SBE39" s="163"/>
      <c r="SBF39" s="163"/>
      <c r="SBG39" s="163"/>
      <c r="SBH39" s="163"/>
      <c r="SBI39" s="163"/>
      <c r="SBJ39" s="163"/>
      <c r="SBK39" s="163"/>
      <c r="SBL39" s="163"/>
      <c r="SBM39" s="163"/>
      <c r="SBN39" s="163"/>
      <c r="SBO39" s="163"/>
      <c r="SBP39" s="163"/>
      <c r="SBQ39" s="163"/>
      <c r="SBR39" s="163"/>
      <c r="SBS39" s="163"/>
      <c r="SBT39" s="163"/>
      <c r="SBU39" s="163"/>
      <c r="SBV39" s="163"/>
      <c r="SBW39" s="163"/>
      <c r="SBX39" s="163"/>
      <c r="SBY39" s="163"/>
      <c r="SBZ39" s="163"/>
      <c r="SCA39" s="163"/>
      <c r="SCB39" s="163"/>
      <c r="SCC39" s="163"/>
      <c r="SCD39" s="163"/>
      <c r="SCE39" s="163"/>
      <c r="SCF39" s="163"/>
      <c r="SCG39" s="163"/>
      <c r="SCH39" s="163"/>
      <c r="SCI39" s="163"/>
      <c r="SCJ39" s="163"/>
      <c r="SCK39" s="163"/>
      <c r="SCL39" s="163"/>
      <c r="SCM39" s="163"/>
      <c r="SCN39" s="163"/>
      <c r="SCO39" s="163"/>
      <c r="SCP39" s="163"/>
      <c r="SCQ39" s="163"/>
      <c r="SCR39" s="163"/>
      <c r="SCS39" s="163"/>
      <c r="SCT39" s="163"/>
      <c r="SCU39" s="163"/>
      <c r="SCV39" s="163"/>
      <c r="SCW39" s="163"/>
      <c r="SCX39" s="163"/>
      <c r="SCY39" s="163"/>
      <c r="SCZ39" s="163"/>
      <c r="SDA39" s="163"/>
      <c r="SDB39" s="163"/>
      <c r="SDC39" s="163"/>
      <c r="SDD39" s="163"/>
      <c r="SDE39" s="163"/>
      <c r="SDF39" s="163"/>
      <c r="SDG39" s="163"/>
      <c r="SDH39" s="163"/>
      <c r="SDI39" s="163"/>
      <c r="SDJ39" s="163"/>
      <c r="SDK39" s="163"/>
      <c r="SDL39" s="163"/>
      <c r="SDM39" s="163"/>
      <c r="SDN39" s="163"/>
      <c r="SDO39" s="163"/>
      <c r="SDP39" s="163"/>
      <c r="SDQ39" s="163"/>
      <c r="SDR39" s="163"/>
      <c r="SDS39" s="163"/>
      <c r="SDT39" s="163"/>
      <c r="SDU39" s="163"/>
      <c r="SDV39" s="163"/>
      <c r="SDW39" s="163"/>
      <c r="SDX39" s="163"/>
      <c r="SDY39" s="163"/>
      <c r="SDZ39" s="163"/>
      <c r="SEA39" s="163"/>
      <c r="SEB39" s="163"/>
      <c r="SEC39" s="163"/>
      <c r="SED39" s="163"/>
      <c r="SEE39" s="163"/>
      <c r="SEF39" s="163"/>
      <c r="SEG39" s="163"/>
      <c r="SEH39" s="163"/>
      <c r="SEI39" s="163"/>
      <c r="SEJ39" s="163"/>
      <c r="SEK39" s="163"/>
      <c r="SEL39" s="163"/>
      <c r="SEM39" s="163"/>
      <c r="SEN39" s="163"/>
      <c r="SEO39" s="163"/>
      <c r="SEP39" s="163"/>
      <c r="SEQ39" s="163"/>
      <c r="SER39" s="163"/>
      <c r="SES39" s="163"/>
      <c r="SET39" s="163"/>
      <c r="SEU39" s="163"/>
      <c r="SEV39" s="163"/>
      <c r="SEW39" s="163"/>
      <c r="SEX39" s="163"/>
      <c r="SEY39" s="163"/>
      <c r="SEZ39" s="163"/>
      <c r="SFA39" s="163"/>
      <c r="SFB39" s="163"/>
      <c r="SFC39" s="163"/>
      <c r="SFD39" s="163"/>
      <c r="SFE39" s="163"/>
      <c r="SFF39" s="163"/>
      <c r="SFG39" s="163"/>
      <c r="SFH39" s="163"/>
      <c r="SFI39" s="163"/>
      <c r="SFJ39" s="163"/>
      <c r="SFK39" s="163"/>
      <c r="SFL39" s="163"/>
      <c r="SFM39" s="163"/>
      <c r="SFN39" s="163"/>
      <c r="SFO39" s="163"/>
      <c r="SFP39" s="163"/>
      <c r="SFQ39" s="163"/>
      <c r="SFR39" s="163"/>
      <c r="SFS39" s="163"/>
      <c r="SFT39" s="163"/>
      <c r="SFU39" s="163"/>
      <c r="SFV39" s="163"/>
      <c r="SFW39" s="163"/>
      <c r="SFX39" s="163"/>
      <c r="SFY39" s="163"/>
      <c r="SFZ39" s="163"/>
      <c r="SGA39" s="163"/>
      <c r="SGB39" s="163"/>
      <c r="SGC39" s="163"/>
      <c r="SGD39" s="163"/>
      <c r="SGE39" s="163"/>
      <c r="SGF39" s="163"/>
      <c r="SGG39" s="163"/>
      <c r="SGH39" s="163"/>
      <c r="SGI39" s="163"/>
      <c r="SGJ39" s="163"/>
      <c r="SGK39" s="163"/>
      <c r="SGL39" s="163"/>
      <c r="SGM39" s="163"/>
      <c r="SGN39" s="163"/>
      <c r="SGO39" s="163"/>
      <c r="SGP39" s="163"/>
      <c r="SGQ39" s="163"/>
      <c r="SGR39" s="163"/>
      <c r="SGS39" s="163"/>
      <c r="SGT39" s="163"/>
      <c r="SGU39" s="163"/>
      <c r="SGV39" s="163"/>
      <c r="SGW39" s="163"/>
      <c r="SGX39" s="163"/>
      <c r="SGY39" s="163"/>
      <c r="SGZ39" s="163"/>
      <c r="SHA39" s="163"/>
      <c r="SHB39" s="163"/>
      <c r="SHC39" s="163"/>
      <c r="SHD39" s="163"/>
      <c r="SHE39" s="163"/>
      <c r="SHF39" s="163"/>
      <c r="SHG39" s="163"/>
      <c r="SHH39" s="163"/>
      <c r="SHI39" s="163"/>
      <c r="SHJ39" s="163"/>
      <c r="SHK39" s="163"/>
      <c r="SHL39" s="163"/>
      <c r="SHM39" s="163"/>
      <c r="SHN39" s="163"/>
      <c r="SHO39" s="163"/>
      <c r="SHP39" s="163"/>
      <c r="SHQ39" s="163"/>
      <c r="SHR39" s="163"/>
      <c r="SHS39" s="163"/>
      <c r="SHT39" s="163"/>
      <c r="SHU39" s="163"/>
      <c r="SHV39" s="163"/>
      <c r="SHW39" s="163"/>
      <c r="SHX39" s="163"/>
      <c r="SHY39" s="163"/>
      <c r="SHZ39" s="163"/>
      <c r="SIA39" s="163"/>
      <c r="SIB39" s="163"/>
      <c r="SIC39" s="163"/>
      <c r="SID39" s="163"/>
      <c r="SIE39" s="163"/>
      <c r="SIF39" s="163"/>
      <c r="SIG39" s="163"/>
      <c r="SIH39" s="163"/>
      <c r="SII39" s="163"/>
      <c r="SIJ39" s="163"/>
      <c r="SIK39" s="163"/>
      <c r="SIL39" s="163"/>
      <c r="SIM39" s="163"/>
      <c r="SIN39" s="163"/>
      <c r="SIO39" s="163"/>
      <c r="SIP39" s="163"/>
      <c r="SIQ39" s="163"/>
      <c r="SIR39" s="163"/>
      <c r="SIS39" s="163"/>
      <c r="SIT39" s="163"/>
      <c r="SIU39" s="163"/>
      <c r="SIV39" s="163"/>
      <c r="SIW39" s="163"/>
      <c r="SIX39" s="163"/>
      <c r="SIY39" s="163"/>
      <c r="SIZ39" s="163"/>
      <c r="SJA39" s="163"/>
      <c r="SJB39" s="163"/>
      <c r="SJC39" s="163"/>
      <c r="SJD39" s="163"/>
      <c r="SJE39" s="163"/>
      <c r="SJF39" s="163"/>
      <c r="SJG39" s="163"/>
      <c r="SJH39" s="163"/>
      <c r="SJI39" s="163"/>
      <c r="SJJ39" s="163"/>
      <c r="SJK39" s="163"/>
      <c r="SJL39" s="163"/>
      <c r="SJM39" s="163"/>
      <c r="SJN39" s="163"/>
      <c r="SJO39" s="163"/>
      <c r="SJP39" s="163"/>
      <c r="SJQ39" s="163"/>
      <c r="SJR39" s="163"/>
      <c r="SJS39" s="163"/>
      <c r="SJT39" s="163"/>
      <c r="SJU39" s="163"/>
      <c r="SJV39" s="163"/>
      <c r="SJW39" s="163"/>
      <c r="SJX39" s="163"/>
      <c r="SJY39" s="163"/>
      <c r="SJZ39" s="163"/>
      <c r="SKA39" s="163"/>
      <c r="SKB39" s="163"/>
      <c r="SKC39" s="163"/>
      <c r="SKD39" s="163"/>
      <c r="SKE39" s="163"/>
      <c r="SKF39" s="163"/>
      <c r="SKG39" s="163"/>
      <c r="SKH39" s="163"/>
      <c r="SKI39" s="163"/>
      <c r="SKJ39" s="163"/>
      <c r="SKK39" s="163"/>
      <c r="SKL39" s="163"/>
      <c r="SKM39" s="163"/>
      <c r="SKN39" s="163"/>
      <c r="SKO39" s="163"/>
      <c r="SKP39" s="163"/>
      <c r="SKQ39" s="163"/>
      <c r="SKR39" s="163"/>
      <c r="SKS39" s="163"/>
      <c r="SKT39" s="163"/>
      <c r="SKU39" s="163"/>
      <c r="SKV39" s="163"/>
      <c r="SKW39" s="163"/>
      <c r="SKX39" s="163"/>
      <c r="SKY39" s="163"/>
      <c r="SKZ39" s="163"/>
      <c r="SLA39" s="163"/>
      <c r="SLB39" s="163"/>
      <c r="SLC39" s="163"/>
      <c r="SLD39" s="163"/>
      <c r="SLE39" s="163"/>
      <c r="SLF39" s="163"/>
      <c r="SLG39" s="163"/>
      <c r="SLH39" s="163"/>
      <c r="SLI39" s="163"/>
      <c r="SLJ39" s="163"/>
      <c r="SLK39" s="163"/>
      <c r="SLL39" s="163"/>
      <c r="SLM39" s="163"/>
      <c r="SLN39" s="163"/>
      <c r="SLO39" s="163"/>
      <c r="SLP39" s="163"/>
      <c r="SLQ39" s="163"/>
      <c r="SLR39" s="163"/>
      <c r="SLS39" s="163"/>
      <c r="SLT39" s="163"/>
      <c r="SLU39" s="163"/>
      <c r="SLV39" s="163"/>
      <c r="SLW39" s="163"/>
      <c r="SLX39" s="163"/>
      <c r="SLY39" s="163"/>
      <c r="SLZ39" s="163"/>
      <c r="SMA39" s="163"/>
      <c r="SMB39" s="163"/>
      <c r="SMC39" s="163"/>
      <c r="SMD39" s="163"/>
      <c r="SME39" s="163"/>
      <c r="SMF39" s="163"/>
      <c r="SMG39" s="163"/>
      <c r="SMH39" s="163"/>
      <c r="SMI39" s="163"/>
      <c r="SMJ39" s="163"/>
      <c r="SMK39" s="163"/>
      <c r="SML39" s="163"/>
      <c r="SMM39" s="163"/>
      <c r="SMN39" s="163"/>
      <c r="SMO39" s="163"/>
      <c r="SMP39" s="163"/>
      <c r="SMQ39" s="163"/>
      <c r="SMR39" s="163"/>
      <c r="SMS39" s="163"/>
      <c r="SMT39" s="163"/>
      <c r="SMU39" s="163"/>
      <c r="SMV39" s="163"/>
      <c r="SMW39" s="163"/>
      <c r="SMX39" s="163"/>
      <c r="SMY39" s="163"/>
      <c r="SMZ39" s="163"/>
      <c r="SNA39" s="163"/>
      <c r="SNB39" s="163"/>
      <c r="SNC39" s="163"/>
      <c r="SND39" s="163"/>
      <c r="SNE39" s="163"/>
      <c r="SNF39" s="163"/>
      <c r="SNG39" s="163"/>
      <c r="SNH39" s="163"/>
      <c r="SNI39" s="163"/>
      <c r="SNJ39" s="163"/>
      <c r="SNK39" s="163"/>
      <c r="SNL39" s="163"/>
      <c r="SNM39" s="163"/>
      <c r="SNN39" s="163"/>
      <c r="SNO39" s="163"/>
      <c r="SNP39" s="163"/>
      <c r="SNQ39" s="163"/>
      <c r="SNR39" s="163"/>
      <c r="SNS39" s="163"/>
      <c r="SNT39" s="163"/>
      <c r="SNU39" s="163"/>
      <c r="SNV39" s="163"/>
      <c r="SNW39" s="163"/>
      <c r="SNX39" s="163"/>
      <c r="SNY39" s="163"/>
      <c r="SNZ39" s="163"/>
      <c r="SOA39" s="163"/>
      <c r="SOB39" s="163"/>
      <c r="SOC39" s="163"/>
      <c r="SOD39" s="163"/>
      <c r="SOE39" s="163"/>
      <c r="SOF39" s="163"/>
      <c r="SOG39" s="163"/>
      <c r="SOH39" s="163"/>
      <c r="SOI39" s="163"/>
      <c r="SOJ39" s="163"/>
      <c r="SOK39" s="163"/>
      <c r="SOL39" s="163"/>
      <c r="SOM39" s="163"/>
      <c r="SON39" s="163"/>
      <c r="SOO39" s="163"/>
      <c r="SOP39" s="163"/>
      <c r="SOQ39" s="163"/>
      <c r="SOR39" s="163"/>
      <c r="SOS39" s="163"/>
      <c r="SOT39" s="163"/>
      <c r="SOU39" s="163"/>
      <c r="SOV39" s="163"/>
      <c r="SOW39" s="163"/>
      <c r="SOX39" s="163"/>
      <c r="SOY39" s="163"/>
      <c r="SOZ39" s="163"/>
      <c r="SPA39" s="163"/>
      <c r="SPB39" s="163"/>
      <c r="SPC39" s="163"/>
      <c r="SPD39" s="163"/>
      <c r="SPE39" s="163"/>
      <c r="SPF39" s="163"/>
      <c r="SPG39" s="163"/>
      <c r="SPH39" s="163"/>
      <c r="SPI39" s="163"/>
      <c r="SPJ39" s="163"/>
      <c r="SPK39" s="163"/>
      <c r="SPL39" s="163"/>
      <c r="SPM39" s="163"/>
      <c r="SPN39" s="163"/>
      <c r="SPO39" s="163"/>
      <c r="SPP39" s="163"/>
      <c r="SPQ39" s="163"/>
      <c r="SPR39" s="163"/>
      <c r="SPS39" s="163"/>
      <c r="SPT39" s="163"/>
      <c r="SPU39" s="163"/>
      <c r="SPV39" s="163"/>
      <c r="SPW39" s="163"/>
      <c r="SPX39" s="163"/>
      <c r="SPY39" s="163"/>
      <c r="SPZ39" s="163"/>
      <c r="SQA39" s="163"/>
      <c r="SQB39" s="163"/>
      <c r="SQC39" s="163"/>
      <c r="SQD39" s="163"/>
      <c r="SQE39" s="163"/>
      <c r="SQF39" s="163"/>
      <c r="SQG39" s="163"/>
      <c r="SQH39" s="163"/>
      <c r="SQI39" s="163"/>
      <c r="SQJ39" s="163"/>
      <c r="SQK39" s="163"/>
      <c r="SQL39" s="163"/>
      <c r="SQM39" s="163"/>
      <c r="SQN39" s="163"/>
      <c r="SQO39" s="163"/>
      <c r="SQP39" s="163"/>
      <c r="SQQ39" s="163"/>
      <c r="SQR39" s="163"/>
      <c r="SQS39" s="163"/>
      <c r="SQT39" s="163"/>
      <c r="SQU39" s="163"/>
      <c r="SQV39" s="163"/>
      <c r="SQW39" s="163"/>
      <c r="SQX39" s="163"/>
      <c r="SQY39" s="163"/>
      <c r="SQZ39" s="163"/>
      <c r="SRA39" s="163"/>
      <c r="SRB39" s="163"/>
      <c r="SRC39" s="163"/>
      <c r="SRD39" s="163"/>
      <c r="SRE39" s="163"/>
      <c r="SRF39" s="163"/>
      <c r="SRG39" s="163"/>
      <c r="SRH39" s="163"/>
      <c r="SRI39" s="163"/>
      <c r="SRJ39" s="163"/>
      <c r="SRK39" s="163"/>
      <c r="SRL39" s="163"/>
      <c r="SRM39" s="163"/>
      <c r="SRN39" s="163"/>
      <c r="SRO39" s="163"/>
      <c r="SRP39" s="163"/>
      <c r="SRQ39" s="163"/>
      <c r="SRR39" s="163"/>
      <c r="SRS39" s="163"/>
      <c r="SRT39" s="163"/>
      <c r="SRU39" s="163"/>
      <c r="SRV39" s="163"/>
      <c r="SRW39" s="163"/>
      <c r="SRX39" s="163"/>
      <c r="SRY39" s="163"/>
      <c r="SRZ39" s="163"/>
      <c r="SSA39" s="163"/>
      <c r="SSB39" s="163"/>
      <c r="SSC39" s="163"/>
      <c r="SSD39" s="163"/>
      <c r="SSE39" s="163"/>
      <c r="SSF39" s="163"/>
      <c r="SSG39" s="163"/>
      <c r="SSH39" s="163"/>
      <c r="SSI39" s="163"/>
      <c r="SSJ39" s="163"/>
      <c r="SSK39" s="163"/>
      <c r="SSL39" s="163"/>
      <c r="SSM39" s="163"/>
      <c r="SSN39" s="163"/>
      <c r="SSO39" s="163"/>
      <c r="SSP39" s="163"/>
      <c r="SSQ39" s="163"/>
      <c r="SSR39" s="163"/>
      <c r="SSS39" s="163"/>
      <c r="SST39" s="163"/>
      <c r="SSU39" s="163"/>
      <c r="SSV39" s="163"/>
      <c r="SSW39" s="163"/>
      <c r="SSX39" s="163"/>
      <c r="SSY39" s="163"/>
      <c r="SSZ39" s="163"/>
      <c r="STA39" s="163"/>
      <c r="STB39" s="163"/>
      <c r="STC39" s="163"/>
      <c r="STD39" s="163"/>
      <c r="STE39" s="163"/>
      <c r="STF39" s="163"/>
      <c r="STG39" s="163"/>
      <c r="STH39" s="163"/>
      <c r="STI39" s="163"/>
      <c r="STJ39" s="163"/>
      <c r="STK39" s="163"/>
      <c r="STL39" s="163"/>
      <c r="STM39" s="163"/>
      <c r="STN39" s="163"/>
      <c r="STO39" s="163"/>
      <c r="STP39" s="163"/>
      <c r="STQ39" s="163"/>
      <c r="STR39" s="163"/>
      <c r="STS39" s="163"/>
      <c r="STT39" s="163"/>
      <c r="STU39" s="163"/>
      <c r="STV39" s="163"/>
      <c r="STW39" s="163"/>
      <c r="STX39" s="163"/>
      <c r="STY39" s="163"/>
      <c r="STZ39" s="163"/>
      <c r="SUA39" s="163"/>
      <c r="SUB39" s="163"/>
      <c r="SUC39" s="163"/>
      <c r="SUD39" s="163"/>
      <c r="SUE39" s="163"/>
      <c r="SUF39" s="163"/>
      <c r="SUG39" s="163"/>
      <c r="SUH39" s="163"/>
      <c r="SUI39" s="163"/>
      <c r="SUJ39" s="163"/>
      <c r="SUK39" s="163"/>
      <c r="SUL39" s="163"/>
      <c r="SUM39" s="163"/>
      <c r="SUN39" s="163"/>
      <c r="SUO39" s="163"/>
      <c r="SUP39" s="163"/>
      <c r="SUQ39" s="163"/>
      <c r="SUR39" s="163"/>
      <c r="SUS39" s="163"/>
      <c r="SUT39" s="163"/>
      <c r="SUU39" s="163"/>
      <c r="SUV39" s="163"/>
      <c r="SUW39" s="163"/>
      <c r="SUX39" s="163"/>
      <c r="SUY39" s="163"/>
      <c r="SUZ39" s="163"/>
      <c r="SVA39" s="163"/>
      <c r="SVB39" s="163"/>
      <c r="SVC39" s="163"/>
      <c r="SVD39" s="163"/>
      <c r="SVE39" s="163"/>
      <c r="SVF39" s="163"/>
      <c r="SVG39" s="163"/>
      <c r="SVH39" s="163"/>
      <c r="SVI39" s="163"/>
      <c r="SVJ39" s="163"/>
      <c r="SVK39" s="163"/>
      <c r="SVL39" s="163"/>
      <c r="SVM39" s="163"/>
      <c r="SVN39" s="163"/>
      <c r="SVO39" s="163"/>
      <c r="SVP39" s="163"/>
      <c r="SVQ39" s="163"/>
      <c r="SVR39" s="163"/>
      <c r="SVS39" s="163"/>
      <c r="SVT39" s="163"/>
      <c r="SVU39" s="163"/>
      <c r="SVV39" s="163"/>
      <c r="SVW39" s="163"/>
      <c r="SVX39" s="163"/>
      <c r="SVY39" s="163"/>
      <c r="SVZ39" s="163"/>
      <c r="SWA39" s="163"/>
      <c r="SWB39" s="163"/>
      <c r="SWC39" s="163"/>
      <c r="SWD39" s="163"/>
      <c r="SWE39" s="163"/>
      <c r="SWF39" s="163"/>
      <c r="SWG39" s="163"/>
      <c r="SWH39" s="163"/>
      <c r="SWI39" s="163"/>
      <c r="SWJ39" s="163"/>
      <c r="SWK39" s="163"/>
      <c r="SWL39" s="163"/>
      <c r="SWM39" s="163"/>
      <c r="SWN39" s="163"/>
      <c r="SWO39" s="163"/>
      <c r="SWP39" s="163"/>
      <c r="SWQ39" s="163"/>
      <c r="SWR39" s="163"/>
      <c r="SWS39" s="163"/>
      <c r="SWT39" s="163"/>
      <c r="SWU39" s="163"/>
      <c r="SWV39" s="163"/>
      <c r="SWW39" s="163"/>
      <c r="SWX39" s="163"/>
      <c r="SWY39" s="163"/>
      <c r="SWZ39" s="163"/>
      <c r="SXA39" s="163"/>
      <c r="SXB39" s="163"/>
      <c r="SXC39" s="163"/>
      <c r="SXD39" s="163"/>
      <c r="SXE39" s="163"/>
      <c r="SXF39" s="163"/>
      <c r="SXG39" s="163"/>
      <c r="SXH39" s="163"/>
      <c r="SXI39" s="163"/>
      <c r="SXJ39" s="163"/>
      <c r="SXK39" s="163"/>
      <c r="SXL39" s="163"/>
      <c r="SXM39" s="163"/>
      <c r="SXN39" s="163"/>
      <c r="SXO39" s="163"/>
      <c r="SXP39" s="163"/>
      <c r="SXQ39" s="163"/>
      <c r="SXR39" s="163"/>
      <c r="SXS39" s="163"/>
      <c r="SXT39" s="163"/>
      <c r="SXU39" s="163"/>
      <c r="SXV39" s="163"/>
      <c r="SXW39" s="163"/>
      <c r="SXX39" s="163"/>
      <c r="SXY39" s="163"/>
      <c r="SXZ39" s="163"/>
      <c r="SYA39" s="163"/>
      <c r="SYB39" s="163"/>
      <c r="SYC39" s="163"/>
      <c r="SYD39" s="163"/>
      <c r="SYE39" s="163"/>
      <c r="SYF39" s="163"/>
      <c r="SYG39" s="163"/>
      <c r="SYH39" s="163"/>
      <c r="SYI39" s="163"/>
      <c r="SYJ39" s="163"/>
      <c r="SYK39" s="163"/>
      <c r="SYL39" s="163"/>
      <c r="SYM39" s="163"/>
      <c r="SYN39" s="163"/>
      <c r="SYO39" s="163"/>
      <c r="SYP39" s="163"/>
      <c r="SYQ39" s="163"/>
      <c r="SYR39" s="163"/>
      <c r="SYS39" s="163"/>
      <c r="SYT39" s="163"/>
      <c r="SYU39" s="163"/>
      <c r="SYV39" s="163"/>
      <c r="SYW39" s="163"/>
      <c r="SYX39" s="163"/>
      <c r="SYY39" s="163"/>
      <c r="SYZ39" s="163"/>
      <c r="SZA39" s="163"/>
      <c r="SZB39" s="163"/>
      <c r="SZC39" s="163"/>
      <c r="SZD39" s="163"/>
      <c r="SZE39" s="163"/>
      <c r="SZF39" s="163"/>
      <c r="SZG39" s="163"/>
      <c r="SZH39" s="163"/>
      <c r="SZI39" s="163"/>
      <c r="SZJ39" s="163"/>
      <c r="SZK39" s="163"/>
      <c r="SZL39" s="163"/>
      <c r="SZM39" s="163"/>
      <c r="SZN39" s="163"/>
      <c r="SZO39" s="163"/>
      <c r="SZP39" s="163"/>
      <c r="SZQ39" s="163"/>
      <c r="SZR39" s="163"/>
      <c r="SZS39" s="163"/>
      <c r="SZT39" s="163"/>
      <c r="SZU39" s="163"/>
      <c r="SZV39" s="163"/>
      <c r="SZW39" s="163"/>
      <c r="SZX39" s="163"/>
      <c r="SZY39" s="163"/>
      <c r="SZZ39" s="163"/>
      <c r="TAA39" s="163"/>
      <c r="TAB39" s="163"/>
      <c r="TAC39" s="163"/>
      <c r="TAD39" s="163"/>
      <c r="TAE39" s="163"/>
      <c r="TAF39" s="163"/>
      <c r="TAG39" s="163"/>
      <c r="TAH39" s="163"/>
      <c r="TAI39" s="163"/>
      <c r="TAJ39" s="163"/>
      <c r="TAK39" s="163"/>
      <c r="TAL39" s="163"/>
      <c r="TAM39" s="163"/>
      <c r="TAN39" s="163"/>
      <c r="TAO39" s="163"/>
      <c r="TAP39" s="163"/>
      <c r="TAQ39" s="163"/>
      <c r="TAR39" s="163"/>
      <c r="TAS39" s="163"/>
      <c r="TAT39" s="163"/>
      <c r="TAU39" s="163"/>
      <c r="TAV39" s="163"/>
      <c r="TAW39" s="163"/>
      <c r="TAX39" s="163"/>
      <c r="TAY39" s="163"/>
      <c r="TAZ39" s="163"/>
      <c r="TBA39" s="163"/>
      <c r="TBB39" s="163"/>
      <c r="TBC39" s="163"/>
      <c r="TBD39" s="163"/>
      <c r="TBE39" s="163"/>
      <c r="TBF39" s="163"/>
      <c r="TBG39" s="163"/>
      <c r="TBH39" s="163"/>
      <c r="TBI39" s="163"/>
      <c r="TBJ39" s="163"/>
      <c r="TBK39" s="163"/>
      <c r="TBL39" s="163"/>
      <c r="TBM39" s="163"/>
      <c r="TBN39" s="163"/>
      <c r="TBO39" s="163"/>
      <c r="TBP39" s="163"/>
      <c r="TBQ39" s="163"/>
      <c r="TBR39" s="163"/>
      <c r="TBS39" s="163"/>
      <c r="TBT39" s="163"/>
      <c r="TBU39" s="163"/>
      <c r="TBV39" s="163"/>
      <c r="TBW39" s="163"/>
      <c r="TBX39" s="163"/>
      <c r="TBY39" s="163"/>
      <c r="TBZ39" s="163"/>
      <c r="TCA39" s="163"/>
      <c r="TCB39" s="163"/>
      <c r="TCC39" s="163"/>
      <c r="TCD39" s="163"/>
      <c r="TCE39" s="163"/>
      <c r="TCF39" s="163"/>
      <c r="TCG39" s="163"/>
      <c r="TCH39" s="163"/>
      <c r="TCI39" s="163"/>
      <c r="TCJ39" s="163"/>
      <c r="TCK39" s="163"/>
      <c r="TCL39" s="163"/>
      <c r="TCM39" s="163"/>
      <c r="TCN39" s="163"/>
      <c r="TCO39" s="163"/>
      <c r="TCP39" s="163"/>
      <c r="TCQ39" s="163"/>
      <c r="TCR39" s="163"/>
      <c r="TCS39" s="163"/>
      <c r="TCT39" s="163"/>
      <c r="TCU39" s="163"/>
      <c r="TCV39" s="163"/>
      <c r="TCW39" s="163"/>
      <c r="TCX39" s="163"/>
      <c r="TCY39" s="163"/>
      <c r="TCZ39" s="163"/>
      <c r="TDA39" s="163"/>
      <c r="TDB39" s="163"/>
      <c r="TDC39" s="163"/>
      <c r="TDD39" s="163"/>
      <c r="TDE39" s="163"/>
      <c r="TDF39" s="163"/>
      <c r="TDG39" s="163"/>
      <c r="TDH39" s="163"/>
      <c r="TDI39" s="163"/>
      <c r="TDJ39" s="163"/>
      <c r="TDK39" s="163"/>
      <c r="TDL39" s="163"/>
      <c r="TDM39" s="163"/>
      <c r="TDN39" s="163"/>
      <c r="TDO39" s="163"/>
      <c r="TDP39" s="163"/>
      <c r="TDQ39" s="163"/>
      <c r="TDR39" s="163"/>
      <c r="TDS39" s="163"/>
      <c r="TDT39" s="163"/>
      <c r="TDU39" s="163"/>
      <c r="TDV39" s="163"/>
      <c r="TDW39" s="163"/>
      <c r="TDX39" s="163"/>
      <c r="TDY39" s="163"/>
      <c r="TDZ39" s="163"/>
      <c r="TEA39" s="163"/>
      <c r="TEB39" s="163"/>
      <c r="TEC39" s="163"/>
      <c r="TED39" s="163"/>
      <c r="TEE39" s="163"/>
      <c r="TEF39" s="163"/>
      <c r="TEG39" s="163"/>
      <c r="TEH39" s="163"/>
      <c r="TEI39" s="163"/>
      <c r="TEJ39" s="163"/>
      <c r="TEK39" s="163"/>
      <c r="TEL39" s="163"/>
      <c r="TEM39" s="163"/>
      <c r="TEN39" s="163"/>
      <c r="TEO39" s="163"/>
      <c r="TEP39" s="163"/>
      <c r="TEQ39" s="163"/>
      <c r="TER39" s="163"/>
      <c r="TES39" s="163"/>
      <c r="TET39" s="163"/>
      <c r="TEU39" s="163"/>
      <c r="TEV39" s="163"/>
      <c r="TEW39" s="163"/>
      <c r="TEX39" s="163"/>
      <c r="TEY39" s="163"/>
      <c r="TEZ39" s="163"/>
      <c r="TFA39" s="163"/>
      <c r="TFB39" s="163"/>
      <c r="TFC39" s="163"/>
      <c r="TFD39" s="163"/>
      <c r="TFE39" s="163"/>
      <c r="TFF39" s="163"/>
      <c r="TFG39" s="163"/>
      <c r="TFH39" s="163"/>
      <c r="TFI39" s="163"/>
      <c r="TFJ39" s="163"/>
      <c r="TFK39" s="163"/>
      <c r="TFL39" s="163"/>
      <c r="TFM39" s="163"/>
      <c r="TFN39" s="163"/>
      <c r="TFO39" s="163"/>
      <c r="TFP39" s="163"/>
      <c r="TFQ39" s="163"/>
      <c r="TFR39" s="163"/>
      <c r="TFS39" s="163"/>
      <c r="TFT39" s="163"/>
      <c r="TFU39" s="163"/>
      <c r="TFV39" s="163"/>
      <c r="TFW39" s="163"/>
      <c r="TFX39" s="163"/>
      <c r="TFY39" s="163"/>
      <c r="TFZ39" s="163"/>
      <c r="TGA39" s="163"/>
      <c r="TGB39" s="163"/>
      <c r="TGC39" s="163"/>
      <c r="TGD39" s="163"/>
      <c r="TGE39" s="163"/>
      <c r="TGF39" s="163"/>
      <c r="TGG39" s="163"/>
      <c r="TGH39" s="163"/>
      <c r="TGI39" s="163"/>
      <c r="TGJ39" s="163"/>
      <c r="TGK39" s="163"/>
      <c r="TGL39" s="163"/>
      <c r="TGM39" s="163"/>
      <c r="TGN39" s="163"/>
      <c r="TGO39" s="163"/>
      <c r="TGP39" s="163"/>
      <c r="TGQ39" s="163"/>
      <c r="TGR39" s="163"/>
      <c r="TGS39" s="163"/>
      <c r="TGT39" s="163"/>
      <c r="TGU39" s="163"/>
      <c r="TGV39" s="163"/>
      <c r="TGW39" s="163"/>
      <c r="TGX39" s="163"/>
      <c r="TGY39" s="163"/>
      <c r="TGZ39" s="163"/>
      <c r="THA39" s="163"/>
      <c r="THB39" s="163"/>
      <c r="THC39" s="163"/>
      <c r="THD39" s="163"/>
      <c r="THE39" s="163"/>
      <c r="THF39" s="163"/>
      <c r="THG39" s="163"/>
      <c r="THH39" s="163"/>
      <c r="THI39" s="163"/>
      <c r="THJ39" s="163"/>
      <c r="THK39" s="163"/>
      <c r="THL39" s="163"/>
      <c r="THM39" s="163"/>
      <c r="THN39" s="163"/>
      <c r="THO39" s="163"/>
      <c r="THP39" s="163"/>
      <c r="THQ39" s="163"/>
      <c r="THR39" s="163"/>
      <c r="THS39" s="163"/>
      <c r="THT39" s="163"/>
      <c r="THU39" s="163"/>
      <c r="THV39" s="163"/>
      <c r="THW39" s="163"/>
      <c r="THX39" s="163"/>
      <c r="THY39" s="163"/>
      <c r="THZ39" s="163"/>
      <c r="TIA39" s="163"/>
      <c r="TIB39" s="163"/>
      <c r="TIC39" s="163"/>
      <c r="TID39" s="163"/>
      <c r="TIE39" s="163"/>
      <c r="TIF39" s="163"/>
      <c r="TIG39" s="163"/>
      <c r="TIH39" s="163"/>
      <c r="TII39" s="163"/>
      <c r="TIJ39" s="163"/>
      <c r="TIK39" s="163"/>
      <c r="TIL39" s="163"/>
      <c r="TIM39" s="163"/>
      <c r="TIN39" s="163"/>
      <c r="TIO39" s="163"/>
      <c r="TIP39" s="163"/>
      <c r="TIQ39" s="163"/>
      <c r="TIR39" s="163"/>
      <c r="TIS39" s="163"/>
      <c r="TIT39" s="163"/>
      <c r="TIU39" s="163"/>
      <c r="TIV39" s="163"/>
      <c r="TIW39" s="163"/>
      <c r="TIX39" s="163"/>
      <c r="TIY39" s="163"/>
      <c r="TIZ39" s="163"/>
      <c r="TJA39" s="163"/>
      <c r="TJB39" s="163"/>
      <c r="TJC39" s="163"/>
      <c r="TJD39" s="163"/>
      <c r="TJE39" s="163"/>
      <c r="TJF39" s="163"/>
      <c r="TJG39" s="163"/>
      <c r="TJH39" s="163"/>
      <c r="TJI39" s="163"/>
      <c r="TJJ39" s="163"/>
      <c r="TJK39" s="163"/>
      <c r="TJL39" s="163"/>
      <c r="TJM39" s="163"/>
      <c r="TJN39" s="163"/>
      <c r="TJO39" s="163"/>
      <c r="TJP39" s="163"/>
      <c r="TJQ39" s="163"/>
      <c r="TJR39" s="163"/>
      <c r="TJS39" s="163"/>
      <c r="TJT39" s="163"/>
      <c r="TJU39" s="163"/>
      <c r="TJV39" s="163"/>
      <c r="TJW39" s="163"/>
      <c r="TJX39" s="163"/>
      <c r="TJY39" s="163"/>
      <c r="TJZ39" s="163"/>
      <c r="TKA39" s="163"/>
      <c r="TKB39" s="163"/>
      <c r="TKC39" s="163"/>
      <c r="TKD39" s="163"/>
      <c r="TKE39" s="163"/>
      <c r="TKF39" s="163"/>
      <c r="TKG39" s="163"/>
      <c r="TKH39" s="163"/>
      <c r="TKI39" s="163"/>
      <c r="TKJ39" s="163"/>
      <c r="TKK39" s="163"/>
      <c r="TKL39" s="163"/>
      <c r="TKM39" s="163"/>
      <c r="TKN39" s="163"/>
      <c r="TKO39" s="163"/>
      <c r="TKP39" s="163"/>
      <c r="TKQ39" s="163"/>
      <c r="TKR39" s="163"/>
      <c r="TKS39" s="163"/>
      <c r="TKT39" s="163"/>
      <c r="TKU39" s="163"/>
      <c r="TKV39" s="163"/>
      <c r="TKW39" s="163"/>
      <c r="TKX39" s="163"/>
      <c r="TKY39" s="163"/>
      <c r="TKZ39" s="163"/>
      <c r="TLA39" s="163"/>
      <c r="TLB39" s="163"/>
      <c r="TLC39" s="163"/>
      <c r="TLD39" s="163"/>
      <c r="TLE39" s="163"/>
      <c r="TLF39" s="163"/>
      <c r="TLG39" s="163"/>
      <c r="TLH39" s="163"/>
      <c r="TLI39" s="163"/>
      <c r="TLJ39" s="163"/>
      <c r="TLK39" s="163"/>
      <c r="TLL39" s="163"/>
      <c r="TLM39" s="163"/>
      <c r="TLN39" s="163"/>
      <c r="TLO39" s="163"/>
      <c r="TLP39" s="163"/>
      <c r="TLQ39" s="163"/>
      <c r="TLR39" s="163"/>
      <c r="TLS39" s="163"/>
      <c r="TLT39" s="163"/>
      <c r="TLU39" s="163"/>
      <c r="TLV39" s="163"/>
      <c r="TLW39" s="163"/>
      <c r="TLX39" s="163"/>
      <c r="TLY39" s="163"/>
      <c r="TLZ39" s="163"/>
      <c r="TMA39" s="163"/>
      <c r="TMB39" s="163"/>
      <c r="TMC39" s="163"/>
      <c r="TMD39" s="163"/>
      <c r="TME39" s="163"/>
      <c r="TMF39" s="163"/>
      <c r="TMG39" s="163"/>
      <c r="TMH39" s="163"/>
      <c r="TMI39" s="163"/>
      <c r="TMJ39" s="163"/>
      <c r="TMK39" s="163"/>
      <c r="TML39" s="163"/>
      <c r="TMM39" s="163"/>
      <c r="TMN39" s="163"/>
      <c r="TMO39" s="163"/>
      <c r="TMP39" s="163"/>
      <c r="TMQ39" s="163"/>
      <c r="TMR39" s="163"/>
      <c r="TMS39" s="163"/>
      <c r="TMT39" s="163"/>
      <c r="TMU39" s="163"/>
      <c r="TMV39" s="163"/>
      <c r="TMW39" s="163"/>
      <c r="TMX39" s="163"/>
      <c r="TMY39" s="163"/>
      <c r="TMZ39" s="163"/>
      <c r="TNA39" s="163"/>
      <c r="TNB39" s="163"/>
      <c r="TNC39" s="163"/>
      <c r="TND39" s="163"/>
      <c r="TNE39" s="163"/>
      <c r="TNF39" s="163"/>
      <c r="TNG39" s="163"/>
      <c r="TNH39" s="163"/>
      <c r="TNI39" s="163"/>
      <c r="TNJ39" s="163"/>
      <c r="TNK39" s="163"/>
      <c r="TNL39" s="163"/>
      <c r="TNM39" s="163"/>
      <c r="TNN39" s="163"/>
      <c r="TNO39" s="163"/>
      <c r="TNP39" s="163"/>
      <c r="TNQ39" s="163"/>
      <c r="TNR39" s="163"/>
      <c r="TNS39" s="163"/>
      <c r="TNT39" s="163"/>
      <c r="TNU39" s="163"/>
      <c r="TNV39" s="163"/>
      <c r="TNW39" s="163"/>
      <c r="TNX39" s="163"/>
      <c r="TNY39" s="163"/>
      <c r="TNZ39" s="163"/>
      <c r="TOA39" s="163"/>
      <c r="TOB39" s="163"/>
      <c r="TOC39" s="163"/>
      <c r="TOD39" s="163"/>
      <c r="TOE39" s="163"/>
      <c r="TOF39" s="163"/>
      <c r="TOG39" s="163"/>
      <c r="TOH39" s="163"/>
      <c r="TOI39" s="163"/>
      <c r="TOJ39" s="163"/>
      <c r="TOK39" s="163"/>
      <c r="TOL39" s="163"/>
      <c r="TOM39" s="163"/>
      <c r="TON39" s="163"/>
      <c r="TOO39" s="163"/>
      <c r="TOP39" s="163"/>
      <c r="TOQ39" s="163"/>
      <c r="TOR39" s="163"/>
      <c r="TOS39" s="163"/>
      <c r="TOT39" s="163"/>
      <c r="TOU39" s="163"/>
      <c r="TOV39" s="163"/>
      <c r="TOW39" s="163"/>
      <c r="TOX39" s="163"/>
      <c r="TOY39" s="163"/>
      <c r="TOZ39" s="163"/>
      <c r="TPA39" s="163"/>
      <c r="TPB39" s="163"/>
      <c r="TPC39" s="163"/>
      <c r="TPD39" s="163"/>
      <c r="TPE39" s="163"/>
      <c r="TPF39" s="163"/>
      <c r="TPG39" s="163"/>
      <c r="TPH39" s="163"/>
      <c r="TPI39" s="163"/>
      <c r="TPJ39" s="163"/>
      <c r="TPK39" s="163"/>
      <c r="TPL39" s="163"/>
      <c r="TPM39" s="163"/>
      <c r="TPN39" s="163"/>
      <c r="TPO39" s="163"/>
      <c r="TPP39" s="163"/>
      <c r="TPQ39" s="163"/>
      <c r="TPR39" s="163"/>
      <c r="TPS39" s="163"/>
      <c r="TPT39" s="163"/>
      <c r="TPU39" s="163"/>
      <c r="TPV39" s="163"/>
      <c r="TPW39" s="163"/>
      <c r="TPX39" s="163"/>
      <c r="TPY39" s="163"/>
      <c r="TPZ39" s="163"/>
      <c r="TQA39" s="163"/>
      <c r="TQB39" s="163"/>
      <c r="TQC39" s="163"/>
      <c r="TQD39" s="163"/>
      <c r="TQE39" s="163"/>
      <c r="TQF39" s="163"/>
      <c r="TQG39" s="163"/>
      <c r="TQH39" s="163"/>
      <c r="TQI39" s="163"/>
      <c r="TQJ39" s="163"/>
      <c r="TQK39" s="163"/>
      <c r="TQL39" s="163"/>
      <c r="TQM39" s="163"/>
      <c r="TQN39" s="163"/>
      <c r="TQO39" s="163"/>
      <c r="TQP39" s="163"/>
      <c r="TQQ39" s="163"/>
      <c r="TQR39" s="163"/>
      <c r="TQS39" s="163"/>
      <c r="TQT39" s="163"/>
      <c r="TQU39" s="163"/>
      <c r="TQV39" s="163"/>
      <c r="TQW39" s="163"/>
      <c r="TQX39" s="163"/>
      <c r="TQY39" s="163"/>
      <c r="TQZ39" s="163"/>
      <c r="TRA39" s="163"/>
      <c r="TRB39" s="163"/>
      <c r="TRC39" s="163"/>
      <c r="TRD39" s="163"/>
      <c r="TRE39" s="163"/>
      <c r="TRF39" s="163"/>
      <c r="TRG39" s="163"/>
      <c r="TRH39" s="163"/>
      <c r="TRI39" s="163"/>
      <c r="TRJ39" s="163"/>
      <c r="TRK39" s="163"/>
      <c r="TRL39" s="163"/>
      <c r="TRM39" s="163"/>
      <c r="TRN39" s="163"/>
      <c r="TRO39" s="163"/>
      <c r="TRP39" s="163"/>
      <c r="TRQ39" s="163"/>
      <c r="TRR39" s="163"/>
      <c r="TRS39" s="163"/>
      <c r="TRT39" s="163"/>
      <c r="TRU39" s="163"/>
      <c r="TRV39" s="163"/>
      <c r="TRW39" s="163"/>
      <c r="TRX39" s="163"/>
      <c r="TRY39" s="163"/>
      <c r="TRZ39" s="163"/>
      <c r="TSA39" s="163"/>
      <c r="TSB39" s="163"/>
      <c r="TSC39" s="163"/>
      <c r="TSD39" s="163"/>
      <c r="TSE39" s="163"/>
      <c r="TSF39" s="163"/>
      <c r="TSG39" s="163"/>
      <c r="TSH39" s="163"/>
      <c r="TSI39" s="163"/>
      <c r="TSJ39" s="163"/>
      <c r="TSK39" s="163"/>
      <c r="TSL39" s="163"/>
      <c r="TSM39" s="163"/>
      <c r="TSN39" s="163"/>
      <c r="TSO39" s="163"/>
      <c r="TSP39" s="163"/>
      <c r="TSQ39" s="163"/>
      <c r="TSR39" s="163"/>
      <c r="TSS39" s="163"/>
      <c r="TST39" s="163"/>
      <c r="TSU39" s="163"/>
      <c r="TSV39" s="163"/>
      <c r="TSW39" s="163"/>
      <c r="TSX39" s="163"/>
      <c r="TSY39" s="163"/>
      <c r="TSZ39" s="163"/>
      <c r="TTA39" s="163"/>
      <c r="TTB39" s="163"/>
      <c r="TTC39" s="163"/>
      <c r="TTD39" s="163"/>
      <c r="TTE39" s="163"/>
      <c r="TTF39" s="163"/>
      <c r="TTG39" s="163"/>
      <c r="TTH39" s="163"/>
      <c r="TTI39" s="163"/>
      <c r="TTJ39" s="163"/>
      <c r="TTK39" s="163"/>
      <c r="TTL39" s="163"/>
      <c r="TTM39" s="163"/>
      <c r="TTN39" s="163"/>
      <c r="TTO39" s="163"/>
      <c r="TTP39" s="163"/>
      <c r="TTQ39" s="163"/>
      <c r="TTR39" s="163"/>
      <c r="TTS39" s="163"/>
      <c r="TTT39" s="163"/>
      <c r="TTU39" s="163"/>
      <c r="TTV39" s="163"/>
      <c r="TTW39" s="163"/>
      <c r="TTX39" s="163"/>
      <c r="TTY39" s="163"/>
      <c r="TTZ39" s="163"/>
      <c r="TUA39" s="163"/>
      <c r="TUB39" s="163"/>
      <c r="TUC39" s="163"/>
      <c r="TUD39" s="163"/>
      <c r="TUE39" s="163"/>
      <c r="TUF39" s="163"/>
      <c r="TUG39" s="163"/>
      <c r="TUH39" s="163"/>
      <c r="TUI39" s="163"/>
      <c r="TUJ39" s="163"/>
      <c r="TUK39" s="163"/>
      <c r="TUL39" s="163"/>
      <c r="TUM39" s="163"/>
      <c r="TUN39" s="163"/>
      <c r="TUO39" s="163"/>
      <c r="TUP39" s="163"/>
      <c r="TUQ39" s="163"/>
      <c r="TUR39" s="163"/>
      <c r="TUS39" s="163"/>
      <c r="TUT39" s="163"/>
      <c r="TUU39" s="163"/>
      <c r="TUV39" s="163"/>
      <c r="TUW39" s="163"/>
      <c r="TUX39" s="163"/>
      <c r="TUY39" s="163"/>
      <c r="TUZ39" s="163"/>
      <c r="TVA39" s="163"/>
      <c r="TVB39" s="163"/>
      <c r="TVC39" s="163"/>
      <c r="TVD39" s="163"/>
      <c r="TVE39" s="163"/>
      <c r="TVF39" s="163"/>
      <c r="TVG39" s="163"/>
      <c r="TVH39" s="163"/>
      <c r="TVI39" s="163"/>
      <c r="TVJ39" s="163"/>
      <c r="TVK39" s="163"/>
      <c r="TVL39" s="163"/>
      <c r="TVM39" s="163"/>
      <c r="TVN39" s="163"/>
      <c r="TVO39" s="163"/>
      <c r="TVP39" s="163"/>
      <c r="TVQ39" s="163"/>
      <c r="TVR39" s="163"/>
      <c r="TVS39" s="163"/>
      <c r="TVT39" s="163"/>
      <c r="TVU39" s="163"/>
      <c r="TVV39" s="163"/>
      <c r="TVW39" s="163"/>
      <c r="TVX39" s="163"/>
      <c r="TVY39" s="163"/>
      <c r="TVZ39" s="163"/>
      <c r="TWA39" s="163"/>
      <c r="TWB39" s="163"/>
      <c r="TWC39" s="163"/>
      <c r="TWD39" s="163"/>
      <c r="TWE39" s="163"/>
      <c r="TWF39" s="163"/>
      <c r="TWG39" s="163"/>
      <c r="TWH39" s="163"/>
      <c r="TWI39" s="163"/>
      <c r="TWJ39" s="163"/>
      <c r="TWK39" s="163"/>
      <c r="TWL39" s="163"/>
      <c r="TWM39" s="163"/>
      <c r="TWN39" s="163"/>
      <c r="TWO39" s="163"/>
      <c r="TWP39" s="163"/>
      <c r="TWQ39" s="163"/>
      <c r="TWR39" s="163"/>
      <c r="TWS39" s="163"/>
      <c r="TWT39" s="163"/>
      <c r="TWU39" s="163"/>
      <c r="TWV39" s="163"/>
      <c r="TWW39" s="163"/>
      <c r="TWX39" s="163"/>
      <c r="TWY39" s="163"/>
      <c r="TWZ39" s="163"/>
      <c r="TXA39" s="163"/>
      <c r="TXB39" s="163"/>
      <c r="TXC39" s="163"/>
      <c r="TXD39" s="163"/>
      <c r="TXE39" s="163"/>
      <c r="TXF39" s="163"/>
      <c r="TXG39" s="163"/>
      <c r="TXH39" s="163"/>
      <c r="TXI39" s="163"/>
      <c r="TXJ39" s="163"/>
      <c r="TXK39" s="163"/>
      <c r="TXL39" s="163"/>
      <c r="TXM39" s="163"/>
      <c r="TXN39" s="163"/>
      <c r="TXO39" s="163"/>
      <c r="TXP39" s="163"/>
      <c r="TXQ39" s="163"/>
      <c r="TXR39" s="163"/>
      <c r="TXS39" s="163"/>
      <c r="TXT39" s="163"/>
      <c r="TXU39" s="163"/>
      <c r="TXV39" s="163"/>
      <c r="TXW39" s="163"/>
      <c r="TXX39" s="163"/>
      <c r="TXY39" s="163"/>
      <c r="TXZ39" s="163"/>
      <c r="TYA39" s="163"/>
      <c r="TYB39" s="163"/>
      <c r="TYC39" s="163"/>
      <c r="TYD39" s="163"/>
      <c r="TYE39" s="163"/>
      <c r="TYF39" s="163"/>
      <c r="TYG39" s="163"/>
      <c r="TYH39" s="163"/>
      <c r="TYI39" s="163"/>
      <c r="TYJ39" s="163"/>
      <c r="TYK39" s="163"/>
      <c r="TYL39" s="163"/>
      <c r="TYM39" s="163"/>
      <c r="TYN39" s="163"/>
      <c r="TYO39" s="163"/>
      <c r="TYP39" s="163"/>
      <c r="TYQ39" s="163"/>
      <c r="TYR39" s="163"/>
      <c r="TYS39" s="163"/>
      <c r="TYT39" s="163"/>
      <c r="TYU39" s="163"/>
      <c r="TYV39" s="163"/>
      <c r="TYW39" s="163"/>
      <c r="TYX39" s="163"/>
      <c r="TYY39" s="163"/>
      <c r="TYZ39" s="163"/>
      <c r="TZA39" s="163"/>
      <c r="TZB39" s="163"/>
      <c r="TZC39" s="163"/>
      <c r="TZD39" s="163"/>
      <c r="TZE39" s="163"/>
      <c r="TZF39" s="163"/>
      <c r="TZG39" s="163"/>
      <c r="TZH39" s="163"/>
      <c r="TZI39" s="163"/>
      <c r="TZJ39" s="163"/>
      <c r="TZK39" s="163"/>
      <c r="TZL39" s="163"/>
      <c r="TZM39" s="163"/>
      <c r="TZN39" s="163"/>
      <c r="TZO39" s="163"/>
      <c r="TZP39" s="163"/>
      <c r="TZQ39" s="163"/>
      <c r="TZR39" s="163"/>
      <c r="TZS39" s="163"/>
      <c r="TZT39" s="163"/>
      <c r="TZU39" s="163"/>
      <c r="TZV39" s="163"/>
      <c r="TZW39" s="163"/>
      <c r="TZX39" s="163"/>
      <c r="TZY39" s="163"/>
      <c r="TZZ39" s="163"/>
      <c r="UAA39" s="163"/>
      <c r="UAB39" s="163"/>
      <c r="UAC39" s="163"/>
      <c r="UAD39" s="163"/>
      <c r="UAE39" s="163"/>
      <c r="UAF39" s="163"/>
      <c r="UAG39" s="163"/>
      <c r="UAH39" s="163"/>
      <c r="UAI39" s="163"/>
      <c r="UAJ39" s="163"/>
      <c r="UAK39" s="163"/>
      <c r="UAL39" s="163"/>
      <c r="UAM39" s="163"/>
      <c r="UAN39" s="163"/>
      <c r="UAO39" s="163"/>
      <c r="UAP39" s="163"/>
      <c r="UAQ39" s="163"/>
      <c r="UAR39" s="163"/>
      <c r="UAS39" s="163"/>
      <c r="UAT39" s="163"/>
      <c r="UAU39" s="163"/>
      <c r="UAV39" s="163"/>
      <c r="UAW39" s="163"/>
      <c r="UAX39" s="163"/>
      <c r="UAY39" s="163"/>
      <c r="UAZ39" s="163"/>
      <c r="UBA39" s="163"/>
      <c r="UBB39" s="163"/>
      <c r="UBC39" s="163"/>
      <c r="UBD39" s="163"/>
      <c r="UBE39" s="163"/>
      <c r="UBF39" s="163"/>
      <c r="UBG39" s="163"/>
      <c r="UBH39" s="163"/>
      <c r="UBI39" s="163"/>
      <c r="UBJ39" s="163"/>
      <c r="UBK39" s="163"/>
      <c r="UBL39" s="163"/>
      <c r="UBM39" s="163"/>
      <c r="UBN39" s="163"/>
      <c r="UBO39" s="163"/>
      <c r="UBP39" s="163"/>
      <c r="UBQ39" s="163"/>
      <c r="UBR39" s="163"/>
      <c r="UBS39" s="163"/>
      <c r="UBT39" s="163"/>
      <c r="UBU39" s="163"/>
      <c r="UBV39" s="163"/>
      <c r="UBW39" s="163"/>
      <c r="UBX39" s="163"/>
      <c r="UBY39" s="163"/>
      <c r="UBZ39" s="163"/>
      <c r="UCA39" s="163"/>
      <c r="UCB39" s="163"/>
      <c r="UCC39" s="163"/>
      <c r="UCD39" s="163"/>
      <c r="UCE39" s="163"/>
      <c r="UCF39" s="163"/>
      <c r="UCG39" s="163"/>
      <c r="UCH39" s="163"/>
      <c r="UCI39" s="163"/>
      <c r="UCJ39" s="163"/>
      <c r="UCK39" s="163"/>
      <c r="UCL39" s="163"/>
      <c r="UCM39" s="163"/>
      <c r="UCN39" s="163"/>
      <c r="UCO39" s="163"/>
      <c r="UCP39" s="163"/>
      <c r="UCQ39" s="163"/>
      <c r="UCR39" s="163"/>
      <c r="UCS39" s="163"/>
      <c r="UCT39" s="163"/>
      <c r="UCU39" s="163"/>
      <c r="UCV39" s="163"/>
      <c r="UCW39" s="163"/>
      <c r="UCX39" s="163"/>
      <c r="UCY39" s="163"/>
      <c r="UCZ39" s="163"/>
      <c r="UDA39" s="163"/>
      <c r="UDB39" s="163"/>
      <c r="UDC39" s="163"/>
      <c r="UDD39" s="163"/>
      <c r="UDE39" s="163"/>
      <c r="UDF39" s="163"/>
      <c r="UDG39" s="163"/>
      <c r="UDH39" s="163"/>
      <c r="UDI39" s="163"/>
      <c r="UDJ39" s="163"/>
      <c r="UDK39" s="163"/>
      <c r="UDL39" s="163"/>
      <c r="UDM39" s="163"/>
      <c r="UDN39" s="163"/>
      <c r="UDO39" s="163"/>
      <c r="UDP39" s="163"/>
      <c r="UDQ39" s="163"/>
      <c r="UDR39" s="163"/>
      <c r="UDS39" s="163"/>
      <c r="UDT39" s="163"/>
      <c r="UDU39" s="163"/>
      <c r="UDV39" s="163"/>
      <c r="UDW39" s="163"/>
      <c r="UDX39" s="163"/>
      <c r="UDY39" s="163"/>
      <c r="UDZ39" s="163"/>
      <c r="UEA39" s="163"/>
      <c r="UEB39" s="163"/>
      <c r="UEC39" s="163"/>
      <c r="UED39" s="163"/>
      <c r="UEE39" s="163"/>
      <c r="UEF39" s="163"/>
      <c r="UEG39" s="163"/>
      <c r="UEH39" s="163"/>
      <c r="UEI39" s="163"/>
      <c r="UEJ39" s="163"/>
      <c r="UEK39" s="163"/>
      <c r="UEL39" s="163"/>
      <c r="UEM39" s="163"/>
      <c r="UEN39" s="163"/>
      <c r="UEO39" s="163"/>
      <c r="UEP39" s="163"/>
      <c r="UEQ39" s="163"/>
      <c r="UER39" s="163"/>
      <c r="UES39" s="163"/>
      <c r="UET39" s="163"/>
      <c r="UEU39" s="163"/>
      <c r="UEV39" s="163"/>
      <c r="UEW39" s="163"/>
      <c r="UEX39" s="163"/>
      <c r="UEY39" s="163"/>
      <c r="UEZ39" s="163"/>
      <c r="UFA39" s="163"/>
      <c r="UFB39" s="163"/>
      <c r="UFC39" s="163"/>
      <c r="UFD39" s="163"/>
      <c r="UFE39" s="163"/>
      <c r="UFF39" s="163"/>
      <c r="UFG39" s="163"/>
      <c r="UFH39" s="163"/>
      <c r="UFI39" s="163"/>
      <c r="UFJ39" s="163"/>
      <c r="UFK39" s="163"/>
      <c r="UFL39" s="163"/>
      <c r="UFM39" s="163"/>
      <c r="UFN39" s="163"/>
      <c r="UFO39" s="163"/>
      <c r="UFP39" s="163"/>
      <c r="UFQ39" s="163"/>
      <c r="UFR39" s="163"/>
      <c r="UFS39" s="163"/>
      <c r="UFT39" s="163"/>
      <c r="UFU39" s="163"/>
      <c r="UFV39" s="163"/>
      <c r="UFW39" s="163"/>
      <c r="UFX39" s="163"/>
      <c r="UFY39" s="163"/>
      <c r="UFZ39" s="163"/>
      <c r="UGA39" s="163"/>
      <c r="UGB39" s="163"/>
      <c r="UGC39" s="163"/>
      <c r="UGD39" s="163"/>
      <c r="UGE39" s="163"/>
      <c r="UGF39" s="163"/>
      <c r="UGG39" s="163"/>
      <c r="UGH39" s="163"/>
      <c r="UGI39" s="163"/>
      <c r="UGJ39" s="163"/>
      <c r="UGK39" s="163"/>
      <c r="UGL39" s="163"/>
      <c r="UGM39" s="163"/>
      <c r="UGN39" s="163"/>
      <c r="UGO39" s="163"/>
      <c r="UGP39" s="163"/>
      <c r="UGQ39" s="163"/>
      <c r="UGR39" s="163"/>
      <c r="UGS39" s="163"/>
      <c r="UGT39" s="163"/>
      <c r="UGU39" s="163"/>
      <c r="UGV39" s="163"/>
      <c r="UGW39" s="163"/>
      <c r="UGX39" s="163"/>
      <c r="UGY39" s="163"/>
      <c r="UGZ39" s="163"/>
      <c r="UHA39" s="163"/>
      <c r="UHB39" s="163"/>
      <c r="UHC39" s="163"/>
      <c r="UHD39" s="163"/>
      <c r="UHE39" s="163"/>
      <c r="UHF39" s="163"/>
      <c r="UHG39" s="163"/>
      <c r="UHH39" s="163"/>
      <c r="UHI39" s="163"/>
      <c r="UHJ39" s="163"/>
      <c r="UHK39" s="163"/>
      <c r="UHL39" s="163"/>
      <c r="UHM39" s="163"/>
      <c r="UHN39" s="163"/>
      <c r="UHO39" s="163"/>
      <c r="UHP39" s="163"/>
      <c r="UHQ39" s="163"/>
      <c r="UHR39" s="163"/>
      <c r="UHS39" s="163"/>
      <c r="UHT39" s="163"/>
      <c r="UHU39" s="163"/>
      <c r="UHV39" s="163"/>
      <c r="UHW39" s="163"/>
      <c r="UHX39" s="163"/>
      <c r="UHY39" s="163"/>
      <c r="UHZ39" s="163"/>
      <c r="UIA39" s="163"/>
      <c r="UIB39" s="163"/>
      <c r="UIC39" s="163"/>
      <c r="UID39" s="163"/>
      <c r="UIE39" s="163"/>
      <c r="UIF39" s="163"/>
      <c r="UIG39" s="163"/>
      <c r="UIH39" s="163"/>
      <c r="UII39" s="163"/>
      <c r="UIJ39" s="163"/>
      <c r="UIK39" s="163"/>
      <c r="UIL39" s="163"/>
      <c r="UIM39" s="163"/>
      <c r="UIN39" s="163"/>
      <c r="UIO39" s="163"/>
      <c r="UIP39" s="163"/>
      <c r="UIQ39" s="163"/>
      <c r="UIR39" s="163"/>
      <c r="UIS39" s="163"/>
      <c r="UIT39" s="163"/>
      <c r="UIU39" s="163"/>
      <c r="UIV39" s="163"/>
      <c r="UIW39" s="163"/>
      <c r="UIX39" s="163"/>
      <c r="UIY39" s="163"/>
      <c r="UIZ39" s="163"/>
      <c r="UJA39" s="163"/>
      <c r="UJB39" s="163"/>
      <c r="UJC39" s="163"/>
      <c r="UJD39" s="163"/>
      <c r="UJE39" s="163"/>
      <c r="UJF39" s="163"/>
      <c r="UJG39" s="163"/>
      <c r="UJH39" s="163"/>
      <c r="UJI39" s="163"/>
      <c r="UJJ39" s="163"/>
      <c r="UJK39" s="163"/>
      <c r="UJL39" s="163"/>
      <c r="UJM39" s="163"/>
      <c r="UJN39" s="163"/>
      <c r="UJO39" s="163"/>
      <c r="UJP39" s="163"/>
      <c r="UJQ39" s="163"/>
      <c r="UJR39" s="163"/>
      <c r="UJS39" s="163"/>
      <c r="UJT39" s="163"/>
      <c r="UJU39" s="163"/>
      <c r="UJV39" s="163"/>
      <c r="UJW39" s="163"/>
      <c r="UJX39" s="163"/>
      <c r="UJY39" s="163"/>
      <c r="UJZ39" s="163"/>
      <c r="UKA39" s="163"/>
      <c r="UKB39" s="163"/>
      <c r="UKC39" s="163"/>
      <c r="UKD39" s="163"/>
      <c r="UKE39" s="163"/>
      <c r="UKF39" s="163"/>
      <c r="UKG39" s="163"/>
      <c r="UKH39" s="163"/>
      <c r="UKI39" s="163"/>
      <c r="UKJ39" s="163"/>
      <c r="UKK39" s="163"/>
      <c r="UKL39" s="163"/>
      <c r="UKM39" s="163"/>
      <c r="UKN39" s="163"/>
      <c r="UKO39" s="163"/>
      <c r="UKP39" s="163"/>
      <c r="UKQ39" s="163"/>
      <c r="UKR39" s="163"/>
      <c r="UKS39" s="163"/>
      <c r="UKT39" s="163"/>
      <c r="UKU39" s="163"/>
      <c r="UKV39" s="163"/>
      <c r="UKW39" s="163"/>
      <c r="UKX39" s="163"/>
      <c r="UKY39" s="163"/>
      <c r="UKZ39" s="163"/>
      <c r="ULA39" s="163"/>
      <c r="ULB39" s="163"/>
      <c r="ULC39" s="163"/>
      <c r="ULD39" s="163"/>
      <c r="ULE39" s="163"/>
      <c r="ULF39" s="163"/>
      <c r="ULG39" s="163"/>
      <c r="ULH39" s="163"/>
      <c r="ULI39" s="163"/>
      <c r="ULJ39" s="163"/>
      <c r="ULK39" s="163"/>
      <c r="ULL39" s="163"/>
      <c r="ULM39" s="163"/>
      <c r="ULN39" s="163"/>
      <c r="ULO39" s="163"/>
      <c r="ULP39" s="163"/>
      <c r="ULQ39" s="163"/>
      <c r="ULR39" s="163"/>
      <c r="ULS39" s="163"/>
      <c r="ULT39" s="163"/>
      <c r="ULU39" s="163"/>
      <c r="ULV39" s="163"/>
      <c r="ULW39" s="163"/>
      <c r="ULX39" s="163"/>
      <c r="ULY39" s="163"/>
      <c r="ULZ39" s="163"/>
      <c r="UMA39" s="163"/>
      <c r="UMB39" s="163"/>
      <c r="UMC39" s="163"/>
      <c r="UMD39" s="163"/>
      <c r="UME39" s="163"/>
      <c r="UMF39" s="163"/>
      <c r="UMG39" s="163"/>
      <c r="UMH39" s="163"/>
      <c r="UMI39" s="163"/>
      <c r="UMJ39" s="163"/>
      <c r="UMK39" s="163"/>
      <c r="UML39" s="163"/>
      <c r="UMM39" s="163"/>
      <c r="UMN39" s="163"/>
      <c r="UMO39" s="163"/>
      <c r="UMP39" s="163"/>
      <c r="UMQ39" s="163"/>
      <c r="UMR39" s="163"/>
      <c r="UMS39" s="163"/>
      <c r="UMT39" s="163"/>
      <c r="UMU39" s="163"/>
      <c r="UMV39" s="163"/>
      <c r="UMW39" s="163"/>
      <c r="UMX39" s="163"/>
      <c r="UMY39" s="163"/>
      <c r="UMZ39" s="163"/>
      <c r="UNA39" s="163"/>
      <c r="UNB39" s="163"/>
      <c r="UNC39" s="163"/>
      <c r="UND39" s="163"/>
      <c r="UNE39" s="163"/>
      <c r="UNF39" s="163"/>
      <c r="UNG39" s="163"/>
      <c r="UNH39" s="163"/>
      <c r="UNI39" s="163"/>
      <c r="UNJ39" s="163"/>
      <c r="UNK39" s="163"/>
      <c r="UNL39" s="163"/>
      <c r="UNM39" s="163"/>
      <c r="UNN39" s="163"/>
      <c r="UNO39" s="163"/>
      <c r="UNP39" s="163"/>
      <c r="UNQ39" s="163"/>
      <c r="UNR39" s="163"/>
      <c r="UNS39" s="163"/>
      <c r="UNT39" s="163"/>
      <c r="UNU39" s="163"/>
      <c r="UNV39" s="163"/>
      <c r="UNW39" s="163"/>
      <c r="UNX39" s="163"/>
      <c r="UNY39" s="163"/>
      <c r="UNZ39" s="163"/>
      <c r="UOA39" s="163"/>
      <c r="UOB39" s="163"/>
      <c r="UOC39" s="163"/>
      <c r="UOD39" s="163"/>
      <c r="UOE39" s="163"/>
      <c r="UOF39" s="163"/>
      <c r="UOG39" s="163"/>
      <c r="UOH39" s="163"/>
      <c r="UOI39" s="163"/>
      <c r="UOJ39" s="163"/>
      <c r="UOK39" s="163"/>
      <c r="UOL39" s="163"/>
      <c r="UOM39" s="163"/>
      <c r="UON39" s="163"/>
      <c r="UOO39" s="163"/>
      <c r="UOP39" s="163"/>
      <c r="UOQ39" s="163"/>
      <c r="UOR39" s="163"/>
      <c r="UOS39" s="163"/>
      <c r="UOT39" s="163"/>
      <c r="UOU39" s="163"/>
      <c r="UOV39" s="163"/>
      <c r="UOW39" s="163"/>
      <c r="UOX39" s="163"/>
      <c r="UOY39" s="163"/>
      <c r="UOZ39" s="163"/>
      <c r="UPA39" s="163"/>
      <c r="UPB39" s="163"/>
      <c r="UPC39" s="163"/>
      <c r="UPD39" s="163"/>
      <c r="UPE39" s="163"/>
      <c r="UPF39" s="163"/>
      <c r="UPG39" s="163"/>
      <c r="UPH39" s="163"/>
      <c r="UPI39" s="163"/>
      <c r="UPJ39" s="163"/>
      <c r="UPK39" s="163"/>
      <c r="UPL39" s="163"/>
      <c r="UPM39" s="163"/>
      <c r="UPN39" s="163"/>
      <c r="UPO39" s="163"/>
      <c r="UPP39" s="163"/>
      <c r="UPQ39" s="163"/>
      <c r="UPR39" s="163"/>
      <c r="UPS39" s="163"/>
      <c r="UPT39" s="163"/>
      <c r="UPU39" s="163"/>
      <c r="UPV39" s="163"/>
      <c r="UPW39" s="163"/>
      <c r="UPX39" s="163"/>
      <c r="UPY39" s="163"/>
      <c r="UPZ39" s="163"/>
      <c r="UQA39" s="163"/>
      <c r="UQB39" s="163"/>
      <c r="UQC39" s="163"/>
      <c r="UQD39" s="163"/>
      <c r="UQE39" s="163"/>
      <c r="UQF39" s="163"/>
      <c r="UQG39" s="163"/>
      <c r="UQH39" s="163"/>
      <c r="UQI39" s="163"/>
      <c r="UQJ39" s="163"/>
      <c r="UQK39" s="163"/>
      <c r="UQL39" s="163"/>
      <c r="UQM39" s="163"/>
      <c r="UQN39" s="163"/>
      <c r="UQO39" s="163"/>
      <c r="UQP39" s="163"/>
      <c r="UQQ39" s="163"/>
      <c r="UQR39" s="163"/>
      <c r="UQS39" s="163"/>
      <c r="UQT39" s="163"/>
      <c r="UQU39" s="163"/>
      <c r="UQV39" s="163"/>
      <c r="UQW39" s="163"/>
      <c r="UQX39" s="163"/>
      <c r="UQY39" s="163"/>
      <c r="UQZ39" s="163"/>
      <c r="URA39" s="163"/>
      <c r="URB39" s="163"/>
      <c r="URC39" s="163"/>
      <c r="URD39" s="163"/>
      <c r="URE39" s="163"/>
      <c r="URF39" s="163"/>
      <c r="URG39" s="163"/>
      <c r="URH39" s="163"/>
      <c r="URI39" s="163"/>
      <c r="URJ39" s="163"/>
      <c r="URK39" s="163"/>
      <c r="URL39" s="163"/>
      <c r="URM39" s="163"/>
      <c r="URN39" s="163"/>
      <c r="URO39" s="163"/>
      <c r="URP39" s="163"/>
      <c r="URQ39" s="163"/>
      <c r="URR39" s="163"/>
      <c r="URS39" s="163"/>
      <c r="URT39" s="163"/>
      <c r="URU39" s="163"/>
      <c r="URV39" s="163"/>
      <c r="URW39" s="163"/>
      <c r="URX39" s="163"/>
      <c r="URY39" s="163"/>
      <c r="URZ39" s="163"/>
      <c r="USA39" s="163"/>
      <c r="USB39" s="163"/>
      <c r="USC39" s="163"/>
      <c r="USD39" s="163"/>
      <c r="USE39" s="163"/>
      <c r="USF39" s="163"/>
      <c r="USG39" s="163"/>
      <c r="USH39" s="163"/>
      <c r="USI39" s="163"/>
      <c r="USJ39" s="163"/>
      <c r="USK39" s="163"/>
      <c r="USL39" s="163"/>
      <c r="USM39" s="163"/>
      <c r="USN39" s="163"/>
      <c r="USO39" s="163"/>
      <c r="USP39" s="163"/>
      <c r="USQ39" s="163"/>
      <c r="USR39" s="163"/>
      <c r="USS39" s="163"/>
      <c r="UST39" s="163"/>
      <c r="USU39" s="163"/>
      <c r="USV39" s="163"/>
      <c r="USW39" s="163"/>
      <c r="USX39" s="163"/>
      <c r="USY39" s="163"/>
      <c r="USZ39" s="163"/>
      <c r="UTA39" s="163"/>
      <c r="UTB39" s="163"/>
      <c r="UTC39" s="163"/>
      <c r="UTD39" s="163"/>
      <c r="UTE39" s="163"/>
      <c r="UTF39" s="163"/>
      <c r="UTG39" s="163"/>
      <c r="UTH39" s="163"/>
      <c r="UTI39" s="163"/>
      <c r="UTJ39" s="163"/>
      <c r="UTK39" s="163"/>
      <c r="UTL39" s="163"/>
      <c r="UTM39" s="163"/>
      <c r="UTN39" s="163"/>
      <c r="UTO39" s="163"/>
      <c r="UTP39" s="163"/>
      <c r="UTQ39" s="163"/>
      <c r="UTR39" s="163"/>
      <c r="UTS39" s="163"/>
      <c r="UTT39" s="163"/>
      <c r="UTU39" s="163"/>
      <c r="UTV39" s="163"/>
      <c r="UTW39" s="163"/>
      <c r="UTX39" s="163"/>
      <c r="UTY39" s="163"/>
      <c r="UTZ39" s="163"/>
      <c r="UUA39" s="163"/>
      <c r="UUB39" s="163"/>
      <c r="UUC39" s="163"/>
      <c r="UUD39" s="163"/>
      <c r="UUE39" s="163"/>
      <c r="UUF39" s="163"/>
      <c r="UUG39" s="163"/>
      <c r="UUH39" s="163"/>
      <c r="UUI39" s="163"/>
      <c r="UUJ39" s="163"/>
      <c r="UUK39" s="163"/>
      <c r="UUL39" s="163"/>
      <c r="UUM39" s="163"/>
      <c r="UUN39" s="163"/>
      <c r="UUO39" s="163"/>
      <c r="UUP39" s="163"/>
      <c r="UUQ39" s="163"/>
      <c r="UUR39" s="163"/>
      <c r="UUS39" s="163"/>
      <c r="UUT39" s="163"/>
      <c r="UUU39" s="163"/>
      <c r="UUV39" s="163"/>
      <c r="UUW39" s="163"/>
      <c r="UUX39" s="163"/>
      <c r="UUY39" s="163"/>
      <c r="UUZ39" s="163"/>
      <c r="UVA39" s="163"/>
      <c r="UVB39" s="163"/>
      <c r="UVC39" s="163"/>
      <c r="UVD39" s="163"/>
      <c r="UVE39" s="163"/>
      <c r="UVF39" s="163"/>
      <c r="UVG39" s="163"/>
      <c r="UVH39" s="163"/>
      <c r="UVI39" s="163"/>
      <c r="UVJ39" s="163"/>
      <c r="UVK39" s="163"/>
      <c r="UVL39" s="163"/>
      <c r="UVM39" s="163"/>
      <c r="UVN39" s="163"/>
      <c r="UVO39" s="163"/>
      <c r="UVP39" s="163"/>
      <c r="UVQ39" s="163"/>
      <c r="UVR39" s="163"/>
      <c r="UVS39" s="163"/>
      <c r="UVT39" s="163"/>
      <c r="UVU39" s="163"/>
      <c r="UVV39" s="163"/>
      <c r="UVW39" s="163"/>
      <c r="UVX39" s="163"/>
      <c r="UVY39" s="163"/>
      <c r="UVZ39" s="163"/>
      <c r="UWA39" s="163"/>
      <c r="UWB39" s="163"/>
      <c r="UWC39" s="163"/>
      <c r="UWD39" s="163"/>
      <c r="UWE39" s="163"/>
      <c r="UWF39" s="163"/>
      <c r="UWG39" s="163"/>
      <c r="UWH39" s="163"/>
      <c r="UWI39" s="163"/>
      <c r="UWJ39" s="163"/>
      <c r="UWK39" s="163"/>
      <c r="UWL39" s="163"/>
      <c r="UWM39" s="163"/>
      <c r="UWN39" s="163"/>
      <c r="UWO39" s="163"/>
      <c r="UWP39" s="163"/>
      <c r="UWQ39" s="163"/>
      <c r="UWR39" s="163"/>
      <c r="UWS39" s="163"/>
      <c r="UWT39" s="163"/>
      <c r="UWU39" s="163"/>
      <c r="UWV39" s="163"/>
      <c r="UWW39" s="163"/>
      <c r="UWX39" s="163"/>
      <c r="UWY39" s="163"/>
      <c r="UWZ39" s="163"/>
      <c r="UXA39" s="163"/>
      <c r="UXB39" s="163"/>
      <c r="UXC39" s="163"/>
      <c r="UXD39" s="163"/>
      <c r="UXE39" s="163"/>
      <c r="UXF39" s="163"/>
      <c r="UXG39" s="163"/>
      <c r="UXH39" s="163"/>
      <c r="UXI39" s="163"/>
      <c r="UXJ39" s="163"/>
      <c r="UXK39" s="163"/>
      <c r="UXL39" s="163"/>
      <c r="UXM39" s="163"/>
      <c r="UXN39" s="163"/>
      <c r="UXO39" s="163"/>
      <c r="UXP39" s="163"/>
      <c r="UXQ39" s="163"/>
      <c r="UXR39" s="163"/>
      <c r="UXS39" s="163"/>
      <c r="UXT39" s="163"/>
      <c r="UXU39" s="163"/>
      <c r="UXV39" s="163"/>
      <c r="UXW39" s="163"/>
      <c r="UXX39" s="163"/>
      <c r="UXY39" s="163"/>
      <c r="UXZ39" s="163"/>
      <c r="UYA39" s="163"/>
      <c r="UYB39" s="163"/>
      <c r="UYC39" s="163"/>
      <c r="UYD39" s="163"/>
      <c r="UYE39" s="163"/>
      <c r="UYF39" s="163"/>
      <c r="UYG39" s="163"/>
      <c r="UYH39" s="163"/>
      <c r="UYI39" s="163"/>
      <c r="UYJ39" s="163"/>
      <c r="UYK39" s="163"/>
      <c r="UYL39" s="163"/>
      <c r="UYM39" s="163"/>
      <c r="UYN39" s="163"/>
      <c r="UYO39" s="163"/>
      <c r="UYP39" s="163"/>
      <c r="UYQ39" s="163"/>
      <c r="UYR39" s="163"/>
      <c r="UYS39" s="163"/>
      <c r="UYT39" s="163"/>
      <c r="UYU39" s="163"/>
      <c r="UYV39" s="163"/>
      <c r="UYW39" s="163"/>
      <c r="UYX39" s="163"/>
      <c r="UYY39" s="163"/>
      <c r="UYZ39" s="163"/>
      <c r="UZA39" s="163"/>
      <c r="UZB39" s="163"/>
      <c r="UZC39" s="163"/>
      <c r="UZD39" s="163"/>
      <c r="UZE39" s="163"/>
      <c r="UZF39" s="163"/>
      <c r="UZG39" s="163"/>
      <c r="UZH39" s="163"/>
      <c r="UZI39" s="163"/>
      <c r="UZJ39" s="163"/>
      <c r="UZK39" s="163"/>
      <c r="UZL39" s="163"/>
      <c r="UZM39" s="163"/>
      <c r="UZN39" s="163"/>
      <c r="UZO39" s="163"/>
      <c r="UZP39" s="163"/>
      <c r="UZQ39" s="163"/>
      <c r="UZR39" s="163"/>
      <c r="UZS39" s="163"/>
      <c r="UZT39" s="163"/>
      <c r="UZU39" s="163"/>
      <c r="UZV39" s="163"/>
      <c r="UZW39" s="163"/>
      <c r="UZX39" s="163"/>
      <c r="UZY39" s="163"/>
      <c r="UZZ39" s="163"/>
      <c r="VAA39" s="163"/>
      <c r="VAB39" s="163"/>
      <c r="VAC39" s="163"/>
      <c r="VAD39" s="163"/>
      <c r="VAE39" s="163"/>
      <c r="VAF39" s="163"/>
      <c r="VAG39" s="163"/>
      <c r="VAH39" s="163"/>
      <c r="VAI39" s="163"/>
      <c r="VAJ39" s="163"/>
      <c r="VAK39" s="163"/>
      <c r="VAL39" s="163"/>
      <c r="VAM39" s="163"/>
      <c r="VAN39" s="163"/>
      <c r="VAO39" s="163"/>
      <c r="VAP39" s="163"/>
      <c r="VAQ39" s="163"/>
      <c r="VAR39" s="163"/>
      <c r="VAS39" s="163"/>
      <c r="VAT39" s="163"/>
      <c r="VAU39" s="163"/>
      <c r="VAV39" s="163"/>
      <c r="VAW39" s="163"/>
      <c r="VAX39" s="163"/>
      <c r="VAY39" s="163"/>
      <c r="VAZ39" s="163"/>
      <c r="VBA39" s="163"/>
      <c r="VBB39" s="163"/>
      <c r="VBC39" s="163"/>
      <c r="VBD39" s="163"/>
      <c r="VBE39" s="163"/>
      <c r="VBF39" s="163"/>
      <c r="VBG39" s="163"/>
      <c r="VBH39" s="163"/>
      <c r="VBI39" s="163"/>
      <c r="VBJ39" s="163"/>
      <c r="VBK39" s="163"/>
      <c r="VBL39" s="163"/>
      <c r="VBM39" s="163"/>
      <c r="VBN39" s="163"/>
      <c r="VBO39" s="163"/>
      <c r="VBP39" s="163"/>
      <c r="VBQ39" s="163"/>
      <c r="VBR39" s="163"/>
      <c r="VBS39" s="163"/>
      <c r="VBT39" s="163"/>
      <c r="VBU39" s="163"/>
      <c r="VBV39" s="163"/>
      <c r="VBW39" s="163"/>
      <c r="VBX39" s="163"/>
      <c r="VBY39" s="163"/>
      <c r="VBZ39" s="163"/>
      <c r="VCA39" s="163"/>
      <c r="VCB39" s="163"/>
      <c r="VCC39" s="163"/>
      <c r="VCD39" s="163"/>
      <c r="VCE39" s="163"/>
      <c r="VCF39" s="163"/>
      <c r="VCG39" s="163"/>
      <c r="VCH39" s="163"/>
      <c r="VCI39" s="163"/>
      <c r="VCJ39" s="163"/>
      <c r="VCK39" s="163"/>
      <c r="VCL39" s="163"/>
      <c r="VCM39" s="163"/>
      <c r="VCN39" s="163"/>
      <c r="VCO39" s="163"/>
      <c r="VCP39" s="163"/>
      <c r="VCQ39" s="163"/>
      <c r="VCR39" s="163"/>
      <c r="VCS39" s="163"/>
      <c r="VCT39" s="163"/>
      <c r="VCU39" s="163"/>
      <c r="VCV39" s="163"/>
      <c r="VCW39" s="163"/>
      <c r="VCX39" s="163"/>
      <c r="VCY39" s="163"/>
      <c r="VCZ39" s="163"/>
      <c r="VDA39" s="163"/>
      <c r="VDB39" s="163"/>
      <c r="VDC39" s="163"/>
      <c r="VDD39" s="163"/>
      <c r="VDE39" s="163"/>
      <c r="VDF39" s="163"/>
      <c r="VDG39" s="163"/>
      <c r="VDH39" s="163"/>
      <c r="VDI39" s="163"/>
      <c r="VDJ39" s="163"/>
      <c r="VDK39" s="163"/>
      <c r="VDL39" s="163"/>
      <c r="VDM39" s="163"/>
      <c r="VDN39" s="163"/>
      <c r="VDO39" s="163"/>
      <c r="VDP39" s="163"/>
      <c r="VDQ39" s="163"/>
      <c r="VDR39" s="163"/>
      <c r="VDS39" s="163"/>
      <c r="VDT39" s="163"/>
      <c r="VDU39" s="163"/>
      <c r="VDV39" s="163"/>
      <c r="VDW39" s="163"/>
      <c r="VDX39" s="163"/>
      <c r="VDY39" s="163"/>
      <c r="VDZ39" s="163"/>
      <c r="VEA39" s="163"/>
      <c r="VEB39" s="163"/>
      <c r="VEC39" s="163"/>
      <c r="VED39" s="163"/>
      <c r="VEE39" s="163"/>
      <c r="VEF39" s="163"/>
      <c r="VEG39" s="163"/>
      <c r="VEH39" s="163"/>
      <c r="VEI39" s="163"/>
      <c r="VEJ39" s="163"/>
      <c r="VEK39" s="163"/>
      <c r="VEL39" s="163"/>
      <c r="VEM39" s="163"/>
      <c r="VEN39" s="163"/>
      <c r="VEO39" s="163"/>
      <c r="VEP39" s="163"/>
      <c r="VEQ39" s="163"/>
      <c r="VER39" s="163"/>
      <c r="VES39" s="163"/>
      <c r="VET39" s="163"/>
      <c r="VEU39" s="163"/>
      <c r="VEV39" s="163"/>
      <c r="VEW39" s="163"/>
      <c r="VEX39" s="163"/>
      <c r="VEY39" s="163"/>
      <c r="VEZ39" s="163"/>
      <c r="VFA39" s="163"/>
      <c r="VFB39" s="163"/>
      <c r="VFC39" s="163"/>
      <c r="VFD39" s="163"/>
      <c r="VFE39" s="163"/>
      <c r="VFF39" s="163"/>
      <c r="VFG39" s="163"/>
      <c r="VFH39" s="163"/>
      <c r="VFI39" s="163"/>
      <c r="VFJ39" s="163"/>
      <c r="VFK39" s="163"/>
      <c r="VFL39" s="163"/>
      <c r="VFM39" s="163"/>
      <c r="VFN39" s="163"/>
      <c r="VFO39" s="163"/>
      <c r="VFP39" s="163"/>
      <c r="VFQ39" s="163"/>
      <c r="VFR39" s="163"/>
      <c r="VFS39" s="163"/>
      <c r="VFT39" s="163"/>
      <c r="VFU39" s="163"/>
      <c r="VFV39" s="163"/>
      <c r="VFW39" s="163"/>
      <c r="VFX39" s="163"/>
      <c r="VFY39" s="163"/>
      <c r="VFZ39" s="163"/>
      <c r="VGA39" s="163"/>
      <c r="VGB39" s="163"/>
      <c r="VGC39" s="163"/>
      <c r="VGD39" s="163"/>
      <c r="VGE39" s="163"/>
      <c r="VGF39" s="163"/>
      <c r="VGG39" s="163"/>
      <c r="VGH39" s="163"/>
      <c r="VGI39" s="163"/>
      <c r="VGJ39" s="163"/>
      <c r="VGK39" s="163"/>
      <c r="VGL39" s="163"/>
      <c r="VGM39" s="163"/>
      <c r="VGN39" s="163"/>
      <c r="VGO39" s="163"/>
      <c r="VGP39" s="163"/>
      <c r="VGQ39" s="163"/>
      <c r="VGR39" s="163"/>
      <c r="VGS39" s="163"/>
      <c r="VGT39" s="163"/>
      <c r="VGU39" s="163"/>
      <c r="VGV39" s="163"/>
      <c r="VGW39" s="163"/>
      <c r="VGX39" s="163"/>
      <c r="VGY39" s="163"/>
      <c r="VGZ39" s="163"/>
      <c r="VHA39" s="163"/>
      <c r="VHB39" s="163"/>
      <c r="VHC39" s="163"/>
      <c r="VHD39" s="163"/>
      <c r="VHE39" s="163"/>
      <c r="VHF39" s="163"/>
      <c r="VHG39" s="163"/>
      <c r="VHH39" s="163"/>
      <c r="VHI39" s="163"/>
      <c r="VHJ39" s="163"/>
      <c r="VHK39" s="163"/>
      <c r="VHL39" s="163"/>
      <c r="VHM39" s="163"/>
      <c r="VHN39" s="163"/>
      <c r="VHO39" s="163"/>
      <c r="VHP39" s="163"/>
      <c r="VHQ39" s="163"/>
      <c r="VHR39" s="163"/>
      <c r="VHS39" s="163"/>
      <c r="VHT39" s="163"/>
      <c r="VHU39" s="163"/>
      <c r="VHV39" s="163"/>
      <c r="VHW39" s="163"/>
      <c r="VHX39" s="163"/>
      <c r="VHY39" s="163"/>
      <c r="VHZ39" s="163"/>
      <c r="VIA39" s="163"/>
      <c r="VIB39" s="163"/>
      <c r="VIC39" s="163"/>
      <c r="VID39" s="163"/>
      <c r="VIE39" s="163"/>
      <c r="VIF39" s="163"/>
      <c r="VIG39" s="163"/>
      <c r="VIH39" s="163"/>
      <c r="VII39" s="163"/>
      <c r="VIJ39" s="163"/>
      <c r="VIK39" s="163"/>
      <c r="VIL39" s="163"/>
      <c r="VIM39" s="163"/>
      <c r="VIN39" s="163"/>
      <c r="VIO39" s="163"/>
      <c r="VIP39" s="163"/>
      <c r="VIQ39" s="163"/>
      <c r="VIR39" s="163"/>
      <c r="VIS39" s="163"/>
      <c r="VIT39" s="163"/>
      <c r="VIU39" s="163"/>
      <c r="VIV39" s="163"/>
      <c r="VIW39" s="163"/>
      <c r="VIX39" s="163"/>
      <c r="VIY39" s="163"/>
      <c r="VIZ39" s="163"/>
      <c r="VJA39" s="163"/>
      <c r="VJB39" s="163"/>
      <c r="VJC39" s="163"/>
      <c r="VJD39" s="163"/>
      <c r="VJE39" s="163"/>
      <c r="VJF39" s="163"/>
      <c r="VJG39" s="163"/>
      <c r="VJH39" s="163"/>
      <c r="VJI39" s="163"/>
      <c r="VJJ39" s="163"/>
      <c r="VJK39" s="163"/>
      <c r="VJL39" s="163"/>
      <c r="VJM39" s="163"/>
      <c r="VJN39" s="163"/>
      <c r="VJO39" s="163"/>
      <c r="VJP39" s="163"/>
      <c r="VJQ39" s="163"/>
      <c r="VJR39" s="163"/>
      <c r="VJS39" s="163"/>
      <c r="VJT39" s="163"/>
      <c r="VJU39" s="163"/>
      <c r="VJV39" s="163"/>
      <c r="VJW39" s="163"/>
      <c r="VJX39" s="163"/>
      <c r="VJY39" s="163"/>
      <c r="VJZ39" s="163"/>
      <c r="VKA39" s="163"/>
      <c r="VKB39" s="163"/>
      <c r="VKC39" s="163"/>
      <c r="VKD39" s="163"/>
      <c r="VKE39" s="163"/>
      <c r="VKF39" s="163"/>
      <c r="VKG39" s="163"/>
      <c r="VKH39" s="163"/>
      <c r="VKI39" s="163"/>
      <c r="VKJ39" s="163"/>
      <c r="VKK39" s="163"/>
      <c r="VKL39" s="163"/>
      <c r="VKM39" s="163"/>
      <c r="VKN39" s="163"/>
      <c r="VKO39" s="163"/>
      <c r="VKP39" s="163"/>
      <c r="VKQ39" s="163"/>
      <c r="VKR39" s="163"/>
      <c r="VKS39" s="163"/>
      <c r="VKT39" s="163"/>
      <c r="VKU39" s="163"/>
      <c r="VKV39" s="163"/>
      <c r="VKW39" s="163"/>
      <c r="VKX39" s="163"/>
      <c r="VKY39" s="163"/>
      <c r="VKZ39" s="163"/>
      <c r="VLA39" s="163"/>
      <c r="VLB39" s="163"/>
      <c r="VLC39" s="163"/>
      <c r="VLD39" s="163"/>
      <c r="VLE39" s="163"/>
      <c r="VLF39" s="163"/>
      <c r="VLG39" s="163"/>
      <c r="VLH39" s="163"/>
      <c r="VLI39" s="163"/>
      <c r="VLJ39" s="163"/>
      <c r="VLK39" s="163"/>
      <c r="VLL39" s="163"/>
      <c r="VLM39" s="163"/>
      <c r="VLN39" s="163"/>
      <c r="VLO39" s="163"/>
      <c r="VLP39" s="163"/>
      <c r="VLQ39" s="163"/>
      <c r="VLR39" s="163"/>
      <c r="VLS39" s="163"/>
      <c r="VLT39" s="163"/>
      <c r="VLU39" s="163"/>
      <c r="VLV39" s="163"/>
      <c r="VLW39" s="163"/>
      <c r="VLX39" s="163"/>
      <c r="VLY39" s="163"/>
      <c r="VLZ39" s="163"/>
      <c r="VMA39" s="163"/>
      <c r="VMB39" s="163"/>
      <c r="VMC39" s="163"/>
      <c r="VMD39" s="163"/>
      <c r="VME39" s="163"/>
      <c r="VMF39" s="163"/>
      <c r="VMG39" s="163"/>
      <c r="VMH39" s="163"/>
      <c r="VMI39" s="163"/>
      <c r="VMJ39" s="163"/>
      <c r="VMK39" s="163"/>
      <c r="VML39" s="163"/>
      <c r="VMM39" s="163"/>
      <c r="VMN39" s="163"/>
      <c r="VMO39" s="163"/>
      <c r="VMP39" s="163"/>
      <c r="VMQ39" s="163"/>
      <c r="VMR39" s="163"/>
      <c r="VMS39" s="163"/>
      <c r="VMT39" s="163"/>
      <c r="VMU39" s="163"/>
      <c r="VMV39" s="163"/>
      <c r="VMW39" s="163"/>
      <c r="VMX39" s="163"/>
      <c r="VMY39" s="163"/>
      <c r="VMZ39" s="163"/>
      <c r="VNA39" s="163"/>
      <c r="VNB39" s="163"/>
      <c r="VNC39" s="163"/>
      <c r="VND39" s="163"/>
      <c r="VNE39" s="163"/>
      <c r="VNF39" s="163"/>
      <c r="VNG39" s="163"/>
      <c r="VNH39" s="163"/>
      <c r="VNI39" s="163"/>
      <c r="VNJ39" s="163"/>
      <c r="VNK39" s="163"/>
      <c r="VNL39" s="163"/>
      <c r="VNM39" s="163"/>
      <c r="VNN39" s="163"/>
      <c r="VNO39" s="163"/>
      <c r="VNP39" s="163"/>
      <c r="VNQ39" s="163"/>
      <c r="VNR39" s="163"/>
      <c r="VNS39" s="163"/>
      <c r="VNT39" s="163"/>
      <c r="VNU39" s="163"/>
      <c r="VNV39" s="163"/>
      <c r="VNW39" s="163"/>
      <c r="VNX39" s="163"/>
      <c r="VNY39" s="163"/>
      <c r="VNZ39" s="163"/>
      <c r="VOA39" s="163"/>
      <c r="VOB39" s="163"/>
      <c r="VOC39" s="163"/>
      <c r="VOD39" s="163"/>
      <c r="VOE39" s="163"/>
      <c r="VOF39" s="163"/>
      <c r="VOG39" s="163"/>
      <c r="VOH39" s="163"/>
      <c r="VOI39" s="163"/>
      <c r="VOJ39" s="163"/>
      <c r="VOK39" s="163"/>
      <c r="VOL39" s="163"/>
      <c r="VOM39" s="163"/>
      <c r="VON39" s="163"/>
      <c r="VOO39" s="163"/>
      <c r="VOP39" s="163"/>
      <c r="VOQ39" s="163"/>
      <c r="VOR39" s="163"/>
      <c r="VOS39" s="163"/>
      <c r="VOT39" s="163"/>
      <c r="VOU39" s="163"/>
      <c r="VOV39" s="163"/>
      <c r="VOW39" s="163"/>
      <c r="VOX39" s="163"/>
      <c r="VOY39" s="163"/>
      <c r="VOZ39" s="163"/>
      <c r="VPA39" s="163"/>
      <c r="VPB39" s="163"/>
      <c r="VPC39" s="163"/>
      <c r="VPD39" s="163"/>
      <c r="VPE39" s="163"/>
      <c r="VPF39" s="163"/>
      <c r="VPG39" s="163"/>
      <c r="VPH39" s="163"/>
      <c r="VPI39" s="163"/>
      <c r="VPJ39" s="163"/>
      <c r="VPK39" s="163"/>
      <c r="VPL39" s="163"/>
      <c r="VPM39" s="163"/>
      <c r="VPN39" s="163"/>
      <c r="VPO39" s="163"/>
      <c r="VPP39" s="163"/>
      <c r="VPQ39" s="163"/>
      <c r="VPR39" s="163"/>
      <c r="VPS39" s="163"/>
      <c r="VPT39" s="163"/>
      <c r="VPU39" s="163"/>
      <c r="VPV39" s="163"/>
      <c r="VPW39" s="163"/>
      <c r="VPX39" s="163"/>
      <c r="VPY39" s="163"/>
      <c r="VPZ39" s="163"/>
      <c r="VQA39" s="163"/>
      <c r="VQB39" s="163"/>
      <c r="VQC39" s="163"/>
      <c r="VQD39" s="163"/>
      <c r="VQE39" s="163"/>
      <c r="VQF39" s="163"/>
      <c r="VQG39" s="163"/>
      <c r="VQH39" s="163"/>
      <c r="VQI39" s="163"/>
      <c r="VQJ39" s="163"/>
      <c r="VQK39" s="163"/>
      <c r="VQL39" s="163"/>
      <c r="VQM39" s="163"/>
      <c r="VQN39" s="163"/>
      <c r="VQO39" s="163"/>
      <c r="VQP39" s="163"/>
      <c r="VQQ39" s="163"/>
      <c r="VQR39" s="163"/>
      <c r="VQS39" s="163"/>
      <c r="VQT39" s="163"/>
      <c r="VQU39" s="163"/>
      <c r="VQV39" s="163"/>
      <c r="VQW39" s="163"/>
      <c r="VQX39" s="163"/>
      <c r="VQY39" s="163"/>
      <c r="VQZ39" s="163"/>
      <c r="VRA39" s="163"/>
      <c r="VRB39" s="163"/>
      <c r="VRC39" s="163"/>
      <c r="VRD39" s="163"/>
      <c r="VRE39" s="163"/>
      <c r="VRF39" s="163"/>
      <c r="VRG39" s="163"/>
      <c r="VRH39" s="163"/>
      <c r="VRI39" s="163"/>
      <c r="VRJ39" s="163"/>
      <c r="VRK39" s="163"/>
      <c r="VRL39" s="163"/>
      <c r="VRM39" s="163"/>
      <c r="VRN39" s="163"/>
      <c r="VRO39" s="163"/>
      <c r="VRP39" s="163"/>
      <c r="VRQ39" s="163"/>
      <c r="VRR39" s="163"/>
      <c r="VRS39" s="163"/>
      <c r="VRT39" s="163"/>
      <c r="VRU39" s="163"/>
      <c r="VRV39" s="163"/>
      <c r="VRW39" s="163"/>
      <c r="VRX39" s="163"/>
      <c r="VRY39" s="163"/>
      <c r="VRZ39" s="163"/>
      <c r="VSA39" s="163"/>
      <c r="VSB39" s="163"/>
      <c r="VSC39" s="163"/>
      <c r="VSD39" s="163"/>
      <c r="VSE39" s="163"/>
      <c r="VSF39" s="163"/>
      <c r="VSG39" s="163"/>
      <c r="VSH39" s="163"/>
      <c r="VSI39" s="163"/>
      <c r="VSJ39" s="163"/>
      <c r="VSK39" s="163"/>
      <c r="VSL39" s="163"/>
      <c r="VSM39" s="163"/>
      <c r="VSN39" s="163"/>
      <c r="VSO39" s="163"/>
      <c r="VSP39" s="163"/>
      <c r="VSQ39" s="163"/>
      <c r="VSR39" s="163"/>
      <c r="VSS39" s="163"/>
      <c r="VST39" s="163"/>
      <c r="VSU39" s="163"/>
      <c r="VSV39" s="163"/>
      <c r="VSW39" s="163"/>
      <c r="VSX39" s="163"/>
      <c r="VSY39" s="163"/>
      <c r="VSZ39" s="163"/>
      <c r="VTA39" s="163"/>
      <c r="VTB39" s="163"/>
      <c r="VTC39" s="163"/>
      <c r="VTD39" s="163"/>
      <c r="VTE39" s="163"/>
      <c r="VTF39" s="163"/>
      <c r="VTG39" s="163"/>
      <c r="VTH39" s="163"/>
      <c r="VTI39" s="163"/>
      <c r="VTJ39" s="163"/>
      <c r="VTK39" s="163"/>
      <c r="VTL39" s="163"/>
      <c r="VTM39" s="163"/>
      <c r="VTN39" s="163"/>
      <c r="VTO39" s="163"/>
      <c r="VTP39" s="163"/>
      <c r="VTQ39" s="163"/>
      <c r="VTR39" s="163"/>
      <c r="VTS39" s="163"/>
      <c r="VTT39" s="163"/>
      <c r="VTU39" s="163"/>
      <c r="VTV39" s="163"/>
      <c r="VTW39" s="163"/>
      <c r="VTX39" s="163"/>
      <c r="VTY39" s="163"/>
      <c r="VTZ39" s="163"/>
      <c r="VUA39" s="163"/>
      <c r="VUB39" s="163"/>
      <c r="VUC39" s="163"/>
      <c r="VUD39" s="163"/>
      <c r="VUE39" s="163"/>
      <c r="VUF39" s="163"/>
      <c r="VUG39" s="163"/>
      <c r="VUH39" s="163"/>
      <c r="VUI39" s="163"/>
      <c r="VUJ39" s="163"/>
      <c r="VUK39" s="163"/>
      <c r="VUL39" s="163"/>
      <c r="VUM39" s="163"/>
      <c r="VUN39" s="163"/>
      <c r="VUO39" s="163"/>
      <c r="VUP39" s="163"/>
      <c r="VUQ39" s="163"/>
      <c r="VUR39" s="163"/>
      <c r="VUS39" s="163"/>
      <c r="VUT39" s="163"/>
      <c r="VUU39" s="163"/>
      <c r="VUV39" s="163"/>
      <c r="VUW39" s="163"/>
      <c r="VUX39" s="163"/>
      <c r="VUY39" s="163"/>
      <c r="VUZ39" s="163"/>
      <c r="VVA39" s="163"/>
      <c r="VVB39" s="163"/>
      <c r="VVC39" s="163"/>
      <c r="VVD39" s="163"/>
      <c r="VVE39" s="163"/>
      <c r="VVF39" s="163"/>
      <c r="VVG39" s="163"/>
      <c r="VVH39" s="163"/>
      <c r="VVI39" s="163"/>
      <c r="VVJ39" s="163"/>
      <c r="VVK39" s="163"/>
      <c r="VVL39" s="163"/>
      <c r="VVM39" s="163"/>
      <c r="VVN39" s="163"/>
      <c r="VVO39" s="163"/>
      <c r="VVP39" s="163"/>
      <c r="VVQ39" s="163"/>
      <c r="VVR39" s="163"/>
      <c r="VVS39" s="163"/>
      <c r="VVT39" s="163"/>
      <c r="VVU39" s="163"/>
      <c r="VVV39" s="163"/>
      <c r="VVW39" s="163"/>
      <c r="VVX39" s="163"/>
      <c r="VVY39" s="163"/>
      <c r="VVZ39" s="163"/>
      <c r="VWA39" s="163"/>
      <c r="VWB39" s="163"/>
      <c r="VWC39" s="163"/>
      <c r="VWD39" s="163"/>
      <c r="VWE39" s="163"/>
      <c r="VWF39" s="163"/>
      <c r="VWG39" s="163"/>
      <c r="VWH39" s="163"/>
      <c r="VWI39" s="163"/>
      <c r="VWJ39" s="163"/>
      <c r="VWK39" s="163"/>
      <c r="VWL39" s="163"/>
      <c r="VWM39" s="163"/>
      <c r="VWN39" s="163"/>
      <c r="VWO39" s="163"/>
      <c r="VWP39" s="163"/>
      <c r="VWQ39" s="163"/>
      <c r="VWR39" s="163"/>
      <c r="VWS39" s="163"/>
      <c r="VWT39" s="163"/>
      <c r="VWU39" s="163"/>
      <c r="VWV39" s="163"/>
      <c r="VWW39" s="163"/>
      <c r="VWX39" s="163"/>
      <c r="VWY39" s="163"/>
      <c r="VWZ39" s="163"/>
      <c r="VXA39" s="163"/>
      <c r="VXB39" s="163"/>
      <c r="VXC39" s="163"/>
      <c r="VXD39" s="163"/>
      <c r="VXE39" s="163"/>
      <c r="VXF39" s="163"/>
      <c r="VXG39" s="163"/>
      <c r="VXH39" s="163"/>
      <c r="VXI39" s="163"/>
      <c r="VXJ39" s="163"/>
      <c r="VXK39" s="163"/>
      <c r="VXL39" s="163"/>
      <c r="VXM39" s="163"/>
      <c r="VXN39" s="163"/>
      <c r="VXO39" s="163"/>
      <c r="VXP39" s="163"/>
      <c r="VXQ39" s="163"/>
      <c r="VXR39" s="163"/>
      <c r="VXS39" s="163"/>
      <c r="VXT39" s="163"/>
      <c r="VXU39" s="163"/>
      <c r="VXV39" s="163"/>
      <c r="VXW39" s="163"/>
      <c r="VXX39" s="163"/>
      <c r="VXY39" s="163"/>
      <c r="VXZ39" s="163"/>
      <c r="VYA39" s="163"/>
      <c r="VYB39" s="163"/>
      <c r="VYC39" s="163"/>
      <c r="VYD39" s="163"/>
      <c r="VYE39" s="163"/>
      <c r="VYF39" s="163"/>
      <c r="VYG39" s="163"/>
      <c r="VYH39" s="163"/>
      <c r="VYI39" s="163"/>
      <c r="VYJ39" s="163"/>
      <c r="VYK39" s="163"/>
      <c r="VYL39" s="163"/>
      <c r="VYM39" s="163"/>
      <c r="VYN39" s="163"/>
      <c r="VYO39" s="163"/>
      <c r="VYP39" s="163"/>
      <c r="VYQ39" s="163"/>
      <c r="VYR39" s="163"/>
      <c r="VYS39" s="163"/>
      <c r="VYT39" s="163"/>
      <c r="VYU39" s="163"/>
      <c r="VYV39" s="163"/>
      <c r="VYW39" s="163"/>
      <c r="VYX39" s="163"/>
      <c r="VYY39" s="163"/>
      <c r="VYZ39" s="163"/>
      <c r="VZA39" s="163"/>
      <c r="VZB39" s="163"/>
      <c r="VZC39" s="163"/>
      <c r="VZD39" s="163"/>
      <c r="VZE39" s="163"/>
      <c r="VZF39" s="163"/>
      <c r="VZG39" s="163"/>
      <c r="VZH39" s="163"/>
      <c r="VZI39" s="163"/>
      <c r="VZJ39" s="163"/>
      <c r="VZK39" s="163"/>
      <c r="VZL39" s="163"/>
      <c r="VZM39" s="163"/>
      <c r="VZN39" s="163"/>
      <c r="VZO39" s="163"/>
      <c r="VZP39" s="163"/>
      <c r="VZQ39" s="163"/>
      <c r="VZR39" s="163"/>
      <c r="VZS39" s="163"/>
      <c r="VZT39" s="163"/>
      <c r="VZU39" s="163"/>
      <c r="VZV39" s="163"/>
      <c r="VZW39" s="163"/>
      <c r="VZX39" s="163"/>
      <c r="VZY39" s="163"/>
      <c r="VZZ39" s="163"/>
      <c r="WAA39" s="163"/>
      <c r="WAB39" s="163"/>
      <c r="WAC39" s="163"/>
      <c r="WAD39" s="163"/>
      <c r="WAE39" s="163"/>
      <c r="WAF39" s="163"/>
      <c r="WAG39" s="163"/>
      <c r="WAH39" s="163"/>
      <c r="WAI39" s="163"/>
      <c r="WAJ39" s="163"/>
      <c r="WAK39" s="163"/>
      <c r="WAL39" s="163"/>
      <c r="WAM39" s="163"/>
      <c r="WAN39" s="163"/>
      <c r="WAO39" s="163"/>
      <c r="WAP39" s="163"/>
      <c r="WAQ39" s="163"/>
      <c r="WAR39" s="163"/>
      <c r="WAS39" s="163"/>
      <c r="WAT39" s="163"/>
      <c r="WAU39" s="163"/>
      <c r="WAV39" s="163"/>
      <c r="WAW39" s="163"/>
      <c r="WAX39" s="163"/>
      <c r="WAY39" s="163"/>
      <c r="WAZ39" s="163"/>
      <c r="WBA39" s="163"/>
      <c r="WBB39" s="163"/>
      <c r="WBC39" s="163"/>
      <c r="WBD39" s="163"/>
      <c r="WBE39" s="163"/>
      <c r="WBF39" s="163"/>
      <c r="WBG39" s="163"/>
      <c r="WBH39" s="163"/>
      <c r="WBI39" s="163"/>
      <c r="WBJ39" s="163"/>
      <c r="WBK39" s="163"/>
      <c r="WBL39" s="163"/>
      <c r="WBM39" s="163"/>
      <c r="WBN39" s="163"/>
      <c r="WBO39" s="163"/>
      <c r="WBP39" s="163"/>
      <c r="WBQ39" s="163"/>
      <c r="WBR39" s="163"/>
      <c r="WBS39" s="163"/>
      <c r="WBT39" s="163"/>
      <c r="WBU39" s="163"/>
      <c r="WBV39" s="163"/>
      <c r="WBW39" s="163"/>
      <c r="WBX39" s="163"/>
      <c r="WBY39" s="163"/>
      <c r="WBZ39" s="163"/>
      <c r="WCA39" s="163"/>
      <c r="WCB39" s="163"/>
      <c r="WCC39" s="163"/>
      <c r="WCD39" s="163"/>
      <c r="WCE39" s="163"/>
      <c r="WCF39" s="163"/>
      <c r="WCG39" s="163"/>
      <c r="WCH39" s="163"/>
      <c r="WCI39" s="163"/>
      <c r="WCJ39" s="163"/>
      <c r="WCK39" s="163"/>
      <c r="WCL39" s="163"/>
      <c r="WCM39" s="163"/>
      <c r="WCN39" s="163"/>
      <c r="WCO39" s="163"/>
      <c r="WCP39" s="163"/>
      <c r="WCQ39" s="163"/>
      <c r="WCR39" s="163"/>
      <c r="WCS39" s="163"/>
      <c r="WCT39" s="163"/>
      <c r="WCU39" s="163"/>
      <c r="WCV39" s="163"/>
      <c r="WCW39" s="163"/>
      <c r="WCX39" s="163"/>
      <c r="WCY39" s="163"/>
      <c r="WCZ39" s="163"/>
      <c r="WDA39" s="163"/>
      <c r="WDB39" s="163"/>
      <c r="WDC39" s="163"/>
      <c r="WDD39" s="163"/>
      <c r="WDE39" s="163"/>
      <c r="WDF39" s="163"/>
      <c r="WDG39" s="163"/>
      <c r="WDH39" s="163"/>
      <c r="WDI39" s="163"/>
      <c r="WDJ39" s="163"/>
      <c r="WDK39" s="163"/>
      <c r="WDL39" s="163"/>
      <c r="WDM39" s="163"/>
      <c r="WDN39" s="163"/>
      <c r="WDO39" s="163"/>
      <c r="WDP39" s="163"/>
      <c r="WDQ39" s="163"/>
      <c r="WDR39" s="163"/>
      <c r="WDS39" s="163"/>
      <c r="WDT39" s="163"/>
      <c r="WDU39" s="163"/>
      <c r="WDV39" s="163"/>
      <c r="WDW39" s="163"/>
      <c r="WDX39" s="163"/>
      <c r="WDY39" s="163"/>
      <c r="WDZ39" s="163"/>
      <c r="WEA39" s="163"/>
      <c r="WEB39" s="163"/>
      <c r="WEC39" s="163"/>
      <c r="WED39" s="163"/>
      <c r="WEE39" s="163"/>
      <c r="WEF39" s="163"/>
      <c r="WEG39" s="163"/>
      <c r="WEH39" s="163"/>
      <c r="WEI39" s="163"/>
      <c r="WEJ39" s="163"/>
      <c r="WEK39" s="163"/>
      <c r="WEL39" s="163"/>
      <c r="WEM39" s="163"/>
      <c r="WEN39" s="163"/>
      <c r="WEO39" s="163"/>
      <c r="WEP39" s="163"/>
      <c r="WEQ39" s="163"/>
      <c r="WER39" s="163"/>
      <c r="WES39" s="163"/>
      <c r="WET39" s="163"/>
      <c r="WEU39" s="163"/>
      <c r="WEV39" s="163"/>
      <c r="WEW39" s="163"/>
      <c r="WEX39" s="163"/>
      <c r="WEY39" s="163"/>
      <c r="WEZ39" s="163"/>
      <c r="WFA39" s="163"/>
      <c r="WFB39" s="163"/>
      <c r="WFC39" s="163"/>
      <c r="WFD39" s="163"/>
      <c r="WFE39" s="163"/>
      <c r="WFF39" s="163"/>
      <c r="WFG39" s="163"/>
      <c r="WFH39" s="163"/>
      <c r="WFI39" s="163"/>
      <c r="WFJ39" s="163"/>
      <c r="WFK39" s="163"/>
      <c r="WFL39" s="163"/>
      <c r="WFM39" s="163"/>
      <c r="WFN39" s="163"/>
      <c r="WFO39" s="163"/>
      <c r="WFP39" s="163"/>
      <c r="WFQ39" s="163"/>
      <c r="WFR39" s="163"/>
      <c r="WFS39" s="163"/>
      <c r="WFT39" s="163"/>
      <c r="WFU39" s="163"/>
      <c r="WFV39" s="163"/>
      <c r="WFW39" s="163"/>
      <c r="WFX39" s="163"/>
      <c r="WFY39" s="163"/>
      <c r="WFZ39" s="163"/>
      <c r="WGA39" s="163"/>
      <c r="WGB39" s="163"/>
      <c r="WGC39" s="163"/>
      <c r="WGD39" s="163"/>
      <c r="WGE39" s="163"/>
      <c r="WGF39" s="163"/>
      <c r="WGG39" s="163"/>
      <c r="WGH39" s="163"/>
      <c r="WGI39" s="163"/>
      <c r="WGJ39" s="163"/>
      <c r="WGK39" s="163"/>
      <c r="WGL39" s="163"/>
      <c r="WGM39" s="163"/>
      <c r="WGN39" s="163"/>
      <c r="WGO39" s="163"/>
      <c r="WGP39" s="163"/>
      <c r="WGQ39" s="163"/>
      <c r="WGR39" s="163"/>
      <c r="WGS39" s="163"/>
      <c r="WGT39" s="163"/>
      <c r="WGU39" s="163"/>
      <c r="WGV39" s="163"/>
      <c r="WGW39" s="163"/>
      <c r="WGX39" s="163"/>
      <c r="WGY39" s="163"/>
      <c r="WGZ39" s="163"/>
      <c r="WHA39" s="163"/>
      <c r="WHB39" s="163"/>
      <c r="WHC39" s="163"/>
      <c r="WHD39" s="163"/>
      <c r="WHE39" s="163"/>
      <c r="WHF39" s="163"/>
      <c r="WHG39" s="163"/>
      <c r="WHH39" s="163"/>
      <c r="WHI39" s="163"/>
      <c r="WHJ39" s="163"/>
      <c r="WHK39" s="163"/>
      <c r="WHL39" s="163"/>
      <c r="WHM39" s="163"/>
      <c r="WHN39" s="163"/>
      <c r="WHO39" s="163"/>
      <c r="WHP39" s="163"/>
      <c r="WHQ39" s="163"/>
      <c r="WHR39" s="163"/>
      <c r="WHS39" s="163"/>
      <c r="WHT39" s="163"/>
      <c r="WHU39" s="163"/>
      <c r="WHV39" s="163"/>
      <c r="WHW39" s="163"/>
      <c r="WHX39" s="163"/>
      <c r="WHY39" s="163"/>
      <c r="WHZ39" s="163"/>
      <c r="WIA39" s="163"/>
      <c r="WIB39" s="163"/>
      <c r="WIC39" s="163"/>
      <c r="WID39" s="163"/>
      <c r="WIE39" s="163"/>
      <c r="WIF39" s="163"/>
      <c r="WIG39" s="163"/>
      <c r="WIH39" s="163"/>
      <c r="WII39" s="163"/>
      <c r="WIJ39" s="163"/>
      <c r="WIK39" s="163"/>
      <c r="WIL39" s="163"/>
      <c r="WIM39" s="163"/>
      <c r="WIN39" s="163"/>
      <c r="WIO39" s="163"/>
      <c r="WIP39" s="163"/>
      <c r="WIQ39" s="163"/>
      <c r="WIR39" s="163"/>
      <c r="WIS39" s="163"/>
      <c r="WIT39" s="163"/>
      <c r="WIU39" s="163"/>
      <c r="WIV39" s="163"/>
      <c r="WIW39" s="163"/>
      <c r="WIX39" s="163"/>
      <c r="WIY39" s="163"/>
      <c r="WIZ39" s="163"/>
      <c r="WJA39" s="163"/>
      <c r="WJB39" s="163"/>
      <c r="WJC39" s="163"/>
      <c r="WJD39" s="163"/>
      <c r="WJE39" s="163"/>
      <c r="WJF39" s="163"/>
      <c r="WJG39" s="163"/>
      <c r="WJH39" s="163"/>
      <c r="WJI39" s="163"/>
      <c r="WJJ39" s="163"/>
      <c r="WJK39" s="163"/>
      <c r="WJL39" s="163"/>
      <c r="WJM39" s="163"/>
      <c r="WJN39" s="163"/>
      <c r="WJO39" s="163"/>
      <c r="WJP39" s="163"/>
      <c r="WJQ39" s="163"/>
      <c r="WJR39" s="163"/>
      <c r="WJS39" s="163"/>
      <c r="WJT39" s="163"/>
      <c r="WJU39" s="163"/>
      <c r="WJV39" s="163"/>
      <c r="WJW39" s="163"/>
      <c r="WJX39" s="163"/>
      <c r="WJY39" s="163"/>
      <c r="WJZ39" s="163"/>
      <c r="WKA39" s="163"/>
      <c r="WKB39" s="163"/>
      <c r="WKC39" s="163"/>
      <c r="WKD39" s="163"/>
      <c r="WKE39" s="163"/>
      <c r="WKF39" s="163"/>
      <c r="WKG39" s="163"/>
      <c r="WKH39" s="163"/>
      <c r="WKI39" s="163"/>
      <c r="WKJ39" s="163"/>
      <c r="WKK39" s="163"/>
      <c r="WKL39" s="163"/>
      <c r="WKM39" s="163"/>
      <c r="WKN39" s="163"/>
      <c r="WKO39" s="163"/>
      <c r="WKP39" s="163"/>
      <c r="WKQ39" s="163"/>
      <c r="WKR39" s="163"/>
      <c r="WKS39" s="163"/>
      <c r="WKT39" s="163"/>
      <c r="WKU39" s="163"/>
      <c r="WKV39" s="163"/>
      <c r="WKW39" s="163"/>
      <c r="WKX39" s="163"/>
      <c r="WKY39" s="163"/>
      <c r="WKZ39" s="163"/>
      <c r="WLA39" s="163"/>
      <c r="WLB39" s="163"/>
      <c r="WLC39" s="163"/>
      <c r="WLD39" s="163"/>
      <c r="WLE39" s="163"/>
      <c r="WLF39" s="163"/>
      <c r="WLG39" s="163"/>
      <c r="WLH39" s="163"/>
      <c r="WLI39" s="163"/>
      <c r="WLJ39" s="163"/>
      <c r="WLK39" s="163"/>
      <c r="WLL39" s="163"/>
      <c r="WLM39" s="163"/>
      <c r="WLN39" s="163"/>
      <c r="WLO39" s="163"/>
      <c r="WLP39" s="163"/>
      <c r="WLQ39" s="163"/>
      <c r="WLR39" s="163"/>
      <c r="WLS39" s="163"/>
      <c r="WLT39" s="163"/>
      <c r="WLU39" s="163"/>
      <c r="WLV39" s="163"/>
      <c r="WLW39" s="163"/>
      <c r="WLX39" s="163"/>
      <c r="WLY39" s="163"/>
      <c r="WLZ39" s="163"/>
      <c r="WMA39" s="163"/>
      <c r="WMB39" s="163"/>
      <c r="WMC39" s="163"/>
      <c r="WMD39" s="163"/>
      <c r="WME39" s="163"/>
      <c r="WMF39" s="163"/>
      <c r="WMG39" s="163"/>
      <c r="WMH39" s="163"/>
      <c r="WMI39" s="163"/>
      <c r="WMJ39" s="163"/>
      <c r="WMK39" s="163"/>
      <c r="WML39" s="163"/>
      <c r="WMM39" s="163"/>
      <c r="WMN39" s="163"/>
      <c r="WMO39" s="163"/>
      <c r="WMP39" s="163"/>
      <c r="WMQ39" s="163"/>
      <c r="WMR39" s="163"/>
      <c r="WMS39" s="163"/>
      <c r="WMT39" s="163"/>
      <c r="WMU39" s="163"/>
      <c r="WMV39" s="163"/>
      <c r="WMW39" s="163"/>
      <c r="WMX39" s="163"/>
      <c r="WMY39" s="163"/>
      <c r="WMZ39" s="163"/>
      <c r="WNA39" s="163"/>
      <c r="WNB39" s="163"/>
      <c r="WNC39" s="163"/>
      <c r="WND39" s="163"/>
      <c r="WNE39" s="163"/>
      <c r="WNF39" s="163"/>
      <c r="WNG39" s="163"/>
      <c r="WNH39" s="163"/>
      <c r="WNI39" s="163"/>
      <c r="WNJ39" s="163"/>
      <c r="WNK39" s="163"/>
      <c r="WNL39" s="163"/>
      <c r="WNM39" s="163"/>
      <c r="WNN39" s="163"/>
      <c r="WNO39" s="163"/>
      <c r="WNP39" s="163"/>
      <c r="WNQ39" s="163"/>
      <c r="WNR39" s="163"/>
      <c r="WNS39" s="163"/>
      <c r="WNT39" s="163"/>
      <c r="WNU39" s="163"/>
      <c r="WNV39" s="163"/>
      <c r="WNW39" s="163"/>
      <c r="WNX39" s="163"/>
      <c r="WNY39" s="163"/>
      <c r="WNZ39" s="163"/>
      <c r="WOA39" s="163"/>
      <c r="WOB39" s="163"/>
      <c r="WOC39" s="163"/>
      <c r="WOD39" s="163"/>
      <c r="WOE39" s="163"/>
      <c r="WOF39" s="163"/>
      <c r="WOG39" s="163"/>
      <c r="WOH39" s="163"/>
      <c r="WOI39" s="163"/>
      <c r="WOJ39" s="163"/>
      <c r="WOK39" s="163"/>
      <c r="WOL39" s="163"/>
      <c r="WOM39" s="163"/>
      <c r="WON39" s="163"/>
      <c r="WOO39" s="163"/>
      <c r="WOP39" s="163"/>
      <c r="WOQ39" s="163"/>
      <c r="WOR39" s="163"/>
      <c r="WOS39" s="163"/>
      <c r="WOT39" s="163"/>
      <c r="WOU39" s="163"/>
      <c r="WOV39" s="163"/>
      <c r="WOW39" s="163"/>
      <c r="WOX39" s="163"/>
      <c r="WOY39" s="163"/>
      <c r="WOZ39" s="163"/>
      <c r="WPA39" s="163"/>
      <c r="WPB39" s="163"/>
      <c r="WPC39" s="163"/>
      <c r="WPD39" s="163"/>
      <c r="WPE39" s="163"/>
      <c r="WPF39" s="163"/>
      <c r="WPG39" s="163"/>
      <c r="WPH39" s="163"/>
      <c r="WPI39" s="163"/>
      <c r="WPJ39" s="163"/>
      <c r="WPK39" s="163"/>
      <c r="WPL39" s="163"/>
      <c r="WPM39" s="163"/>
      <c r="WPN39" s="163"/>
      <c r="WPO39" s="163"/>
      <c r="WPP39" s="163"/>
      <c r="WPQ39" s="163"/>
      <c r="WPR39" s="163"/>
      <c r="WPS39" s="163"/>
      <c r="WPT39" s="163"/>
      <c r="WPU39" s="163"/>
      <c r="WPV39" s="163"/>
      <c r="WPW39" s="163"/>
      <c r="WPX39" s="163"/>
      <c r="WPY39" s="163"/>
      <c r="WPZ39" s="163"/>
      <c r="WQA39" s="163"/>
      <c r="WQB39" s="163"/>
      <c r="WQC39" s="163"/>
      <c r="WQD39" s="163"/>
      <c r="WQE39" s="163"/>
      <c r="WQF39" s="163"/>
      <c r="WQG39" s="163"/>
      <c r="WQH39" s="163"/>
      <c r="WQI39" s="163"/>
      <c r="WQJ39" s="163"/>
      <c r="WQK39" s="163"/>
      <c r="WQL39" s="163"/>
      <c r="WQM39" s="163"/>
      <c r="WQN39" s="163"/>
      <c r="WQO39" s="163"/>
      <c r="WQP39" s="163"/>
      <c r="WQQ39" s="163"/>
      <c r="WQR39" s="163"/>
      <c r="WQS39" s="163"/>
      <c r="WQT39" s="163"/>
      <c r="WQU39" s="163"/>
      <c r="WQV39" s="163"/>
      <c r="WQW39" s="163"/>
      <c r="WQX39" s="163"/>
      <c r="WQY39" s="163"/>
      <c r="WQZ39" s="163"/>
      <c r="WRA39" s="163"/>
      <c r="WRB39" s="163"/>
      <c r="WRC39" s="163"/>
      <c r="WRD39" s="163"/>
      <c r="WRE39" s="163"/>
      <c r="WRF39" s="163"/>
      <c r="WRG39" s="163"/>
      <c r="WRH39" s="163"/>
      <c r="WRI39" s="163"/>
      <c r="WRJ39" s="163"/>
      <c r="WRK39" s="163"/>
      <c r="WRL39" s="163"/>
      <c r="WRM39" s="163"/>
      <c r="WRN39" s="163"/>
      <c r="WRO39" s="163"/>
      <c r="WRP39" s="163"/>
      <c r="WRQ39" s="163"/>
      <c r="WRR39" s="163"/>
      <c r="WRS39" s="163"/>
      <c r="WRT39" s="163"/>
      <c r="WRU39" s="163"/>
      <c r="WRV39" s="163"/>
      <c r="WRW39" s="163"/>
      <c r="WRX39" s="163"/>
      <c r="WRY39" s="163"/>
      <c r="WRZ39" s="163"/>
      <c r="WSA39" s="163"/>
      <c r="WSB39" s="163"/>
      <c r="WSC39" s="163"/>
      <c r="WSD39" s="163"/>
      <c r="WSE39" s="163"/>
      <c r="WSF39" s="163"/>
      <c r="WSG39" s="163"/>
      <c r="WSH39" s="163"/>
      <c r="WSI39" s="163"/>
      <c r="WSJ39" s="163"/>
      <c r="WSK39" s="163"/>
      <c r="WSL39" s="163"/>
      <c r="WSM39" s="163"/>
      <c r="WSN39" s="163"/>
      <c r="WSO39" s="163"/>
      <c r="WSP39" s="163"/>
      <c r="WSQ39" s="163"/>
      <c r="WSR39" s="163"/>
      <c r="WSS39" s="163"/>
      <c r="WST39" s="163"/>
      <c r="WSU39" s="163"/>
      <c r="WSV39" s="163"/>
      <c r="WSW39" s="163"/>
      <c r="WSX39" s="163"/>
      <c r="WSY39" s="163"/>
      <c r="WSZ39" s="163"/>
      <c r="WTA39" s="163"/>
      <c r="WTB39" s="163"/>
      <c r="WTC39" s="163"/>
      <c r="WTD39" s="163"/>
      <c r="WTE39" s="163"/>
      <c r="WTF39" s="163"/>
      <c r="WTG39" s="163"/>
      <c r="WTH39" s="163"/>
      <c r="WTI39" s="163"/>
      <c r="WTJ39" s="163"/>
      <c r="WTK39" s="163"/>
      <c r="WTL39" s="163"/>
      <c r="WTM39" s="163"/>
      <c r="WTN39" s="163"/>
      <c r="WTO39" s="163"/>
      <c r="WTP39" s="163"/>
      <c r="WTQ39" s="163"/>
      <c r="WTR39" s="163"/>
      <c r="WTS39" s="163"/>
      <c r="WTT39" s="163"/>
      <c r="WTU39" s="163"/>
      <c r="WTV39" s="163"/>
      <c r="WTW39" s="163"/>
      <c r="WTX39" s="163"/>
      <c r="WTY39" s="163"/>
      <c r="WTZ39" s="163"/>
      <c r="WUA39" s="163"/>
      <c r="WUB39" s="163"/>
      <c r="WUC39" s="163"/>
      <c r="WUD39" s="163"/>
      <c r="WUE39" s="163"/>
      <c r="WUF39" s="163"/>
      <c r="WUG39" s="163"/>
      <c r="WUH39" s="163"/>
      <c r="WUI39" s="163"/>
      <c r="WUJ39" s="163"/>
      <c r="WUK39" s="163"/>
      <c r="WUL39" s="163"/>
      <c r="WUM39" s="163"/>
      <c r="WUN39" s="163"/>
      <c r="WUO39" s="163"/>
      <c r="WUP39" s="163"/>
      <c r="WUQ39" s="163"/>
      <c r="WUR39" s="163"/>
      <c r="WUS39" s="163"/>
      <c r="WUT39" s="163"/>
      <c r="WUU39" s="163"/>
      <c r="WUV39" s="163"/>
      <c r="WUW39" s="163"/>
      <c r="WUX39" s="163"/>
      <c r="WUY39" s="163"/>
      <c r="WUZ39" s="163"/>
      <c r="WVA39" s="163"/>
      <c r="WVB39" s="163"/>
      <c r="WVC39" s="163"/>
      <c r="WVD39" s="163"/>
      <c r="WVE39" s="163"/>
      <c r="WVF39" s="163"/>
      <c r="WVG39" s="163"/>
      <c r="WVH39" s="163"/>
      <c r="WVI39" s="163"/>
      <c r="WVJ39" s="163"/>
      <c r="WVK39" s="163"/>
      <c r="WVL39" s="163"/>
      <c r="WVM39" s="163"/>
      <c r="WVN39" s="163"/>
      <c r="WVO39" s="163"/>
      <c r="WVP39" s="163"/>
      <c r="WVQ39" s="163"/>
      <c r="WVR39" s="163"/>
      <c r="WVS39" s="163"/>
      <c r="WVT39" s="163"/>
      <c r="WVU39" s="163"/>
      <c r="WVV39" s="163"/>
      <c r="WVW39" s="163"/>
      <c r="WVX39" s="163"/>
      <c r="WVY39" s="163"/>
      <c r="WVZ39" s="163"/>
      <c r="WWA39" s="163"/>
      <c r="WWB39" s="163"/>
      <c r="WWC39" s="163"/>
      <c r="WWD39" s="163"/>
      <c r="WWE39" s="163"/>
      <c r="WWF39" s="163"/>
      <c r="WWG39" s="163"/>
      <c r="WWH39" s="163"/>
      <c r="WWI39" s="163"/>
      <c r="WWJ39" s="163"/>
      <c r="WWK39" s="163"/>
      <c r="WWL39" s="163"/>
      <c r="WWM39" s="163"/>
      <c r="WWN39" s="163"/>
      <c r="WWO39" s="163"/>
      <c r="WWP39" s="163"/>
      <c r="WWQ39" s="163"/>
      <c r="WWR39" s="163"/>
      <c r="WWS39" s="163"/>
      <c r="WWT39" s="163"/>
      <c r="WWU39" s="163"/>
      <c r="WWV39" s="163"/>
      <c r="WWW39" s="163"/>
      <c r="WWX39" s="163"/>
      <c r="WWY39" s="163"/>
      <c r="WWZ39" s="163"/>
      <c r="WXA39" s="163"/>
      <c r="WXB39" s="163"/>
      <c r="WXC39" s="163"/>
      <c r="WXD39" s="163"/>
      <c r="WXE39" s="163"/>
      <c r="WXF39" s="163"/>
      <c r="WXG39" s="163"/>
      <c r="WXH39" s="163"/>
      <c r="WXI39" s="163"/>
      <c r="WXJ39" s="163"/>
      <c r="WXK39" s="163"/>
      <c r="WXL39" s="163"/>
      <c r="WXM39" s="163"/>
      <c r="WXN39" s="163"/>
      <c r="WXO39" s="163"/>
      <c r="WXP39" s="163"/>
      <c r="WXQ39" s="163"/>
      <c r="WXR39" s="163"/>
      <c r="WXS39" s="163"/>
      <c r="WXT39" s="163"/>
      <c r="WXU39" s="163"/>
      <c r="WXV39" s="163"/>
      <c r="WXW39" s="163"/>
      <c r="WXX39" s="163"/>
      <c r="WXY39" s="163"/>
      <c r="WXZ39" s="163"/>
      <c r="WYA39" s="163"/>
      <c r="WYB39" s="163"/>
      <c r="WYC39" s="163"/>
      <c r="WYD39" s="163"/>
      <c r="WYE39" s="163"/>
      <c r="WYF39" s="163"/>
      <c r="WYG39" s="163"/>
      <c r="WYH39" s="163"/>
      <c r="WYI39" s="163"/>
      <c r="WYJ39" s="163"/>
      <c r="WYK39" s="163"/>
      <c r="WYL39" s="163"/>
      <c r="WYM39" s="163"/>
      <c r="WYN39" s="163"/>
      <c r="WYO39" s="163"/>
      <c r="WYP39" s="163"/>
      <c r="WYQ39" s="163"/>
      <c r="WYR39" s="163"/>
      <c r="WYS39" s="163"/>
      <c r="WYT39" s="163"/>
      <c r="WYU39" s="163"/>
      <c r="WYV39" s="163"/>
      <c r="WYW39" s="163"/>
      <c r="WYX39" s="163"/>
      <c r="WYY39" s="163"/>
      <c r="WYZ39" s="163"/>
      <c r="WZA39" s="163"/>
      <c r="WZB39" s="163"/>
      <c r="WZC39" s="163"/>
      <c r="WZD39" s="163"/>
      <c r="WZE39" s="163"/>
      <c r="WZF39" s="163"/>
      <c r="WZG39" s="163"/>
      <c r="WZH39" s="163"/>
      <c r="WZI39" s="163"/>
      <c r="WZJ39" s="163"/>
      <c r="WZK39" s="163"/>
      <c r="WZL39" s="163"/>
      <c r="WZM39" s="163"/>
      <c r="WZN39" s="163"/>
      <c r="WZO39" s="163"/>
      <c r="WZP39" s="163"/>
      <c r="WZQ39" s="163"/>
      <c r="WZR39" s="163"/>
      <c r="WZS39" s="163"/>
      <c r="WZT39" s="163"/>
      <c r="WZU39" s="163"/>
      <c r="WZV39" s="163"/>
      <c r="WZW39" s="163"/>
      <c r="WZX39" s="163"/>
      <c r="WZY39" s="163"/>
      <c r="WZZ39" s="163"/>
      <c r="XAA39" s="163"/>
      <c r="XAB39" s="163"/>
      <c r="XAC39" s="163"/>
      <c r="XAD39" s="163"/>
      <c r="XAE39" s="163"/>
      <c r="XAF39" s="163"/>
      <c r="XAG39" s="163"/>
      <c r="XAH39" s="163"/>
      <c r="XAI39" s="163"/>
      <c r="XAJ39" s="163"/>
      <c r="XAK39" s="163"/>
      <c r="XAL39" s="163"/>
      <c r="XAM39" s="163"/>
      <c r="XAN39" s="163"/>
      <c r="XAO39" s="163"/>
      <c r="XAP39" s="163"/>
      <c r="XAQ39" s="163"/>
      <c r="XAR39" s="163"/>
      <c r="XAS39" s="163"/>
      <c r="XAT39" s="163"/>
      <c r="XAU39" s="163"/>
      <c r="XAV39" s="163"/>
      <c r="XAW39" s="163"/>
      <c r="XAX39" s="163"/>
      <c r="XAY39" s="163"/>
      <c r="XAZ39" s="163"/>
      <c r="XBA39" s="163"/>
      <c r="XBB39" s="163"/>
      <c r="XBC39" s="163"/>
      <c r="XBD39" s="163"/>
      <c r="XBE39" s="163"/>
      <c r="XBF39" s="163"/>
      <c r="XBG39" s="163"/>
      <c r="XBH39" s="163"/>
      <c r="XBI39" s="163"/>
      <c r="XBJ39" s="163"/>
      <c r="XBK39" s="163"/>
      <c r="XBL39" s="163"/>
      <c r="XBM39" s="163"/>
      <c r="XBN39" s="163"/>
      <c r="XBO39" s="163"/>
      <c r="XBP39" s="163"/>
      <c r="XBQ39" s="163"/>
      <c r="XBR39" s="163"/>
      <c r="XBS39" s="163"/>
      <c r="XBT39" s="163"/>
      <c r="XBU39" s="163"/>
      <c r="XBV39" s="163"/>
      <c r="XBW39" s="163"/>
      <c r="XBX39" s="163"/>
      <c r="XBY39" s="163"/>
      <c r="XBZ39" s="163"/>
      <c r="XCA39" s="163"/>
      <c r="XCB39" s="163"/>
      <c r="XCC39" s="163"/>
      <c r="XCD39" s="163"/>
      <c r="XCE39" s="163"/>
      <c r="XCF39" s="163"/>
      <c r="XCG39" s="163"/>
      <c r="XCH39" s="163"/>
      <c r="XCI39" s="163"/>
      <c r="XCJ39" s="163"/>
      <c r="XCK39" s="163"/>
      <c r="XCL39" s="163"/>
      <c r="XCM39" s="163"/>
    </row>
    <row r="40" spans="1:16315" outlineLevel="1" x14ac:dyDescent="0.2">
      <c r="B40" s="216" t="str">
        <f>N3_C2</f>
        <v>Evans Landing</v>
      </c>
      <c r="C40" s="225">
        <f>IF(C33="","",C33)</f>
        <v>2139.0852233676974</v>
      </c>
      <c r="D40" s="226">
        <f t="shared" ref="D40:W40" si="86">IF(D33="","",D33-C33)</f>
        <v>44.305500781005776</v>
      </c>
      <c r="E40" s="226">
        <f t="shared" si="86"/>
        <v>44.305500781005776</v>
      </c>
      <c r="F40" s="226">
        <f t="shared" si="86"/>
        <v>44.305500781005776</v>
      </c>
      <c r="G40" s="226">
        <f t="shared" si="86"/>
        <v>44.305500781005776</v>
      </c>
      <c r="H40" s="226">
        <f t="shared" si="86"/>
        <v>44.305500781006685</v>
      </c>
      <c r="I40" s="226">
        <f t="shared" si="86"/>
        <v>27.650188627851549</v>
      </c>
      <c r="J40" s="226">
        <f t="shared" si="86"/>
        <v>27.650188627851549</v>
      </c>
      <c r="K40" s="226">
        <f t="shared" si="86"/>
        <v>27.650188627851549</v>
      </c>
      <c r="L40" s="226">
        <f t="shared" si="86"/>
        <v>27.650188627851549</v>
      </c>
      <c r="M40" s="226">
        <f t="shared" si="86"/>
        <v>27.650188627851549</v>
      </c>
      <c r="N40" s="226">
        <f t="shared" si="86"/>
        <v>26.265021642793727</v>
      </c>
      <c r="O40" s="226">
        <f t="shared" si="86"/>
        <v>26.265021642793727</v>
      </c>
      <c r="P40" s="226">
        <f t="shared" si="86"/>
        <v>26.265021642793727</v>
      </c>
      <c r="Q40" s="226">
        <f t="shared" si="86"/>
        <v>26.265021642793727</v>
      </c>
      <c r="R40" s="226">
        <f t="shared" si="86"/>
        <v>26.265021642794181</v>
      </c>
      <c r="S40" s="226">
        <f t="shared" si="86"/>
        <v>16.604398120963197</v>
      </c>
      <c r="T40" s="226">
        <f t="shared" si="86"/>
        <v>16.604398120963197</v>
      </c>
      <c r="U40" s="226">
        <f t="shared" si="86"/>
        <v>16.604398120963197</v>
      </c>
      <c r="V40" s="226">
        <f t="shared" si="86"/>
        <v>16.604398120963197</v>
      </c>
      <c r="W40" s="226">
        <f t="shared" si="86"/>
        <v>16.604398120962287</v>
      </c>
      <c r="X40" s="227">
        <f>IF(C40="","",SUM(C40:W40))</f>
        <v>2713.2107692307691</v>
      </c>
      <c r="Y40" s="252">
        <f>IF(X40="","",NPV(RWACC_3,D40:W40))</f>
        <v>413.47759076729562</v>
      </c>
      <c r="Z40" s="228">
        <f t="shared" ca="1" si="85"/>
        <v>413.47759076729562</v>
      </c>
      <c r="AA40" s="261"/>
      <c r="AB40" s="261"/>
      <c r="AC40" s="258">
        <f>ROW()</f>
        <v>40</v>
      </c>
      <c r="AD40" s="258"/>
      <c r="AE40" s="258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  <c r="IV40" s="163"/>
      <c r="IW40" s="163"/>
      <c r="IX40" s="163"/>
      <c r="IY40" s="163"/>
      <c r="IZ40" s="163"/>
      <c r="JA40" s="163"/>
      <c r="JB40" s="163"/>
      <c r="JC40" s="163"/>
      <c r="JD40" s="163"/>
      <c r="JE40" s="163"/>
      <c r="JF40" s="163"/>
      <c r="JG40" s="163"/>
      <c r="JH40" s="163"/>
      <c r="JI40" s="163"/>
      <c r="JJ40" s="163"/>
      <c r="JK40" s="163"/>
      <c r="JL40" s="163"/>
      <c r="JM40" s="163"/>
      <c r="JN40" s="163"/>
      <c r="JO40" s="163"/>
      <c r="JP40" s="163"/>
      <c r="JQ40" s="163"/>
      <c r="JR40" s="163"/>
      <c r="JS40" s="163"/>
      <c r="JT40" s="163"/>
      <c r="JU40" s="163"/>
      <c r="JV40" s="163"/>
      <c r="JW40" s="163"/>
      <c r="JX40" s="163"/>
      <c r="JY40" s="163"/>
      <c r="JZ40" s="163"/>
      <c r="KA40" s="163"/>
      <c r="KB40" s="163"/>
      <c r="KC40" s="163"/>
      <c r="KD40" s="163"/>
      <c r="KE40" s="163"/>
      <c r="KF40" s="163"/>
      <c r="KG40" s="163"/>
      <c r="KH40" s="163"/>
      <c r="KI40" s="163"/>
      <c r="KJ40" s="163"/>
      <c r="KK40" s="163"/>
      <c r="KL40" s="163"/>
      <c r="KM40" s="163"/>
      <c r="KN40" s="163"/>
      <c r="KO40" s="163"/>
      <c r="KP40" s="163"/>
      <c r="KQ40" s="163"/>
      <c r="KR40" s="163"/>
      <c r="KS40" s="163"/>
      <c r="KT40" s="163"/>
      <c r="KU40" s="163"/>
      <c r="KV40" s="163"/>
      <c r="KW40" s="163"/>
      <c r="KX40" s="163"/>
      <c r="KY40" s="163"/>
      <c r="KZ40" s="163"/>
      <c r="LA40" s="163"/>
      <c r="LB40" s="163"/>
      <c r="LC40" s="163"/>
      <c r="LD40" s="163"/>
      <c r="LE40" s="163"/>
      <c r="LF40" s="163"/>
      <c r="LG40" s="163"/>
      <c r="LH40" s="163"/>
      <c r="LI40" s="163"/>
      <c r="LJ40" s="163"/>
      <c r="LK40" s="163"/>
      <c r="LL40" s="163"/>
      <c r="LM40" s="163"/>
      <c r="LN40" s="163"/>
      <c r="LO40" s="163"/>
      <c r="LP40" s="163"/>
      <c r="LQ40" s="163"/>
      <c r="LR40" s="163"/>
      <c r="LS40" s="163"/>
      <c r="LT40" s="163"/>
      <c r="LU40" s="163"/>
      <c r="LV40" s="163"/>
      <c r="LW40" s="163"/>
      <c r="LX40" s="163"/>
      <c r="LY40" s="163"/>
      <c r="LZ40" s="163"/>
      <c r="MA40" s="163"/>
      <c r="MB40" s="163"/>
      <c r="MC40" s="163"/>
      <c r="MD40" s="163"/>
      <c r="ME40" s="163"/>
      <c r="MF40" s="163"/>
      <c r="MG40" s="163"/>
      <c r="MH40" s="163"/>
      <c r="MI40" s="163"/>
      <c r="MJ40" s="163"/>
      <c r="MK40" s="163"/>
      <c r="ML40" s="163"/>
      <c r="MM40" s="163"/>
      <c r="MN40" s="163"/>
      <c r="MO40" s="163"/>
      <c r="MP40" s="163"/>
      <c r="MQ40" s="163"/>
      <c r="MR40" s="163"/>
      <c r="MS40" s="163"/>
      <c r="MT40" s="163"/>
      <c r="MU40" s="163"/>
      <c r="MV40" s="163"/>
      <c r="MW40" s="163"/>
      <c r="MX40" s="163"/>
      <c r="MY40" s="163"/>
      <c r="MZ40" s="163"/>
      <c r="NA40" s="163"/>
      <c r="NB40" s="163"/>
      <c r="NC40" s="163"/>
      <c r="ND40" s="163"/>
      <c r="NE40" s="163"/>
      <c r="NF40" s="163"/>
      <c r="NG40" s="163"/>
      <c r="NH40" s="163"/>
      <c r="NI40" s="163"/>
      <c r="NJ40" s="163"/>
      <c r="NK40" s="163"/>
      <c r="NL40" s="163"/>
      <c r="NM40" s="163"/>
      <c r="NN40" s="163"/>
      <c r="NO40" s="163"/>
      <c r="NP40" s="163"/>
      <c r="NQ40" s="163"/>
      <c r="NR40" s="163"/>
      <c r="NS40" s="163"/>
      <c r="NT40" s="163"/>
      <c r="NU40" s="163"/>
      <c r="NV40" s="163"/>
      <c r="NW40" s="163"/>
      <c r="NX40" s="163"/>
      <c r="NY40" s="163"/>
      <c r="NZ40" s="163"/>
      <c r="OA40" s="163"/>
      <c r="OB40" s="163"/>
      <c r="OC40" s="163"/>
      <c r="OD40" s="163"/>
      <c r="OE40" s="163"/>
      <c r="OF40" s="163"/>
      <c r="OG40" s="163"/>
      <c r="OH40" s="163"/>
      <c r="OI40" s="163"/>
      <c r="OJ40" s="163"/>
      <c r="OK40" s="163"/>
      <c r="OL40" s="163"/>
      <c r="OM40" s="163"/>
      <c r="ON40" s="163"/>
      <c r="OO40" s="163"/>
      <c r="OP40" s="163"/>
      <c r="OQ40" s="163"/>
      <c r="OR40" s="163"/>
      <c r="OS40" s="163"/>
      <c r="OT40" s="163"/>
      <c r="OU40" s="163"/>
      <c r="OV40" s="163"/>
      <c r="OW40" s="163"/>
      <c r="OX40" s="163"/>
      <c r="OY40" s="163"/>
      <c r="OZ40" s="163"/>
      <c r="PA40" s="163"/>
      <c r="PB40" s="163"/>
      <c r="PC40" s="163"/>
      <c r="PD40" s="163"/>
      <c r="PE40" s="163"/>
      <c r="PF40" s="163"/>
      <c r="PG40" s="163"/>
      <c r="PH40" s="163"/>
      <c r="PI40" s="163"/>
      <c r="PJ40" s="163"/>
      <c r="PK40" s="163"/>
      <c r="PL40" s="163"/>
      <c r="PM40" s="163"/>
      <c r="PN40" s="163"/>
      <c r="PO40" s="163"/>
      <c r="PP40" s="163"/>
      <c r="PQ40" s="163"/>
      <c r="PR40" s="163"/>
      <c r="PS40" s="163"/>
      <c r="PT40" s="163"/>
      <c r="PU40" s="163"/>
      <c r="PV40" s="163"/>
      <c r="PW40" s="163"/>
      <c r="PX40" s="163"/>
      <c r="PY40" s="163"/>
      <c r="PZ40" s="163"/>
      <c r="QA40" s="163"/>
      <c r="QB40" s="163"/>
      <c r="QC40" s="163"/>
      <c r="QD40" s="163"/>
      <c r="QE40" s="163"/>
      <c r="QF40" s="163"/>
      <c r="QG40" s="163"/>
      <c r="QH40" s="163"/>
      <c r="QI40" s="163"/>
      <c r="QJ40" s="163"/>
      <c r="QK40" s="163"/>
      <c r="QL40" s="163"/>
      <c r="QM40" s="163"/>
      <c r="QN40" s="163"/>
      <c r="QO40" s="163"/>
      <c r="QP40" s="163"/>
      <c r="QQ40" s="163"/>
      <c r="QR40" s="163"/>
      <c r="QS40" s="163"/>
      <c r="QT40" s="163"/>
      <c r="QU40" s="163"/>
      <c r="QV40" s="163"/>
      <c r="QW40" s="163"/>
      <c r="QX40" s="163"/>
      <c r="QY40" s="163"/>
      <c r="QZ40" s="163"/>
      <c r="RA40" s="163"/>
      <c r="RB40" s="163"/>
      <c r="RC40" s="163"/>
      <c r="RD40" s="163"/>
      <c r="RE40" s="163"/>
      <c r="RF40" s="163"/>
      <c r="RG40" s="163"/>
      <c r="RH40" s="163"/>
      <c r="RI40" s="163"/>
      <c r="RJ40" s="163"/>
      <c r="RK40" s="163"/>
      <c r="RL40" s="163"/>
      <c r="RM40" s="163"/>
      <c r="RN40" s="163"/>
      <c r="RO40" s="163"/>
      <c r="RP40" s="163"/>
      <c r="RQ40" s="163"/>
      <c r="RR40" s="163"/>
      <c r="RS40" s="163"/>
      <c r="RT40" s="163"/>
      <c r="RU40" s="163"/>
      <c r="RV40" s="163"/>
      <c r="RW40" s="163"/>
      <c r="RX40" s="163"/>
      <c r="RY40" s="163"/>
      <c r="RZ40" s="163"/>
      <c r="SA40" s="163"/>
      <c r="SB40" s="163"/>
      <c r="SC40" s="163"/>
      <c r="SD40" s="163"/>
      <c r="SE40" s="163"/>
      <c r="SF40" s="163"/>
      <c r="SG40" s="163"/>
      <c r="SH40" s="163"/>
      <c r="SI40" s="163"/>
      <c r="SJ40" s="163"/>
      <c r="SK40" s="163"/>
      <c r="SL40" s="163"/>
      <c r="SM40" s="163"/>
      <c r="SN40" s="163"/>
      <c r="SO40" s="163"/>
      <c r="SP40" s="163"/>
      <c r="SQ40" s="163"/>
      <c r="SR40" s="163"/>
      <c r="SS40" s="163"/>
      <c r="ST40" s="163"/>
      <c r="SU40" s="163"/>
      <c r="SV40" s="163"/>
      <c r="SW40" s="163"/>
      <c r="SX40" s="163"/>
      <c r="SY40" s="163"/>
      <c r="SZ40" s="163"/>
      <c r="TA40" s="163"/>
      <c r="TB40" s="163"/>
      <c r="TC40" s="163"/>
      <c r="TD40" s="163"/>
      <c r="TE40" s="163"/>
      <c r="TF40" s="163"/>
      <c r="TG40" s="163"/>
      <c r="TH40" s="163"/>
      <c r="TI40" s="163"/>
      <c r="TJ40" s="163"/>
      <c r="TK40" s="163"/>
      <c r="TL40" s="163"/>
      <c r="TM40" s="163"/>
      <c r="TN40" s="163"/>
      <c r="TO40" s="163"/>
      <c r="TP40" s="163"/>
      <c r="TQ40" s="163"/>
      <c r="TR40" s="163"/>
      <c r="TS40" s="163"/>
      <c r="TT40" s="163"/>
      <c r="TU40" s="163"/>
      <c r="TV40" s="163"/>
      <c r="TW40" s="163"/>
      <c r="TX40" s="163"/>
      <c r="TY40" s="163"/>
      <c r="TZ40" s="163"/>
      <c r="UA40" s="163"/>
      <c r="UB40" s="163"/>
      <c r="UC40" s="163"/>
      <c r="UD40" s="163"/>
      <c r="UE40" s="163"/>
      <c r="UF40" s="163"/>
      <c r="UG40" s="163"/>
      <c r="UH40" s="163"/>
      <c r="UI40" s="163"/>
      <c r="UJ40" s="163"/>
      <c r="UK40" s="163"/>
      <c r="UL40" s="163"/>
      <c r="UM40" s="163"/>
      <c r="UN40" s="163"/>
      <c r="UO40" s="163"/>
      <c r="UP40" s="163"/>
      <c r="UQ40" s="163"/>
      <c r="UR40" s="163"/>
      <c r="US40" s="163"/>
      <c r="UT40" s="163"/>
      <c r="UU40" s="163"/>
      <c r="UV40" s="163"/>
      <c r="UW40" s="163"/>
      <c r="UX40" s="163"/>
      <c r="UY40" s="163"/>
      <c r="UZ40" s="163"/>
      <c r="VA40" s="163"/>
      <c r="VB40" s="163"/>
      <c r="VC40" s="163"/>
      <c r="VD40" s="163"/>
      <c r="VE40" s="163"/>
      <c r="VF40" s="163"/>
      <c r="VG40" s="163"/>
      <c r="VH40" s="163"/>
      <c r="VI40" s="163"/>
      <c r="VJ40" s="163"/>
      <c r="VK40" s="163"/>
      <c r="VL40" s="163"/>
      <c r="VM40" s="163"/>
      <c r="VN40" s="163"/>
      <c r="VO40" s="163"/>
      <c r="VP40" s="163"/>
      <c r="VQ40" s="163"/>
      <c r="VR40" s="163"/>
      <c r="VS40" s="163"/>
      <c r="VT40" s="163"/>
      <c r="VU40" s="163"/>
      <c r="VV40" s="163"/>
      <c r="VW40" s="163"/>
      <c r="VX40" s="163"/>
      <c r="VY40" s="163"/>
      <c r="VZ40" s="163"/>
      <c r="WA40" s="163"/>
      <c r="WB40" s="163"/>
      <c r="WC40" s="163"/>
      <c r="WD40" s="163"/>
      <c r="WE40" s="163"/>
      <c r="WF40" s="163"/>
      <c r="WG40" s="163"/>
      <c r="WH40" s="163"/>
      <c r="WI40" s="163"/>
      <c r="WJ40" s="163"/>
      <c r="WK40" s="163"/>
      <c r="WL40" s="163"/>
      <c r="WM40" s="163"/>
      <c r="WN40" s="163"/>
      <c r="WO40" s="163"/>
      <c r="WP40" s="163"/>
      <c r="WQ40" s="163"/>
      <c r="WR40" s="163"/>
      <c r="WS40" s="163"/>
      <c r="WT40" s="163"/>
      <c r="WU40" s="163"/>
      <c r="WV40" s="163"/>
      <c r="WW40" s="163"/>
      <c r="WX40" s="163"/>
      <c r="WY40" s="163"/>
      <c r="WZ40" s="163"/>
      <c r="XA40" s="163"/>
      <c r="XB40" s="163"/>
      <c r="XC40" s="163"/>
      <c r="XD40" s="163"/>
      <c r="XE40" s="163"/>
      <c r="XF40" s="163"/>
      <c r="XG40" s="163"/>
      <c r="XH40" s="163"/>
      <c r="XI40" s="163"/>
      <c r="XJ40" s="163"/>
      <c r="XK40" s="163"/>
      <c r="XL40" s="163"/>
      <c r="XM40" s="163"/>
      <c r="XN40" s="163"/>
      <c r="XO40" s="163"/>
      <c r="XP40" s="163"/>
      <c r="XQ40" s="163"/>
      <c r="XR40" s="163"/>
      <c r="XS40" s="163"/>
      <c r="XT40" s="163"/>
      <c r="XU40" s="163"/>
      <c r="XV40" s="163"/>
      <c r="XW40" s="163"/>
      <c r="XX40" s="163"/>
      <c r="XY40" s="163"/>
      <c r="XZ40" s="163"/>
      <c r="YA40" s="163"/>
      <c r="YB40" s="163"/>
      <c r="YC40" s="163"/>
      <c r="YD40" s="163"/>
      <c r="YE40" s="163"/>
      <c r="YF40" s="163"/>
      <c r="YG40" s="163"/>
      <c r="YH40" s="163"/>
      <c r="YI40" s="163"/>
      <c r="YJ40" s="163"/>
      <c r="YK40" s="163"/>
      <c r="YL40" s="163"/>
      <c r="YM40" s="163"/>
      <c r="YN40" s="163"/>
      <c r="YO40" s="163"/>
      <c r="YP40" s="163"/>
      <c r="YQ40" s="163"/>
      <c r="YR40" s="163"/>
      <c r="YS40" s="163"/>
      <c r="YT40" s="163"/>
      <c r="YU40" s="163"/>
      <c r="YV40" s="163"/>
      <c r="YW40" s="163"/>
      <c r="YX40" s="163"/>
      <c r="YY40" s="163"/>
      <c r="YZ40" s="163"/>
      <c r="ZA40" s="163"/>
      <c r="ZB40" s="163"/>
      <c r="ZC40" s="163"/>
      <c r="ZD40" s="163"/>
      <c r="ZE40" s="163"/>
      <c r="ZF40" s="163"/>
      <c r="ZG40" s="163"/>
      <c r="ZH40" s="163"/>
      <c r="ZI40" s="163"/>
      <c r="ZJ40" s="163"/>
      <c r="ZK40" s="163"/>
      <c r="ZL40" s="163"/>
      <c r="ZM40" s="163"/>
      <c r="ZN40" s="163"/>
      <c r="ZO40" s="163"/>
      <c r="ZP40" s="163"/>
      <c r="ZQ40" s="163"/>
      <c r="ZR40" s="163"/>
      <c r="ZS40" s="163"/>
      <c r="ZT40" s="163"/>
      <c r="ZU40" s="163"/>
      <c r="ZV40" s="163"/>
      <c r="ZW40" s="163"/>
      <c r="ZX40" s="163"/>
      <c r="ZY40" s="163"/>
      <c r="ZZ40" s="163"/>
      <c r="AAA40" s="163"/>
      <c r="AAB40" s="163"/>
      <c r="AAC40" s="163"/>
      <c r="AAD40" s="163"/>
      <c r="AAE40" s="163"/>
      <c r="AAF40" s="163"/>
      <c r="AAG40" s="163"/>
      <c r="AAH40" s="163"/>
      <c r="AAI40" s="163"/>
      <c r="AAJ40" s="163"/>
      <c r="AAK40" s="163"/>
      <c r="AAL40" s="163"/>
      <c r="AAM40" s="163"/>
      <c r="AAN40" s="163"/>
      <c r="AAO40" s="163"/>
      <c r="AAP40" s="163"/>
      <c r="AAQ40" s="163"/>
      <c r="AAR40" s="163"/>
      <c r="AAS40" s="163"/>
      <c r="AAT40" s="163"/>
      <c r="AAU40" s="163"/>
      <c r="AAV40" s="163"/>
      <c r="AAW40" s="163"/>
      <c r="AAX40" s="163"/>
      <c r="AAY40" s="163"/>
      <c r="AAZ40" s="163"/>
      <c r="ABA40" s="163"/>
      <c r="ABB40" s="163"/>
      <c r="ABC40" s="163"/>
      <c r="ABD40" s="163"/>
      <c r="ABE40" s="163"/>
      <c r="ABF40" s="163"/>
      <c r="ABG40" s="163"/>
      <c r="ABH40" s="163"/>
      <c r="ABI40" s="163"/>
      <c r="ABJ40" s="163"/>
      <c r="ABK40" s="163"/>
      <c r="ABL40" s="163"/>
      <c r="ABM40" s="163"/>
      <c r="ABN40" s="163"/>
      <c r="ABO40" s="163"/>
      <c r="ABP40" s="163"/>
      <c r="ABQ40" s="163"/>
      <c r="ABR40" s="163"/>
      <c r="ABS40" s="163"/>
      <c r="ABT40" s="163"/>
      <c r="ABU40" s="163"/>
      <c r="ABV40" s="163"/>
      <c r="ABW40" s="163"/>
      <c r="ABX40" s="163"/>
      <c r="ABY40" s="163"/>
      <c r="ABZ40" s="163"/>
      <c r="ACA40" s="163"/>
      <c r="ACB40" s="163"/>
      <c r="ACC40" s="163"/>
      <c r="ACD40" s="163"/>
      <c r="ACE40" s="163"/>
      <c r="ACF40" s="163"/>
      <c r="ACG40" s="163"/>
      <c r="ACH40" s="163"/>
      <c r="ACI40" s="163"/>
      <c r="ACJ40" s="163"/>
      <c r="ACK40" s="163"/>
      <c r="ACL40" s="163"/>
      <c r="ACM40" s="163"/>
      <c r="ACN40" s="163"/>
      <c r="ACO40" s="163"/>
      <c r="ACP40" s="163"/>
      <c r="ACQ40" s="163"/>
      <c r="ACR40" s="163"/>
      <c r="ACS40" s="163"/>
      <c r="ACT40" s="163"/>
      <c r="ACU40" s="163"/>
      <c r="ACV40" s="163"/>
      <c r="ACW40" s="163"/>
      <c r="ACX40" s="163"/>
      <c r="ACY40" s="163"/>
      <c r="ACZ40" s="163"/>
      <c r="ADA40" s="163"/>
      <c r="ADB40" s="163"/>
      <c r="ADC40" s="163"/>
      <c r="ADD40" s="163"/>
      <c r="ADE40" s="163"/>
      <c r="ADF40" s="163"/>
      <c r="ADG40" s="163"/>
      <c r="ADH40" s="163"/>
      <c r="ADI40" s="163"/>
      <c r="ADJ40" s="163"/>
      <c r="ADK40" s="163"/>
      <c r="ADL40" s="163"/>
      <c r="ADM40" s="163"/>
      <c r="ADN40" s="163"/>
      <c r="ADO40" s="163"/>
      <c r="ADP40" s="163"/>
      <c r="ADQ40" s="163"/>
      <c r="ADR40" s="163"/>
      <c r="ADS40" s="163"/>
      <c r="ADT40" s="163"/>
      <c r="ADU40" s="163"/>
      <c r="ADV40" s="163"/>
      <c r="ADW40" s="163"/>
      <c r="ADX40" s="163"/>
      <c r="ADY40" s="163"/>
      <c r="ADZ40" s="163"/>
      <c r="AEA40" s="163"/>
      <c r="AEB40" s="163"/>
      <c r="AEC40" s="163"/>
      <c r="AED40" s="163"/>
      <c r="AEE40" s="163"/>
      <c r="AEF40" s="163"/>
      <c r="AEG40" s="163"/>
      <c r="AEH40" s="163"/>
      <c r="AEI40" s="163"/>
      <c r="AEJ40" s="163"/>
      <c r="AEK40" s="163"/>
      <c r="AEL40" s="163"/>
      <c r="AEM40" s="163"/>
      <c r="AEN40" s="163"/>
      <c r="AEO40" s="163"/>
      <c r="AEP40" s="163"/>
      <c r="AEQ40" s="163"/>
      <c r="AER40" s="163"/>
      <c r="AES40" s="163"/>
      <c r="AET40" s="163"/>
      <c r="AEU40" s="163"/>
      <c r="AEV40" s="163"/>
      <c r="AEW40" s="163"/>
      <c r="AEX40" s="163"/>
      <c r="AEY40" s="163"/>
      <c r="AEZ40" s="163"/>
      <c r="AFA40" s="163"/>
      <c r="AFB40" s="163"/>
      <c r="AFC40" s="163"/>
      <c r="AFD40" s="163"/>
      <c r="AFE40" s="163"/>
      <c r="AFF40" s="163"/>
      <c r="AFG40" s="163"/>
      <c r="AFH40" s="163"/>
      <c r="AFI40" s="163"/>
      <c r="AFJ40" s="163"/>
      <c r="AFK40" s="163"/>
      <c r="AFL40" s="163"/>
      <c r="AFM40" s="163"/>
      <c r="AFN40" s="163"/>
      <c r="AFO40" s="163"/>
      <c r="AFP40" s="163"/>
      <c r="AFQ40" s="163"/>
      <c r="AFR40" s="163"/>
      <c r="AFS40" s="163"/>
      <c r="AFT40" s="163"/>
      <c r="AFU40" s="163"/>
      <c r="AFV40" s="163"/>
      <c r="AFW40" s="163"/>
      <c r="AFX40" s="163"/>
      <c r="AFY40" s="163"/>
      <c r="AFZ40" s="163"/>
      <c r="AGA40" s="163"/>
      <c r="AGB40" s="163"/>
      <c r="AGC40" s="163"/>
      <c r="AGD40" s="163"/>
      <c r="AGE40" s="163"/>
      <c r="AGF40" s="163"/>
      <c r="AGG40" s="163"/>
      <c r="AGH40" s="163"/>
      <c r="AGI40" s="163"/>
      <c r="AGJ40" s="163"/>
      <c r="AGK40" s="163"/>
      <c r="AGL40" s="163"/>
      <c r="AGM40" s="163"/>
      <c r="AGN40" s="163"/>
      <c r="AGO40" s="163"/>
      <c r="AGP40" s="163"/>
      <c r="AGQ40" s="163"/>
      <c r="AGR40" s="163"/>
      <c r="AGS40" s="163"/>
      <c r="AGT40" s="163"/>
      <c r="AGU40" s="163"/>
      <c r="AGV40" s="163"/>
      <c r="AGW40" s="163"/>
      <c r="AGX40" s="163"/>
      <c r="AGY40" s="163"/>
      <c r="AGZ40" s="163"/>
      <c r="AHA40" s="163"/>
      <c r="AHB40" s="163"/>
      <c r="AHC40" s="163"/>
      <c r="AHD40" s="163"/>
      <c r="AHE40" s="163"/>
      <c r="AHF40" s="163"/>
      <c r="AHG40" s="163"/>
      <c r="AHH40" s="163"/>
      <c r="AHI40" s="163"/>
      <c r="AHJ40" s="163"/>
      <c r="AHK40" s="163"/>
      <c r="AHL40" s="163"/>
      <c r="AHM40" s="163"/>
      <c r="AHN40" s="163"/>
      <c r="AHO40" s="163"/>
      <c r="AHP40" s="163"/>
      <c r="AHQ40" s="163"/>
      <c r="AHR40" s="163"/>
      <c r="AHS40" s="163"/>
      <c r="AHT40" s="163"/>
      <c r="AHU40" s="163"/>
      <c r="AHV40" s="163"/>
      <c r="AHW40" s="163"/>
      <c r="AHX40" s="163"/>
      <c r="AHY40" s="163"/>
      <c r="AHZ40" s="163"/>
      <c r="AIA40" s="163"/>
      <c r="AIB40" s="163"/>
      <c r="AIC40" s="163"/>
      <c r="AID40" s="163"/>
      <c r="AIE40" s="163"/>
      <c r="AIF40" s="163"/>
      <c r="AIG40" s="163"/>
      <c r="AIH40" s="163"/>
      <c r="AII40" s="163"/>
      <c r="AIJ40" s="163"/>
      <c r="AIK40" s="163"/>
      <c r="AIL40" s="163"/>
      <c r="AIM40" s="163"/>
      <c r="AIN40" s="163"/>
      <c r="AIO40" s="163"/>
      <c r="AIP40" s="163"/>
      <c r="AIQ40" s="163"/>
      <c r="AIR40" s="163"/>
      <c r="AIS40" s="163"/>
      <c r="AIT40" s="163"/>
      <c r="AIU40" s="163"/>
      <c r="AIV40" s="163"/>
      <c r="AIW40" s="163"/>
      <c r="AIX40" s="163"/>
      <c r="AIY40" s="163"/>
      <c r="AIZ40" s="163"/>
      <c r="AJA40" s="163"/>
      <c r="AJB40" s="163"/>
      <c r="AJC40" s="163"/>
      <c r="AJD40" s="163"/>
      <c r="AJE40" s="163"/>
      <c r="AJF40" s="163"/>
      <c r="AJG40" s="163"/>
      <c r="AJH40" s="163"/>
      <c r="AJI40" s="163"/>
      <c r="AJJ40" s="163"/>
      <c r="AJK40" s="163"/>
      <c r="AJL40" s="163"/>
      <c r="AJM40" s="163"/>
      <c r="AJN40" s="163"/>
      <c r="AJO40" s="163"/>
      <c r="AJP40" s="163"/>
      <c r="AJQ40" s="163"/>
      <c r="AJR40" s="163"/>
      <c r="AJS40" s="163"/>
      <c r="AJT40" s="163"/>
      <c r="AJU40" s="163"/>
      <c r="AJV40" s="163"/>
      <c r="AJW40" s="163"/>
      <c r="AJX40" s="163"/>
      <c r="AJY40" s="163"/>
      <c r="AJZ40" s="163"/>
      <c r="AKA40" s="163"/>
      <c r="AKB40" s="163"/>
      <c r="AKC40" s="163"/>
      <c r="AKD40" s="163"/>
      <c r="AKE40" s="163"/>
      <c r="AKF40" s="163"/>
      <c r="AKG40" s="163"/>
      <c r="AKH40" s="163"/>
      <c r="AKI40" s="163"/>
      <c r="AKJ40" s="163"/>
      <c r="AKK40" s="163"/>
      <c r="AKL40" s="163"/>
      <c r="AKM40" s="163"/>
      <c r="AKN40" s="163"/>
      <c r="AKO40" s="163"/>
      <c r="AKP40" s="163"/>
      <c r="AKQ40" s="163"/>
      <c r="AKR40" s="163"/>
      <c r="AKS40" s="163"/>
      <c r="AKT40" s="163"/>
      <c r="AKU40" s="163"/>
      <c r="AKV40" s="163"/>
      <c r="AKW40" s="163"/>
      <c r="AKX40" s="163"/>
      <c r="AKY40" s="163"/>
      <c r="AKZ40" s="163"/>
      <c r="ALA40" s="163"/>
      <c r="ALB40" s="163"/>
      <c r="ALC40" s="163"/>
      <c r="ALD40" s="163"/>
      <c r="ALE40" s="163"/>
      <c r="ALF40" s="163"/>
      <c r="ALG40" s="163"/>
      <c r="ALH40" s="163"/>
      <c r="ALI40" s="163"/>
      <c r="ALJ40" s="163"/>
      <c r="ALK40" s="163"/>
      <c r="ALL40" s="163"/>
      <c r="ALM40" s="163"/>
      <c r="ALN40" s="163"/>
      <c r="ALO40" s="163"/>
      <c r="ALP40" s="163"/>
      <c r="ALQ40" s="163"/>
      <c r="ALR40" s="163"/>
      <c r="ALS40" s="163"/>
      <c r="ALT40" s="163"/>
      <c r="ALU40" s="163"/>
      <c r="ALV40" s="163"/>
      <c r="ALW40" s="163"/>
      <c r="ALX40" s="163"/>
      <c r="ALY40" s="163"/>
      <c r="ALZ40" s="163"/>
      <c r="AMA40" s="163"/>
      <c r="AMB40" s="163"/>
      <c r="AMC40" s="163"/>
      <c r="AMD40" s="163"/>
      <c r="AME40" s="163"/>
      <c r="AMF40" s="163"/>
      <c r="AMG40" s="163"/>
      <c r="AMH40" s="163"/>
      <c r="AMI40" s="163"/>
      <c r="AMJ40" s="163"/>
      <c r="AMK40" s="163"/>
      <c r="AML40" s="163"/>
      <c r="AMM40" s="163"/>
      <c r="AMN40" s="163"/>
      <c r="AMO40" s="163"/>
      <c r="AMP40" s="163"/>
      <c r="AMQ40" s="163"/>
      <c r="AMR40" s="163"/>
      <c r="AMS40" s="163"/>
      <c r="AMT40" s="163"/>
      <c r="AMU40" s="163"/>
      <c r="AMV40" s="163"/>
      <c r="AMW40" s="163"/>
      <c r="AMX40" s="163"/>
      <c r="AMY40" s="163"/>
      <c r="AMZ40" s="163"/>
      <c r="ANA40" s="163"/>
      <c r="ANB40" s="163"/>
      <c r="ANC40" s="163"/>
      <c r="AND40" s="163"/>
      <c r="ANE40" s="163"/>
      <c r="ANF40" s="163"/>
      <c r="ANG40" s="163"/>
      <c r="ANH40" s="163"/>
      <c r="ANI40" s="163"/>
      <c r="ANJ40" s="163"/>
      <c r="ANK40" s="163"/>
      <c r="ANL40" s="163"/>
      <c r="ANM40" s="163"/>
      <c r="ANN40" s="163"/>
      <c r="ANO40" s="163"/>
      <c r="ANP40" s="163"/>
      <c r="ANQ40" s="163"/>
      <c r="ANR40" s="163"/>
      <c r="ANS40" s="163"/>
      <c r="ANT40" s="163"/>
      <c r="ANU40" s="163"/>
      <c r="ANV40" s="163"/>
      <c r="ANW40" s="163"/>
      <c r="ANX40" s="163"/>
      <c r="ANY40" s="163"/>
      <c r="ANZ40" s="163"/>
      <c r="AOA40" s="163"/>
      <c r="AOB40" s="163"/>
      <c r="AOC40" s="163"/>
      <c r="AOD40" s="163"/>
      <c r="AOE40" s="163"/>
      <c r="AOF40" s="163"/>
      <c r="AOG40" s="163"/>
      <c r="AOH40" s="163"/>
      <c r="AOI40" s="163"/>
      <c r="AOJ40" s="163"/>
      <c r="AOK40" s="163"/>
      <c r="AOL40" s="163"/>
      <c r="AOM40" s="163"/>
      <c r="AON40" s="163"/>
      <c r="AOO40" s="163"/>
      <c r="AOP40" s="163"/>
      <c r="AOQ40" s="163"/>
      <c r="AOR40" s="163"/>
      <c r="AOS40" s="163"/>
      <c r="AOT40" s="163"/>
      <c r="AOU40" s="163"/>
      <c r="AOV40" s="163"/>
      <c r="AOW40" s="163"/>
      <c r="AOX40" s="163"/>
      <c r="AOY40" s="163"/>
      <c r="AOZ40" s="163"/>
      <c r="APA40" s="163"/>
      <c r="APB40" s="163"/>
      <c r="APC40" s="163"/>
      <c r="APD40" s="163"/>
      <c r="APE40" s="163"/>
      <c r="APF40" s="163"/>
      <c r="APG40" s="163"/>
      <c r="APH40" s="163"/>
      <c r="API40" s="163"/>
      <c r="APJ40" s="163"/>
      <c r="APK40" s="163"/>
      <c r="APL40" s="163"/>
      <c r="APM40" s="163"/>
      <c r="APN40" s="163"/>
      <c r="APO40" s="163"/>
      <c r="APP40" s="163"/>
      <c r="APQ40" s="163"/>
      <c r="APR40" s="163"/>
      <c r="APS40" s="163"/>
      <c r="APT40" s="163"/>
      <c r="APU40" s="163"/>
      <c r="APV40" s="163"/>
      <c r="APW40" s="163"/>
      <c r="APX40" s="163"/>
      <c r="APY40" s="163"/>
      <c r="APZ40" s="163"/>
      <c r="AQA40" s="163"/>
      <c r="AQB40" s="163"/>
      <c r="AQC40" s="163"/>
      <c r="AQD40" s="163"/>
      <c r="AQE40" s="163"/>
      <c r="AQF40" s="163"/>
      <c r="AQG40" s="163"/>
      <c r="AQH40" s="163"/>
      <c r="AQI40" s="163"/>
      <c r="AQJ40" s="163"/>
      <c r="AQK40" s="163"/>
      <c r="AQL40" s="163"/>
      <c r="AQM40" s="163"/>
      <c r="AQN40" s="163"/>
      <c r="AQO40" s="163"/>
      <c r="AQP40" s="163"/>
      <c r="AQQ40" s="163"/>
      <c r="AQR40" s="163"/>
      <c r="AQS40" s="163"/>
      <c r="AQT40" s="163"/>
      <c r="AQU40" s="163"/>
      <c r="AQV40" s="163"/>
      <c r="AQW40" s="163"/>
      <c r="AQX40" s="163"/>
      <c r="AQY40" s="163"/>
      <c r="AQZ40" s="163"/>
      <c r="ARA40" s="163"/>
      <c r="ARB40" s="163"/>
      <c r="ARC40" s="163"/>
      <c r="ARD40" s="163"/>
      <c r="ARE40" s="163"/>
      <c r="ARF40" s="163"/>
      <c r="ARG40" s="163"/>
      <c r="ARH40" s="163"/>
      <c r="ARI40" s="163"/>
      <c r="ARJ40" s="163"/>
      <c r="ARK40" s="163"/>
      <c r="ARL40" s="163"/>
      <c r="ARM40" s="163"/>
      <c r="ARN40" s="163"/>
      <c r="ARO40" s="163"/>
      <c r="ARP40" s="163"/>
      <c r="ARQ40" s="163"/>
      <c r="ARR40" s="163"/>
      <c r="ARS40" s="163"/>
      <c r="ART40" s="163"/>
      <c r="ARU40" s="163"/>
      <c r="ARV40" s="163"/>
      <c r="ARW40" s="163"/>
      <c r="ARX40" s="163"/>
      <c r="ARY40" s="163"/>
      <c r="ARZ40" s="163"/>
      <c r="ASA40" s="163"/>
      <c r="ASB40" s="163"/>
      <c r="ASC40" s="163"/>
      <c r="ASD40" s="163"/>
      <c r="ASE40" s="163"/>
      <c r="ASF40" s="163"/>
      <c r="ASG40" s="163"/>
      <c r="ASH40" s="163"/>
      <c r="ASI40" s="163"/>
      <c r="ASJ40" s="163"/>
      <c r="ASK40" s="163"/>
      <c r="ASL40" s="163"/>
      <c r="ASM40" s="163"/>
      <c r="ASN40" s="163"/>
      <c r="ASO40" s="163"/>
      <c r="ASP40" s="163"/>
      <c r="ASQ40" s="163"/>
      <c r="ASR40" s="163"/>
      <c r="ASS40" s="163"/>
      <c r="AST40" s="163"/>
      <c r="ASU40" s="163"/>
      <c r="ASV40" s="163"/>
      <c r="ASW40" s="163"/>
      <c r="ASX40" s="163"/>
      <c r="ASY40" s="163"/>
      <c r="ASZ40" s="163"/>
      <c r="ATA40" s="163"/>
      <c r="ATB40" s="163"/>
      <c r="ATC40" s="163"/>
      <c r="ATD40" s="163"/>
      <c r="ATE40" s="163"/>
      <c r="ATF40" s="163"/>
      <c r="ATG40" s="163"/>
      <c r="ATH40" s="163"/>
      <c r="ATI40" s="163"/>
      <c r="ATJ40" s="163"/>
      <c r="ATK40" s="163"/>
      <c r="ATL40" s="163"/>
      <c r="ATM40" s="163"/>
      <c r="ATN40" s="163"/>
      <c r="ATO40" s="163"/>
      <c r="ATP40" s="163"/>
      <c r="ATQ40" s="163"/>
      <c r="ATR40" s="163"/>
      <c r="ATS40" s="163"/>
      <c r="ATT40" s="163"/>
      <c r="ATU40" s="163"/>
      <c r="ATV40" s="163"/>
      <c r="ATW40" s="163"/>
      <c r="ATX40" s="163"/>
      <c r="ATY40" s="163"/>
      <c r="ATZ40" s="163"/>
      <c r="AUA40" s="163"/>
      <c r="AUB40" s="163"/>
      <c r="AUC40" s="163"/>
      <c r="AUD40" s="163"/>
      <c r="AUE40" s="163"/>
      <c r="AUF40" s="163"/>
      <c r="AUG40" s="163"/>
      <c r="AUH40" s="163"/>
      <c r="AUI40" s="163"/>
      <c r="AUJ40" s="163"/>
      <c r="AUK40" s="163"/>
      <c r="AUL40" s="163"/>
      <c r="AUM40" s="163"/>
      <c r="AUN40" s="163"/>
      <c r="AUO40" s="163"/>
      <c r="AUP40" s="163"/>
      <c r="AUQ40" s="163"/>
      <c r="AUR40" s="163"/>
      <c r="AUS40" s="163"/>
      <c r="AUT40" s="163"/>
      <c r="AUU40" s="163"/>
      <c r="AUV40" s="163"/>
      <c r="AUW40" s="163"/>
      <c r="AUX40" s="163"/>
      <c r="AUY40" s="163"/>
      <c r="AUZ40" s="163"/>
      <c r="AVA40" s="163"/>
      <c r="AVB40" s="163"/>
      <c r="AVC40" s="163"/>
      <c r="AVD40" s="163"/>
      <c r="AVE40" s="163"/>
      <c r="AVF40" s="163"/>
      <c r="AVG40" s="163"/>
      <c r="AVH40" s="163"/>
      <c r="AVI40" s="163"/>
      <c r="AVJ40" s="163"/>
      <c r="AVK40" s="163"/>
      <c r="AVL40" s="163"/>
      <c r="AVM40" s="163"/>
      <c r="AVN40" s="163"/>
      <c r="AVO40" s="163"/>
      <c r="AVP40" s="163"/>
      <c r="AVQ40" s="163"/>
      <c r="AVR40" s="163"/>
      <c r="AVS40" s="163"/>
      <c r="AVT40" s="163"/>
      <c r="AVU40" s="163"/>
      <c r="AVV40" s="163"/>
      <c r="AVW40" s="163"/>
      <c r="AVX40" s="163"/>
      <c r="AVY40" s="163"/>
      <c r="AVZ40" s="163"/>
      <c r="AWA40" s="163"/>
      <c r="AWB40" s="163"/>
      <c r="AWC40" s="163"/>
      <c r="AWD40" s="163"/>
      <c r="AWE40" s="163"/>
      <c r="AWF40" s="163"/>
      <c r="AWG40" s="163"/>
      <c r="AWH40" s="163"/>
      <c r="AWI40" s="163"/>
      <c r="AWJ40" s="163"/>
      <c r="AWK40" s="163"/>
      <c r="AWL40" s="163"/>
      <c r="AWM40" s="163"/>
      <c r="AWN40" s="163"/>
      <c r="AWO40" s="163"/>
      <c r="AWP40" s="163"/>
      <c r="AWQ40" s="163"/>
      <c r="AWR40" s="163"/>
      <c r="AWS40" s="163"/>
      <c r="AWT40" s="163"/>
      <c r="AWU40" s="163"/>
      <c r="AWV40" s="163"/>
      <c r="AWW40" s="163"/>
      <c r="AWX40" s="163"/>
      <c r="AWY40" s="163"/>
      <c r="AWZ40" s="163"/>
      <c r="AXA40" s="163"/>
      <c r="AXB40" s="163"/>
      <c r="AXC40" s="163"/>
      <c r="AXD40" s="163"/>
      <c r="AXE40" s="163"/>
      <c r="AXF40" s="163"/>
      <c r="AXG40" s="163"/>
      <c r="AXH40" s="163"/>
      <c r="AXI40" s="163"/>
      <c r="AXJ40" s="163"/>
      <c r="AXK40" s="163"/>
      <c r="AXL40" s="163"/>
      <c r="AXM40" s="163"/>
      <c r="AXN40" s="163"/>
      <c r="AXO40" s="163"/>
      <c r="AXP40" s="163"/>
      <c r="AXQ40" s="163"/>
      <c r="AXR40" s="163"/>
      <c r="AXS40" s="163"/>
      <c r="AXT40" s="163"/>
      <c r="AXU40" s="163"/>
      <c r="AXV40" s="163"/>
      <c r="AXW40" s="163"/>
      <c r="AXX40" s="163"/>
      <c r="AXY40" s="163"/>
      <c r="AXZ40" s="163"/>
      <c r="AYA40" s="163"/>
      <c r="AYB40" s="163"/>
      <c r="AYC40" s="163"/>
      <c r="AYD40" s="163"/>
      <c r="AYE40" s="163"/>
      <c r="AYF40" s="163"/>
      <c r="AYG40" s="163"/>
      <c r="AYH40" s="163"/>
      <c r="AYI40" s="163"/>
      <c r="AYJ40" s="163"/>
      <c r="AYK40" s="163"/>
      <c r="AYL40" s="163"/>
      <c r="AYM40" s="163"/>
      <c r="AYN40" s="163"/>
      <c r="AYO40" s="163"/>
      <c r="AYP40" s="163"/>
      <c r="AYQ40" s="163"/>
      <c r="AYR40" s="163"/>
      <c r="AYS40" s="163"/>
      <c r="AYT40" s="163"/>
      <c r="AYU40" s="163"/>
      <c r="AYV40" s="163"/>
      <c r="AYW40" s="163"/>
      <c r="AYX40" s="163"/>
      <c r="AYY40" s="163"/>
      <c r="AYZ40" s="163"/>
      <c r="AZA40" s="163"/>
      <c r="AZB40" s="163"/>
      <c r="AZC40" s="163"/>
      <c r="AZD40" s="163"/>
      <c r="AZE40" s="163"/>
      <c r="AZF40" s="163"/>
      <c r="AZG40" s="163"/>
      <c r="AZH40" s="163"/>
      <c r="AZI40" s="163"/>
      <c r="AZJ40" s="163"/>
      <c r="AZK40" s="163"/>
      <c r="AZL40" s="163"/>
      <c r="AZM40" s="163"/>
      <c r="AZN40" s="163"/>
      <c r="AZO40" s="163"/>
      <c r="AZP40" s="163"/>
      <c r="AZQ40" s="163"/>
      <c r="AZR40" s="163"/>
      <c r="AZS40" s="163"/>
      <c r="AZT40" s="163"/>
      <c r="AZU40" s="163"/>
      <c r="AZV40" s="163"/>
      <c r="AZW40" s="163"/>
      <c r="AZX40" s="163"/>
      <c r="AZY40" s="163"/>
      <c r="AZZ40" s="163"/>
      <c r="BAA40" s="163"/>
      <c r="BAB40" s="163"/>
      <c r="BAC40" s="163"/>
      <c r="BAD40" s="163"/>
      <c r="BAE40" s="163"/>
      <c r="BAF40" s="163"/>
      <c r="BAG40" s="163"/>
      <c r="BAH40" s="163"/>
      <c r="BAI40" s="163"/>
      <c r="BAJ40" s="163"/>
      <c r="BAK40" s="163"/>
      <c r="BAL40" s="163"/>
      <c r="BAM40" s="163"/>
      <c r="BAN40" s="163"/>
      <c r="BAO40" s="163"/>
      <c r="BAP40" s="163"/>
      <c r="BAQ40" s="163"/>
      <c r="BAR40" s="163"/>
      <c r="BAS40" s="163"/>
      <c r="BAT40" s="163"/>
      <c r="BAU40" s="163"/>
      <c r="BAV40" s="163"/>
      <c r="BAW40" s="163"/>
      <c r="BAX40" s="163"/>
      <c r="BAY40" s="163"/>
      <c r="BAZ40" s="163"/>
      <c r="BBA40" s="163"/>
      <c r="BBB40" s="163"/>
      <c r="BBC40" s="163"/>
      <c r="BBD40" s="163"/>
      <c r="BBE40" s="163"/>
      <c r="BBF40" s="163"/>
      <c r="BBG40" s="163"/>
      <c r="BBH40" s="163"/>
      <c r="BBI40" s="163"/>
      <c r="BBJ40" s="163"/>
      <c r="BBK40" s="163"/>
      <c r="BBL40" s="163"/>
      <c r="BBM40" s="163"/>
      <c r="BBN40" s="163"/>
      <c r="BBO40" s="163"/>
      <c r="BBP40" s="163"/>
      <c r="BBQ40" s="163"/>
      <c r="BBR40" s="163"/>
      <c r="BBS40" s="163"/>
      <c r="BBT40" s="163"/>
      <c r="BBU40" s="163"/>
      <c r="BBV40" s="163"/>
      <c r="BBW40" s="163"/>
      <c r="BBX40" s="163"/>
      <c r="BBY40" s="163"/>
      <c r="BBZ40" s="163"/>
      <c r="BCA40" s="163"/>
      <c r="BCB40" s="163"/>
      <c r="BCC40" s="163"/>
      <c r="BCD40" s="163"/>
      <c r="BCE40" s="163"/>
      <c r="BCF40" s="163"/>
      <c r="BCG40" s="163"/>
      <c r="BCH40" s="163"/>
      <c r="BCI40" s="163"/>
      <c r="BCJ40" s="163"/>
      <c r="BCK40" s="163"/>
      <c r="BCL40" s="163"/>
      <c r="BCM40" s="163"/>
      <c r="BCN40" s="163"/>
      <c r="BCO40" s="163"/>
      <c r="BCP40" s="163"/>
      <c r="BCQ40" s="163"/>
      <c r="BCR40" s="163"/>
      <c r="BCS40" s="163"/>
      <c r="BCT40" s="163"/>
      <c r="BCU40" s="163"/>
      <c r="BCV40" s="163"/>
      <c r="BCW40" s="163"/>
      <c r="BCX40" s="163"/>
      <c r="BCY40" s="163"/>
      <c r="BCZ40" s="163"/>
      <c r="BDA40" s="163"/>
      <c r="BDB40" s="163"/>
      <c r="BDC40" s="163"/>
      <c r="BDD40" s="163"/>
      <c r="BDE40" s="163"/>
      <c r="BDF40" s="163"/>
      <c r="BDG40" s="163"/>
      <c r="BDH40" s="163"/>
      <c r="BDI40" s="163"/>
      <c r="BDJ40" s="163"/>
      <c r="BDK40" s="163"/>
      <c r="BDL40" s="163"/>
      <c r="BDM40" s="163"/>
      <c r="BDN40" s="163"/>
      <c r="BDO40" s="163"/>
      <c r="BDP40" s="163"/>
      <c r="BDQ40" s="163"/>
      <c r="BDR40" s="163"/>
      <c r="BDS40" s="163"/>
      <c r="BDT40" s="163"/>
      <c r="BDU40" s="163"/>
      <c r="BDV40" s="163"/>
      <c r="BDW40" s="163"/>
      <c r="BDX40" s="163"/>
      <c r="BDY40" s="163"/>
      <c r="BDZ40" s="163"/>
      <c r="BEA40" s="163"/>
      <c r="BEB40" s="163"/>
      <c r="BEC40" s="163"/>
      <c r="BED40" s="163"/>
      <c r="BEE40" s="163"/>
      <c r="BEF40" s="163"/>
      <c r="BEG40" s="163"/>
      <c r="BEH40" s="163"/>
      <c r="BEI40" s="163"/>
      <c r="BEJ40" s="163"/>
      <c r="BEK40" s="163"/>
      <c r="BEL40" s="163"/>
      <c r="BEM40" s="163"/>
      <c r="BEN40" s="163"/>
      <c r="BEO40" s="163"/>
      <c r="BEP40" s="163"/>
      <c r="BEQ40" s="163"/>
      <c r="BER40" s="163"/>
      <c r="BES40" s="163"/>
      <c r="BET40" s="163"/>
      <c r="BEU40" s="163"/>
      <c r="BEV40" s="163"/>
      <c r="BEW40" s="163"/>
      <c r="BEX40" s="163"/>
      <c r="BEY40" s="163"/>
      <c r="BEZ40" s="163"/>
      <c r="BFA40" s="163"/>
      <c r="BFB40" s="163"/>
      <c r="BFC40" s="163"/>
      <c r="BFD40" s="163"/>
      <c r="BFE40" s="163"/>
      <c r="BFF40" s="163"/>
      <c r="BFG40" s="163"/>
      <c r="BFH40" s="163"/>
      <c r="BFI40" s="163"/>
      <c r="BFJ40" s="163"/>
      <c r="BFK40" s="163"/>
      <c r="BFL40" s="163"/>
      <c r="BFM40" s="163"/>
      <c r="BFN40" s="163"/>
      <c r="BFO40" s="163"/>
      <c r="BFP40" s="163"/>
      <c r="BFQ40" s="163"/>
      <c r="BFR40" s="163"/>
      <c r="BFS40" s="163"/>
      <c r="BFT40" s="163"/>
      <c r="BFU40" s="163"/>
      <c r="BFV40" s="163"/>
      <c r="BFW40" s="163"/>
      <c r="BFX40" s="163"/>
      <c r="BFY40" s="163"/>
      <c r="BFZ40" s="163"/>
      <c r="BGA40" s="163"/>
      <c r="BGB40" s="163"/>
      <c r="BGC40" s="163"/>
      <c r="BGD40" s="163"/>
      <c r="BGE40" s="163"/>
      <c r="BGF40" s="163"/>
      <c r="BGG40" s="163"/>
      <c r="BGH40" s="163"/>
      <c r="BGI40" s="163"/>
      <c r="BGJ40" s="163"/>
      <c r="BGK40" s="163"/>
      <c r="BGL40" s="163"/>
      <c r="BGM40" s="163"/>
      <c r="BGN40" s="163"/>
      <c r="BGO40" s="163"/>
      <c r="BGP40" s="163"/>
      <c r="BGQ40" s="163"/>
      <c r="BGR40" s="163"/>
      <c r="BGS40" s="163"/>
      <c r="BGT40" s="163"/>
      <c r="BGU40" s="163"/>
      <c r="BGV40" s="163"/>
      <c r="BGW40" s="163"/>
      <c r="BGX40" s="163"/>
      <c r="BGY40" s="163"/>
      <c r="BGZ40" s="163"/>
      <c r="BHA40" s="163"/>
      <c r="BHB40" s="163"/>
      <c r="BHC40" s="163"/>
      <c r="BHD40" s="163"/>
      <c r="BHE40" s="163"/>
      <c r="BHF40" s="163"/>
      <c r="BHG40" s="163"/>
      <c r="BHH40" s="163"/>
      <c r="BHI40" s="163"/>
      <c r="BHJ40" s="163"/>
      <c r="BHK40" s="163"/>
      <c r="BHL40" s="163"/>
      <c r="BHM40" s="163"/>
      <c r="BHN40" s="163"/>
      <c r="BHO40" s="163"/>
      <c r="BHP40" s="163"/>
      <c r="BHQ40" s="163"/>
      <c r="BHR40" s="163"/>
      <c r="BHS40" s="163"/>
      <c r="BHT40" s="163"/>
      <c r="BHU40" s="163"/>
      <c r="BHV40" s="163"/>
      <c r="BHW40" s="163"/>
      <c r="BHX40" s="163"/>
      <c r="BHY40" s="163"/>
      <c r="BHZ40" s="163"/>
      <c r="BIA40" s="163"/>
      <c r="BIB40" s="163"/>
      <c r="BIC40" s="163"/>
      <c r="BID40" s="163"/>
      <c r="BIE40" s="163"/>
      <c r="BIF40" s="163"/>
      <c r="BIG40" s="163"/>
      <c r="BIH40" s="163"/>
      <c r="BII40" s="163"/>
      <c r="BIJ40" s="163"/>
      <c r="BIK40" s="163"/>
      <c r="BIL40" s="163"/>
      <c r="BIM40" s="163"/>
      <c r="BIN40" s="163"/>
      <c r="BIO40" s="163"/>
      <c r="BIP40" s="163"/>
      <c r="BIQ40" s="163"/>
      <c r="BIR40" s="163"/>
      <c r="BIS40" s="163"/>
      <c r="BIT40" s="163"/>
      <c r="BIU40" s="163"/>
      <c r="BIV40" s="163"/>
      <c r="BIW40" s="163"/>
      <c r="BIX40" s="163"/>
      <c r="BIY40" s="163"/>
      <c r="BIZ40" s="163"/>
      <c r="BJA40" s="163"/>
      <c r="BJB40" s="163"/>
      <c r="BJC40" s="163"/>
      <c r="BJD40" s="163"/>
      <c r="BJE40" s="163"/>
      <c r="BJF40" s="163"/>
      <c r="BJG40" s="163"/>
      <c r="BJH40" s="163"/>
      <c r="BJI40" s="163"/>
      <c r="BJJ40" s="163"/>
      <c r="BJK40" s="163"/>
      <c r="BJL40" s="163"/>
      <c r="BJM40" s="163"/>
      <c r="BJN40" s="163"/>
      <c r="BJO40" s="163"/>
      <c r="BJP40" s="163"/>
      <c r="BJQ40" s="163"/>
      <c r="BJR40" s="163"/>
      <c r="BJS40" s="163"/>
      <c r="BJT40" s="163"/>
      <c r="BJU40" s="163"/>
      <c r="BJV40" s="163"/>
      <c r="BJW40" s="163"/>
      <c r="BJX40" s="163"/>
      <c r="BJY40" s="163"/>
      <c r="BJZ40" s="163"/>
      <c r="BKA40" s="163"/>
      <c r="BKB40" s="163"/>
      <c r="BKC40" s="163"/>
      <c r="BKD40" s="163"/>
      <c r="BKE40" s="163"/>
      <c r="BKF40" s="163"/>
      <c r="BKG40" s="163"/>
      <c r="BKH40" s="163"/>
      <c r="BKI40" s="163"/>
      <c r="BKJ40" s="163"/>
      <c r="BKK40" s="163"/>
      <c r="BKL40" s="163"/>
      <c r="BKM40" s="163"/>
      <c r="BKN40" s="163"/>
      <c r="BKO40" s="163"/>
      <c r="BKP40" s="163"/>
      <c r="BKQ40" s="163"/>
      <c r="BKR40" s="163"/>
      <c r="BKS40" s="163"/>
      <c r="BKT40" s="163"/>
      <c r="BKU40" s="163"/>
      <c r="BKV40" s="163"/>
      <c r="BKW40" s="163"/>
      <c r="BKX40" s="163"/>
      <c r="BKY40" s="163"/>
      <c r="BKZ40" s="163"/>
      <c r="BLA40" s="163"/>
      <c r="BLB40" s="163"/>
      <c r="BLC40" s="163"/>
      <c r="BLD40" s="163"/>
      <c r="BLE40" s="163"/>
      <c r="BLF40" s="163"/>
      <c r="BLG40" s="163"/>
      <c r="BLH40" s="163"/>
      <c r="BLI40" s="163"/>
      <c r="BLJ40" s="163"/>
      <c r="BLK40" s="163"/>
      <c r="BLL40" s="163"/>
      <c r="BLM40" s="163"/>
      <c r="BLN40" s="163"/>
      <c r="BLO40" s="163"/>
      <c r="BLP40" s="163"/>
      <c r="BLQ40" s="163"/>
      <c r="BLR40" s="163"/>
      <c r="BLS40" s="163"/>
      <c r="BLT40" s="163"/>
      <c r="BLU40" s="163"/>
      <c r="BLV40" s="163"/>
      <c r="BLW40" s="163"/>
      <c r="BLX40" s="163"/>
      <c r="BLY40" s="163"/>
      <c r="BLZ40" s="163"/>
      <c r="BMA40" s="163"/>
      <c r="BMB40" s="163"/>
      <c r="BMC40" s="163"/>
      <c r="BMD40" s="163"/>
      <c r="BME40" s="163"/>
      <c r="BMF40" s="163"/>
      <c r="BMG40" s="163"/>
      <c r="BMH40" s="163"/>
      <c r="BMI40" s="163"/>
      <c r="BMJ40" s="163"/>
      <c r="BMK40" s="163"/>
      <c r="BML40" s="163"/>
      <c r="BMM40" s="163"/>
      <c r="BMN40" s="163"/>
      <c r="BMO40" s="163"/>
      <c r="BMP40" s="163"/>
      <c r="BMQ40" s="163"/>
      <c r="BMR40" s="163"/>
      <c r="BMS40" s="163"/>
      <c r="BMT40" s="163"/>
      <c r="BMU40" s="163"/>
      <c r="BMV40" s="163"/>
      <c r="BMW40" s="163"/>
      <c r="BMX40" s="163"/>
      <c r="BMY40" s="163"/>
      <c r="BMZ40" s="163"/>
      <c r="BNA40" s="163"/>
      <c r="BNB40" s="163"/>
      <c r="BNC40" s="163"/>
      <c r="BND40" s="163"/>
      <c r="BNE40" s="163"/>
      <c r="BNF40" s="163"/>
      <c r="BNG40" s="163"/>
      <c r="BNH40" s="163"/>
      <c r="BNI40" s="163"/>
      <c r="BNJ40" s="163"/>
      <c r="BNK40" s="163"/>
      <c r="BNL40" s="163"/>
      <c r="BNM40" s="163"/>
      <c r="BNN40" s="163"/>
      <c r="BNO40" s="163"/>
      <c r="BNP40" s="163"/>
      <c r="BNQ40" s="163"/>
      <c r="BNR40" s="163"/>
      <c r="BNS40" s="163"/>
      <c r="BNT40" s="163"/>
      <c r="BNU40" s="163"/>
      <c r="BNV40" s="163"/>
      <c r="BNW40" s="163"/>
      <c r="BNX40" s="163"/>
      <c r="BNY40" s="163"/>
      <c r="BNZ40" s="163"/>
      <c r="BOA40" s="163"/>
      <c r="BOB40" s="163"/>
      <c r="BOC40" s="163"/>
      <c r="BOD40" s="163"/>
      <c r="BOE40" s="163"/>
      <c r="BOF40" s="163"/>
      <c r="BOG40" s="163"/>
      <c r="BOH40" s="163"/>
      <c r="BOI40" s="163"/>
      <c r="BOJ40" s="163"/>
      <c r="BOK40" s="163"/>
      <c r="BOL40" s="163"/>
      <c r="BOM40" s="163"/>
      <c r="BON40" s="163"/>
      <c r="BOO40" s="163"/>
      <c r="BOP40" s="163"/>
      <c r="BOQ40" s="163"/>
      <c r="BOR40" s="163"/>
      <c r="BOS40" s="163"/>
      <c r="BOT40" s="163"/>
      <c r="BOU40" s="163"/>
      <c r="BOV40" s="163"/>
      <c r="BOW40" s="163"/>
      <c r="BOX40" s="163"/>
      <c r="BOY40" s="163"/>
      <c r="BOZ40" s="163"/>
      <c r="BPA40" s="163"/>
      <c r="BPB40" s="163"/>
      <c r="BPC40" s="163"/>
      <c r="BPD40" s="163"/>
      <c r="BPE40" s="163"/>
      <c r="BPF40" s="163"/>
      <c r="BPG40" s="163"/>
      <c r="BPH40" s="163"/>
      <c r="BPI40" s="163"/>
      <c r="BPJ40" s="163"/>
      <c r="BPK40" s="163"/>
      <c r="BPL40" s="163"/>
      <c r="BPM40" s="163"/>
      <c r="BPN40" s="163"/>
      <c r="BPO40" s="163"/>
      <c r="BPP40" s="163"/>
      <c r="BPQ40" s="163"/>
      <c r="BPR40" s="163"/>
      <c r="BPS40" s="163"/>
      <c r="BPT40" s="163"/>
      <c r="BPU40" s="163"/>
      <c r="BPV40" s="163"/>
      <c r="BPW40" s="163"/>
      <c r="BPX40" s="163"/>
      <c r="BPY40" s="163"/>
      <c r="BPZ40" s="163"/>
      <c r="BQA40" s="163"/>
      <c r="BQB40" s="163"/>
      <c r="BQC40" s="163"/>
      <c r="BQD40" s="163"/>
      <c r="BQE40" s="163"/>
      <c r="BQF40" s="163"/>
      <c r="BQG40" s="163"/>
      <c r="BQH40" s="163"/>
      <c r="BQI40" s="163"/>
      <c r="BQJ40" s="163"/>
      <c r="BQK40" s="163"/>
      <c r="BQL40" s="163"/>
      <c r="BQM40" s="163"/>
      <c r="BQN40" s="163"/>
      <c r="BQO40" s="163"/>
      <c r="BQP40" s="163"/>
      <c r="BQQ40" s="163"/>
      <c r="BQR40" s="163"/>
      <c r="BQS40" s="163"/>
      <c r="BQT40" s="163"/>
      <c r="BQU40" s="163"/>
      <c r="BQV40" s="163"/>
      <c r="BQW40" s="163"/>
      <c r="BQX40" s="163"/>
      <c r="BQY40" s="163"/>
      <c r="BQZ40" s="163"/>
      <c r="BRA40" s="163"/>
      <c r="BRB40" s="163"/>
      <c r="BRC40" s="163"/>
      <c r="BRD40" s="163"/>
      <c r="BRE40" s="163"/>
      <c r="BRF40" s="163"/>
      <c r="BRG40" s="163"/>
      <c r="BRH40" s="163"/>
      <c r="BRI40" s="163"/>
      <c r="BRJ40" s="163"/>
      <c r="BRK40" s="163"/>
      <c r="BRL40" s="163"/>
      <c r="BRM40" s="163"/>
      <c r="BRN40" s="163"/>
      <c r="BRO40" s="163"/>
      <c r="BRP40" s="163"/>
      <c r="BRQ40" s="163"/>
      <c r="BRR40" s="163"/>
      <c r="BRS40" s="163"/>
      <c r="BRT40" s="163"/>
      <c r="BRU40" s="163"/>
      <c r="BRV40" s="163"/>
      <c r="BRW40" s="163"/>
      <c r="BRX40" s="163"/>
      <c r="BRY40" s="163"/>
      <c r="BRZ40" s="163"/>
      <c r="BSA40" s="163"/>
      <c r="BSB40" s="163"/>
      <c r="BSC40" s="163"/>
      <c r="BSD40" s="163"/>
      <c r="BSE40" s="163"/>
      <c r="BSF40" s="163"/>
      <c r="BSG40" s="163"/>
      <c r="BSH40" s="163"/>
      <c r="BSI40" s="163"/>
      <c r="BSJ40" s="163"/>
      <c r="BSK40" s="163"/>
      <c r="BSL40" s="163"/>
      <c r="BSM40" s="163"/>
      <c r="BSN40" s="163"/>
      <c r="BSO40" s="163"/>
      <c r="BSP40" s="163"/>
      <c r="BSQ40" s="163"/>
      <c r="BSR40" s="163"/>
      <c r="BSS40" s="163"/>
      <c r="BST40" s="163"/>
      <c r="BSU40" s="163"/>
      <c r="BSV40" s="163"/>
      <c r="BSW40" s="163"/>
      <c r="BSX40" s="163"/>
      <c r="BSY40" s="163"/>
      <c r="BSZ40" s="163"/>
      <c r="BTA40" s="163"/>
      <c r="BTB40" s="163"/>
      <c r="BTC40" s="163"/>
      <c r="BTD40" s="163"/>
      <c r="BTE40" s="163"/>
      <c r="BTF40" s="163"/>
      <c r="BTG40" s="163"/>
      <c r="BTH40" s="163"/>
      <c r="BTI40" s="163"/>
      <c r="BTJ40" s="163"/>
      <c r="BTK40" s="163"/>
      <c r="BTL40" s="163"/>
      <c r="BTM40" s="163"/>
      <c r="BTN40" s="163"/>
      <c r="BTO40" s="163"/>
      <c r="BTP40" s="163"/>
      <c r="BTQ40" s="163"/>
      <c r="BTR40" s="163"/>
      <c r="BTS40" s="163"/>
      <c r="BTT40" s="163"/>
      <c r="BTU40" s="163"/>
      <c r="BTV40" s="163"/>
      <c r="BTW40" s="163"/>
      <c r="BTX40" s="163"/>
      <c r="BTY40" s="163"/>
      <c r="BTZ40" s="163"/>
      <c r="BUA40" s="163"/>
      <c r="BUB40" s="163"/>
      <c r="BUC40" s="163"/>
      <c r="BUD40" s="163"/>
      <c r="BUE40" s="163"/>
      <c r="BUF40" s="163"/>
      <c r="BUG40" s="163"/>
      <c r="BUH40" s="163"/>
      <c r="BUI40" s="163"/>
      <c r="BUJ40" s="163"/>
      <c r="BUK40" s="163"/>
      <c r="BUL40" s="163"/>
      <c r="BUM40" s="163"/>
      <c r="BUN40" s="163"/>
      <c r="BUO40" s="163"/>
      <c r="BUP40" s="163"/>
      <c r="BUQ40" s="163"/>
      <c r="BUR40" s="163"/>
      <c r="BUS40" s="163"/>
      <c r="BUT40" s="163"/>
      <c r="BUU40" s="163"/>
      <c r="BUV40" s="163"/>
      <c r="BUW40" s="163"/>
      <c r="BUX40" s="163"/>
      <c r="BUY40" s="163"/>
      <c r="BUZ40" s="163"/>
      <c r="BVA40" s="163"/>
      <c r="BVB40" s="163"/>
      <c r="BVC40" s="163"/>
      <c r="BVD40" s="163"/>
      <c r="BVE40" s="163"/>
      <c r="BVF40" s="163"/>
      <c r="BVG40" s="163"/>
      <c r="BVH40" s="163"/>
      <c r="BVI40" s="163"/>
      <c r="BVJ40" s="163"/>
      <c r="BVK40" s="163"/>
      <c r="BVL40" s="163"/>
      <c r="BVM40" s="163"/>
      <c r="BVN40" s="163"/>
      <c r="BVO40" s="163"/>
      <c r="BVP40" s="163"/>
      <c r="BVQ40" s="163"/>
      <c r="BVR40" s="163"/>
      <c r="BVS40" s="163"/>
      <c r="BVT40" s="163"/>
      <c r="BVU40" s="163"/>
      <c r="BVV40" s="163"/>
      <c r="BVW40" s="163"/>
      <c r="BVX40" s="163"/>
      <c r="BVY40" s="163"/>
      <c r="BVZ40" s="163"/>
      <c r="BWA40" s="163"/>
      <c r="BWB40" s="163"/>
      <c r="BWC40" s="163"/>
      <c r="BWD40" s="163"/>
      <c r="BWE40" s="163"/>
      <c r="BWF40" s="163"/>
      <c r="BWG40" s="163"/>
      <c r="BWH40" s="163"/>
      <c r="BWI40" s="163"/>
      <c r="BWJ40" s="163"/>
      <c r="BWK40" s="163"/>
      <c r="BWL40" s="163"/>
      <c r="BWM40" s="163"/>
      <c r="BWN40" s="163"/>
      <c r="BWO40" s="163"/>
      <c r="BWP40" s="163"/>
      <c r="BWQ40" s="163"/>
      <c r="BWR40" s="163"/>
      <c r="BWS40" s="163"/>
      <c r="BWT40" s="163"/>
      <c r="BWU40" s="163"/>
      <c r="BWV40" s="163"/>
      <c r="BWW40" s="163"/>
      <c r="BWX40" s="163"/>
      <c r="BWY40" s="163"/>
      <c r="BWZ40" s="163"/>
      <c r="BXA40" s="163"/>
      <c r="BXB40" s="163"/>
      <c r="BXC40" s="163"/>
      <c r="BXD40" s="163"/>
      <c r="BXE40" s="163"/>
      <c r="BXF40" s="163"/>
      <c r="BXG40" s="163"/>
      <c r="BXH40" s="163"/>
      <c r="BXI40" s="163"/>
      <c r="BXJ40" s="163"/>
      <c r="BXK40" s="163"/>
      <c r="BXL40" s="163"/>
      <c r="BXM40" s="163"/>
      <c r="BXN40" s="163"/>
      <c r="BXO40" s="163"/>
      <c r="BXP40" s="163"/>
      <c r="BXQ40" s="163"/>
      <c r="BXR40" s="163"/>
      <c r="BXS40" s="163"/>
      <c r="BXT40" s="163"/>
      <c r="BXU40" s="163"/>
      <c r="BXV40" s="163"/>
      <c r="BXW40" s="163"/>
      <c r="BXX40" s="163"/>
      <c r="BXY40" s="163"/>
      <c r="BXZ40" s="163"/>
      <c r="BYA40" s="163"/>
      <c r="BYB40" s="163"/>
      <c r="BYC40" s="163"/>
      <c r="BYD40" s="163"/>
      <c r="BYE40" s="163"/>
      <c r="BYF40" s="163"/>
      <c r="BYG40" s="163"/>
      <c r="BYH40" s="163"/>
      <c r="BYI40" s="163"/>
      <c r="BYJ40" s="163"/>
      <c r="BYK40" s="163"/>
      <c r="BYL40" s="163"/>
      <c r="BYM40" s="163"/>
      <c r="BYN40" s="163"/>
      <c r="BYO40" s="163"/>
      <c r="BYP40" s="163"/>
      <c r="BYQ40" s="163"/>
      <c r="BYR40" s="163"/>
      <c r="BYS40" s="163"/>
      <c r="BYT40" s="163"/>
      <c r="BYU40" s="163"/>
      <c r="BYV40" s="163"/>
      <c r="BYW40" s="163"/>
      <c r="BYX40" s="163"/>
      <c r="BYY40" s="163"/>
      <c r="BYZ40" s="163"/>
      <c r="BZA40" s="163"/>
      <c r="BZB40" s="163"/>
      <c r="BZC40" s="163"/>
      <c r="BZD40" s="163"/>
      <c r="BZE40" s="163"/>
      <c r="BZF40" s="163"/>
      <c r="BZG40" s="163"/>
      <c r="BZH40" s="163"/>
      <c r="BZI40" s="163"/>
      <c r="BZJ40" s="163"/>
      <c r="BZK40" s="163"/>
      <c r="BZL40" s="163"/>
      <c r="BZM40" s="163"/>
      <c r="BZN40" s="163"/>
      <c r="BZO40" s="163"/>
      <c r="BZP40" s="163"/>
      <c r="BZQ40" s="163"/>
      <c r="BZR40" s="163"/>
      <c r="BZS40" s="163"/>
      <c r="BZT40" s="163"/>
      <c r="BZU40" s="163"/>
      <c r="BZV40" s="163"/>
      <c r="BZW40" s="163"/>
      <c r="BZX40" s="163"/>
      <c r="BZY40" s="163"/>
      <c r="BZZ40" s="163"/>
      <c r="CAA40" s="163"/>
      <c r="CAB40" s="163"/>
      <c r="CAC40" s="163"/>
      <c r="CAD40" s="163"/>
      <c r="CAE40" s="163"/>
      <c r="CAF40" s="163"/>
      <c r="CAG40" s="163"/>
      <c r="CAH40" s="163"/>
      <c r="CAI40" s="163"/>
      <c r="CAJ40" s="163"/>
      <c r="CAK40" s="163"/>
      <c r="CAL40" s="163"/>
      <c r="CAM40" s="163"/>
      <c r="CAN40" s="163"/>
      <c r="CAO40" s="163"/>
      <c r="CAP40" s="163"/>
      <c r="CAQ40" s="163"/>
      <c r="CAR40" s="163"/>
      <c r="CAS40" s="163"/>
      <c r="CAT40" s="163"/>
      <c r="CAU40" s="163"/>
      <c r="CAV40" s="163"/>
      <c r="CAW40" s="163"/>
      <c r="CAX40" s="163"/>
      <c r="CAY40" s="163"/>
      <c r="CAZ40" s="163"/>
      <c r="CBA40" s="163"/>
      <c r="CBB40" s="163"/>
      <c r="CBC40" s="163"/>
      <c r="CBD40" s="163"/>
      <c r="CBE40" s="163"/>
      <c r="CBF40" s="163"/>
      <c r="CBG40" s="163"/>
      <c r="CBH40" s="163"/>
      <c r="CBI40" s="163"/>
      <c r="CBJ40" s="163"/>
      <c r="CBK40" s="163"/>
      <c r="CBL40" s="163"/>
      <c r="CBM40" s="163"/>
      <c r="CBN40" s="163"/>
      <c r="CBO40" s="163"/>
      <c r="CBP40" s="163"/>
      <c r="CBQ40" s="163"/>
      <c r="CBR40" s="163"/>
      <c r="CBS40" s="163"/>
      <c r="CBT40" s="163"/>
      <c r="CBU40" s="163"/>
      <c r="CBV40" s="163"/>
      <c r="CBW40" s="163"/>
      <c r="CBX40" s="163"/>
      <c r="CBY40" s="163"/>
      <c r="CBZ40" s="163"/>
      <c r="CCA40" s="163"/>
      <c r="CCB40" s="163"/>
      <c r="CCC40" s="163"/>
      <c r="CCD40" s="163"/>
      <c r="CCE40" s="163"/>
      <c r="CCF40" s="163"/>
      <c r="CCG40" s="163"/>
      <c r="CCH40" s="163"/>
      <c r="CCI40" s="163"/>
      <c r="CCJ40" s="163"/>
      <c r="CCK40" s="163"/>
      <c r="CCL40" s="163"/>
      <c r="CCM40" s="163"/>
      <c r="CCN40" s="163"/>
      <c r="CCO40" s="163"/>
      <c r="CCP40" s="163"/>
      <c r="CCQ40" s="163"/>
      <c r="CCR40" s="163"/>
      <c r="CCS40" s="163"/>
      <c r="CCT40" s="163"/>
      <c r="CCU40" s="163"/>
      <c r="CCV40" s="163"/>
      <c r="CCW40" s="163"/>
      <c r="CCX40" s="163"/>
      <c r="CCY40" s="163"/>
      <c r="CCZ40" s="163"/>
      <c r="CDA40" s="163"/>
      <c r="CDB40" s="163"/>
      <c r="CDC40" s="163"/>
      <c r="CDD40" s="163"/>
      <c r="CDE40" s="163"/>
      <c r="CDF40" s="163"/>
      <c r="CDG40" s="163"/>
      <c r="CDH40" s="163"/>
      <c r="CDI40" s="163"/>
      <c r="CDJ40" s="163"/>
      <c r="CDK40" s="163"/>
      <c r="CDL40" s="163"/>
      <c r="CDM40" s="163"/>
      <c r="CDN40" s="163"/>
      <c r="CDO40" s="163"/>
      <c r="CDP40" s="163"/>
      <c r="CDQ40" s="163"/>
      <c r="CDR40" s="163"/>
      <c r="CDS40" s="163"/>
      <c r="CDT40" s="163"/>
      <c r="CDU40" s="163"/>
      <c r="CDV40" s="163"/>
      <c r="CDW40" s="163"/>
      <c r="CDX40" s="163"/>
      <c r="CDY40" s="163"/>
      <c r="CDZ40" s="163"/>
      <c r="CEA40" s="163"/>
      <c r="CEB40" s="163"/>
      <c r="CEC40" s="163"/>
      <c r="CED40" s="163"/>
      <c r="CEE40" s="163"/>
      <c r="CEF40" s="163"/>
      <c r="CEG40" s="163"/>
      <c r="CEH40" s="163"/>
      <c r="CEI40" s="163"/>
      <c r="CEJ40" s="163"/>
      <c r="CEK40" s="163"/>
      <c r="CEL40" s="163"/>
      <c r="CEM40" s="163"/>
      <c r="CEN40" s="163"/>
      <c r="CEO40" s="163"/>
      <c r="CEP40" s="163"/>
      <c r="CEQ40" s="163"/>
      <c r="CER40" s="163"/>
      <c r="CES40" s="163"/>
      <c r="CET40" s="163"/>
      <c r="CEU40" s="163"/>
      <c r="CEV40" s="163"/>
      <c r="CEW40" s="163"/>
      <c r="CEX40" s="163"/>
      <c r="CEY40" s="163"/>
      <c r="CEZ40" s="163"/>
      <c r="CFA40" s="163"/>
      <c r="CFB40" s="163"/>
      <c r="CFC40" s="163"/>
      <c r="CFD40" s="163"/>
      <c r="CFE40" s="163"/>
      <c r="CFF40" s="163"/>
      <c r="CFG40" s="163"/>
      <c r="CFH40" s="163"/>
      <c r="CFI40" s="163"/>
      <c r="CFJ40" s="163"/>
      <c r="CFK40" s="163"/>
      <c r="CFL40" s="163"/>
      <c r="CFM40" s="163"/>
      <c r="CFN40" s="163"/>
      <c r="CFO40" s="163"/>
      <c r="CFP40" s="163"/>
      <c r="CFQ40" s="163"/>
      <c r="CFR40" s="163"/>
      <c r="CFS40" s="163"/>
      <c r="CFT40" s="163"/>
      <c r="CFU40" s="163"/>
      <c r="CFV40" s="163"/>
      <c r="CFW40" s="163"/>
      <c r="CFX40" s="163"/>
      <c r="CFY40" s="163"/>
      <c r="CFZ40" s="163"/>
      <c r="CGA40" s="163"/>
      <c r="CGB40" s="163"/>
      <c r="CGC40" s="163"/>
      <c r="CGD40" s="163"/>
      <c r="CGE40" s="163"/>
      <c r="CGF40" s="163"/>
      <c r="CGG40" s="163"/>
      <c r="CGH40" s="163"/>
      <c r="CGI40" s="163"/>
      <c r="CGJ40" s="163"/>
      <c r="CGK40" s="163"/>
      <c r="CGL40" s="163"/>
      <c r="CGM40" s="163"/>
      <c r="CGN40" s="163"/>
      <c r="CGO40" s="163"/>
      <c r="CGP40" s="163"/>
      <c r="CGQ40" s="163"/>
      <c r="CGR40" s="163"/>
      <c r="CGS40" s="163"/>
      <c r="CGT40" s="163"/>
      <c r="CGU40" s="163"/>
      <c r="CGV40" s="163"/>
      <c r="CGW40" s="163"/>
      <c r="CGX40" s="163"/>
      <c r="CGY40" s="163"/>
      <c r="CGZ40" s="163"/>
      <c r="CHA40" s="163"/>
      <c r="CHB40" s="163"/>
      <c r="CHC40" s="163"/>
      <c r="CHD40" s="163"/>
      <c r="CHE40" s="163"/>
      <c r="CHF40" s="163"/>
      <c r="CHG40" s="163"/>
      <c r="CHH40" s="163"/>
      <c r="CHI40" s="163"/>
      <c r="CHJ40" s="163"/>
      <c r="CHK40" s="163"/>
      <c r="CHL40" s="163"/>
      <c r="CHM40" s="163"/>
      <c r="CHN40" s="163"/>
      <c r="CHO40" s="163"/>
      <c r="CHP40" s="163"/>
      <c r="CHQ40" s="163"/>
      <c r="CHR40" s="163"/>
      <c r="CHS40" s="163"/>
      <c r="CHT40" s="163"/>
      <c r="CHU40" s="163"/>
      <c r="CHV40" s="163"/>
      <c r="CHW40" s="163"/>
      <c r="CHX40" s="163"/>
      <c r="CHY40" s="163"/>
      <c r="CHZ40" s="163"/>
      <c r="CIA40" s="163"/>
      <c r="CIB40" s="163"/>
      <c r="CIC40" s="163"/>
      <c r="CID40" s="163"/>
      <c r="CIE40" s="163"/>
      <c r="CIF40" s="163"/>
      <c r="CIG40" s="163"/>
      <c r="CIH40" s="163"/>
      <c r="CII40" s="163"/>
      <c r="CIJ40" s="163"/>
      <c r="CIK40" s="163"/>
      <c r="CIL40" s="163"/>
      <c r="CIM40" s="163"/>
      <c r="CIN40" s="163"/>
      <c r="CIO40" s="163"/>
      <c r="CIP40" s="163"/>
      <c r="CIQ40" s="163"/>
      <c r="CIR40" s="163"/>
      <c r="CIS40" s="163"/>
      <c r="CIT40" s="163"/>
      <c r="CIU40" s="163"/>
      <c r="CIV40" s="163"/>
      <c r="CIW40" s="163"/>
      <c r="CIX40" s="163"/>
      <c r="CIY40" s="163"/>
      <c r="CIZ40" s="163"/>
      <c r="CJA40" s="163"/>
      <c r="CJB40" s="163"/>
      <c r="CJC40" s="163"/>
      <c r="CJD40" s="163"/>
      <c r="CJE40" s="163"/>
      <c r="CJF40" s="163"/>
      <c r="CJG40" s="163"/>
      <c r="CJH40" s="163"/>
      <c r="CJI40" s="163"/>
      <c r="CJJ40" s="163"/>
      <c r="CJK40" s="163"/>
      <c r="CJL40" s="163"/>
      <c r="CJM40" s="163"/>
      <c r="CJN40" s="163"/>
      <c r="CJO40" s="163"/>
      <c r="CJP40" s="163"/>
      <c r="CJQ40" s="163"/>
      <c r="CJR40" s="163"/>
      <c r="CJS40" s="163"/>
      <c r="CJT40" s="163"/>
      <c r="CJU40" s="163"/>
      <c r="CJV40" s="163"/>
      <c r="CJW40" s="163"/>
      <c r="CJX40" s="163"/>
      <c r="CJY40" s="163"/>
      <c r="CJZ40" s="163"/>
      <c r="CKA40" s="163"/>
      <c r="CKB40" s="163"/>
      <c r="CKC40" s="163"/>
      <c r="CKD40" s="163"/>
      <c r="CKE40" s="163"/>
      <c r="CKF40" s="163"/>
      <c r="CKG40" s="163"/>
      <c r="CKH40" s="163"/>
      <c r="CKI40" s="163"/>
      <c r="CKJ40" s="163"/>
      <c r="CKK40" s="163"/>
      <c r="CKL40" s="163"/>
      <c r="CKM40" s="163"/>
      <c r="CKN40" s="163"/>
      <c r="CKO40" s="163"/>
      <c r="CKP40" s="163"/>
      <c r="CKQ40" s="163"/>
      <c r="CKR40" s="163"/>
      <c r="CKS40" s="163"/>
      <c r="CKT40" s="163"/>
      <c r="CKU40" s="163"/>
      <c r="CKV40" s="163"/>
      <c r="CKW40" s="163"/>
      <c r="CKX40" s="163"/>
      <c r="CKY40" s="163"/>
      <c r="CKZ40" s="163"/>
      <c r="CLA40" s="163"/>
      <c r="CLB40" s="163"/>
      <c r="CLC40" s="163"/>
      <c r="CLD40" s="163"/>
      <c r="CLE40" s="163"/>
      <c r="CLF40" s="163"/>
      <c r="CLG40" s="163"/>
      <c r="CLH40" s="163"/>
      <c r="CLI40" s="163"/>
      <c r="CLJ40" s="163"/>
      <c r="CLK40" s="163"/>
      <c r="CLL40" s="163"/>
      <c r="CLM40" s="163"/>
      <c r="CLN40" s="163"/>
      <c r="CLO40" s="163"/>
      <c r="CLP40" s="163"/>
      <c r="CLQ40" s="163"/>
      <c r="CLR40" s="163"/>
      <c r="CLS40" s="163"/>
      <c r="CLT40" s="163"/>
      <c r="CLU40" s="163"/>
      <c r="CLV40" s="163"/>
      <c r="CLW40" s="163"/>
      <c r="CLX40" s="163"/>
      <c r="CLY40" s="163"/>
      <c r="CLZ40" s="163"/>
      <c r="CMA40" s="163"/>
      <c r="CMB40" s="163"/>
      <c r="CMC40" s="163"/>
      <c r="CMD40" s="163"/>
      <c r="CME40" s="163"/>
      <c r="CMF40" s="163"/>
      <c r="CMG40" s="163"/>
      <c r="CMH40" s="163"/>
      <c r="CMI40" s="163"/>
      <c r="CMJ40" s="163"/>
      <c r="CMK40" s="163"/>
      <c r="CML40" s="163"/>
      <c r="CMM40" s="163"/>
      <c r="CMN40" s="163"/>
      <c r="CMO40" s="163"/>
      <c r="CMP40" s="163"/>
      <c r="CMQ40" s="163"/>
      <c r="CMR40" s="163"/>
      <c r="CMS40" s="163"/>
      <c r="CMT40" s="163"/>
      <c r="CMU40" s="163"/>
      <c r="CMV40" s="163"/>
      <c r="CMW40" s="163"/>
      <c r="CMX40" s="163"/>
      <c r="CMY40" s="163"/>
      <c r="CMZ40" s="163"/>
      <c r="CNA40" s="163"/>
      <c r="CNB40" s="163"/>
      <c r="CNC40" s="163"/>
      <c r="CND40" s="163"/>
      <c r="CNE40" s="163"/>
      <c r="CNF40" s="163"/>
      <c r="CNG40" s="163"/>
      <c r="CNH40" s="163"/>
      <c r="CNI40" s="163"/>
      <c r="CNJ40" s="163"/>
      <c r="CNK40" s="163"/>
      <c r="CNL40" s="163"/>
      <c r="CNM40" s="163"/>
      <c r="CNN40" s="163"/>
      <c r="CNO40" s="163"/>
      <c r="CNP40" s="163"/>
      <c r="CNQ40" s="163"/>
      <c r="CNR40" s="163"/>
      <c r="CNS40" s="163"/>
      <c r="CNT40" s="163"/>
      <c r="CNU40" s="163"/>
      <c r="CNV40" s="163"/>
      <c r="CNW40" s="163"/>
      <c r="CNX40" s="163"/>
      <c r="CNY40" s="163"/>
      <c r="CNZ40" s="163"/>
      <c r="COA40" s="163"/>
      <c r="COB40" s="163"/>
      <c r="COC40" s="163"/>
      <c r="COD40" s="163"/>
      <c r="COE40" s="163"/>
      <c r="COF40" s="163"/>
      <c r="COG40" s="163"/>
      <c r="COH40" s="163"/>
      <c r="COI40" s="163"/>
      <c r="COJ40" s="163"/>
      <c r="COK40" s="163"/>
      <c r="COL40" s="163"/>
      <c r="COM40" s="163"/>
      <c r="CON40" s="163"/>
      <c r="COO40" s="163"/>
      <c r="COP40" s="163"/>
      <c r="COQ40" s="163"/>
      <c r="COR40" s="163"/>
      <c r="COS40" s="163"/>
      <c r="COT40" s="163"/>
      <c r="COU40" s="163"/>
      <c r="COV40" s="163"/>
      <c r="COW40" s="163"/>
      <c r="COX40" s="163"/>
      <c r="COY40" s="163"/>
      <c r="COZ40" s="163"/>
      <c r="CPA40" s="163"/>
      <c r="CPB40" s="163"/>
      <c r="CPC40" s="163"/>
      <c r="CPD40" s="163"/>
      <c r="CPE40" s="163"/>
      <c r="CPF40" s="163"/>
      <c r="CPG40" s="163"/>
      <c r="CPH40" s="163"/>
      <c r="CPI40" s="163"/>
      <c r="CPJ40" s="163"/>
      <c r="CPK40" s="163"/>
      <c r="CPL40" s="163"/>
      <c r="CPM40" s="163"/>
      <c r="CPN40" s="163"/>
      <c r="CPO40" s="163"/>
      <c r="CPP40" s="163"/>
      <c r="CPQ40" s="163"/>
      <c r="CPR40" s="163"/>
      <c r="CPS40" s="163"/>
      <c r="CPT40" s="163"/>
      <c r="CPU40" s="163"/>
      <c r="CPV40" s="163"/>
      <c r="CPW40" s="163"/>
      <c r="CPX40" s="163"/>
      <c r="CPY40" s="163"/>
      <c r="CPZ40" s="163"/>
      <c r="CQA40" s="163"/>
      <c r="CQB40" s="163"/>
      <c r="CQC40" s="163"/>
      <c r="CQD40" s="163"/>
      <c r="CQE40" s="163"/>
      <c r="CQF40" s="163"/>
      <c r="CQG40" s="163"/>
      <c r="CQH40" s="163"/>
      <c r="CQI40" s="163"/>
      <c r="CQJ40" s="163"/>
      <c r="CQK40" s="163"/>
      <c r="CQL40" s="163"/>
      <c r="CQM40" s="163"/>
      <c r="CQN40" s="163"/>
      <c r="CQO40" s="163"/>
      <c r="CQP40" s="163"/>
      <c r="CQQ40" s="163"/>
      <c r="CQR40" s="163"/>
      <c r="CQS40" s="163"/>
      <c r="CQT40" s="163"/>
      <c r="CQU40" s="163"/>
      <c r="CQV40" s="163"/>
      <c r="CQW40" s="163"/>
      <c r="CQX40" s="163"/>
      <c r="CQY40" s="163"/>
      <c r="CQZ40" s="163"/>
      <c r="CRA40" s="163"/>
      <c r="CRB40" s="163"/>
      <c r="CRC40" s="163"/>
      <c r="CRD40" s="163"/>
      <c r="CRE40" s="163"/>
      <c r="CRF40" s="163"/>
      <c r="CRG40" s="163"/>
      <c r="CRH40" s="163"/>
      <c r="CRI40" s="163"/>
      <c r="CRJ40" s="163"/>
      <c r="CRK40" s="163"/>
      <c r="CRL40" s="163"/>
      <c r="CRM40" s="163"/>
      <c r="CRN40" s="163"/>
      <c r="CRO40" s="163"/>
      <c r="CRP40" s="163"/>
      <c r="CRQ40" s="163"/>
      <c r="CRR40" s="163"/>
      <c r="CRS40" s="163"/>
      <c r="CRT40" s="163"/>
      <c r="CRU40" s="163"/>
      <c r="CRV40" s="163"/>
      <c r="CRW40" s="163"/>
      <c r="CRX40" s="163"/>
      <c r="CRY40" s="163"/>
      <c r="CRZ40" s="163"/>
      <c r="CSA40" s="163"/>
      <c r="CSB40" s="163"/>
      <c r="CSC40" s="163"/>
      <c r="CSD40" s="163"/>
      <c r="CSE40" s="163"/>
      <c r="CSF40" s="163"/>
      <c r="CSG40" s="163"/>
      <c r="CSH40" s="163"/>
      <c r="CSI40" s="163"/>
      <c r="CSJ40" s="163"/>
      <c r="CSK40" s="163"/>
      <c r="CSL40" s="163"/>
      <c r="CSM40" s="163"/>
      <c r="CSN40" s="163"/>
      <c r="CSO40" s="163"/>
      <c r="CSP40" s="163"/>
      <c r="CSQ40" s="163"/>
      <c r="CSR40" s="163"/>
      <c r="CSS40" s="163"/>
      <c r="CST40" s="163"/>
      <c r="CSU40" s="163"/>
      <c r="CSV40" s="163"/>
      <c r="CSW40" s="163"/>
      <c r="CSX40" s="163"/>
      <c r="CSY40" s="163"/>
      <c r="CSZ40" s="163"/>
      <c r="CTA40" s="163"/>
      <c r="CTB40" s="163"/>
      <c r="CTC40" s="163"/>
      <c r="CTD40" s="163"/>
      <c r="CTE40" s="163"/>
      <c r="CTF40" s="163"/>
      <c r="CTG40" s="163"/>
      <c r="CTH40" s="163"/>
      <c r="CTI40" s="163"/>
      <c r="CTJ40" s="163"/>
      <c r="CTK40" s="163"/>
      <c r="CTL40" s="163"/>
      <c r="CTM40" s="163"/>
      <c r="CTN40" s="163"/>
      <c r="CTO40" s="163"/>
      <c r="CTP40" s="163"/>
      <c r="CTQ40" s="163"/>
      <c r="CTR40" s="163"/>
      <c r="CTS40" s="163"/>
      <c r="CTT40" s="163"/>
      <c r="CTU40" s="163"/>
      <c r="CTV40" s="163"/>
      <c r="CTW40" s="163"/>
      <c r="CTX40" s="163"/>
      <c r="CTY40" s="163"/>
      <c r="CTZ40" s="163"/>
      <c r="CUA40" s="163"/>
      <c r="CUB40" s="163"/>
      <c r="CUC40" s="163"/>
      <c r="CUD40" s="163"/>
      <c r="CUE40" s="163"/>
      <c r="CUF40" s="163"/>
      <c r="CUG40" s="163"/>
      <c r="CUH40" s="163"/>
      <c r="CUI40" s="163"/>
      <c r="CUJ40" s="163"/>
      <c r="CUK40" s="163"/>
      <c r="CUL40" s="163"/>
      <c r="CUM40" s="163"/>
      <c r="CUN40" s="163"/>
      <c r="CUO40" s="163"/>
      <c r="CUP40" s="163"/>
      <c r="CUQ40" s="163"/>
      <c r="CUR40" s="163"/>
      <c r="CUS40" s="163"/>
      <c r="CUT40" s="163"/>
      <c r="CUU40" s="163"/>
      <c r="CUV40" s="163"/>
      <c r="CUW40" s="163"/>
      <c r="CUX40" s="163"/>
      <c r="CUY40" s="163"/>
      <c r="CUZ40" s="163"/>
      <c r="CVA40" s="163"/>
      <c r="CVB40" s="163"/>
      <c r="CVC40" s="163"/>
      <c r="CVD40" s="163"/>
      <c r="CVE40" s="163"/>
      <c r="CVF40" s="163"/>
      <c r="CVG40" s="163"/>
      <c r="CVH40" s="163"/>
      <c r="CVI40" s="163"/>
      <c r="CVJ40" s="163"/>
      <c r="CVK40" s="163"/>
      <c r="CVL40" s="163"/>
      <c r="CVM40" s="163"/>
      <c r="CVN40" s="163"/>
      <c r="CVO40" s="163"/>
      <c r="CVP40" s="163"/>
      <c r="CVQ40" s="163"/>
      <c r="CVR40" s="163"/>
      <c r="CVS40" s="163"/>
      <c r="CVT40" s="163"/>
      <c r="CVU40" s="163"/>
      <c r="CVV40" s="163"/>
      <c r="CVW40" s="163"/>
      <c r="CVX40" s="163"/>
      <c r="CVY40" s="163"/>
      <c r="CVZ40" s="163"/>
      <c r="CWA40" s="163"/>
      <c r="CWB40" s="163"/>
      <c r="CWC40" s="163"/>
      <c r="CWD40" s="163"/>
      <c r="CWE40" s="163"/>
      <c r="CWF40" s="163"/>
      <c r="CWG40" s="163"/>
      <c r="CWH40" s="163"/>
      <c r="CWI40" s="163"/>
      <c r="CWJ40" s="163"/>
      <c r="CWK40" s="163"/>
      <c r="CWL40" s="163"/>
      <c r="CWM40" s="163"/>
      <c r="CWN40" s="163"/>
      <c r="CWO40" s="163"/>
      <c r="CWP40" s="163"/>
      <c r="CWQ40" s="163"/>
      <c r="CWR40" s="163"/>
      <c r="CWS40" s="163"/>
      <c r="CWT40" s="163"/>
      <c r="CWU40" s="163"/>
      <c r="CWV40" s="163"/>
      <c r="CWW40" s="163"/>
      <c r="CWX40" s="163"/>
      <c r="CWY40" s="163"/>
      <c r="CWZ40" s="163"/>
      <c r="CXA40" s="163"/>
      <c r="CXB40" s="163"/>
      <c r="CXC40" s="163"/>
      <c r="CXD40" s="163"/>
      <c r="CXE40" s="163"/>
      <c r="CXF40" s="163"/>
      <c r="CXG40" s="163"/>
      <c r="CXH40" s="163"/>
      <c r="CXI40" s="163"/>
      <c r="CXJ40" s="163"/>
      <c r="CXK40" s="163"/>
      <c r="CXL40" s="163"/>
      <c r="CXM40" s="163"/>
      <c r="CXN40" s="163"/>
      <c r="CXO40" s="163"/>
      <c r="CXP40" s="163"/>
      <c r="CXQ40" s="163"/>
      <c r="CXR40" s="163"/>
      <c r="CXS40" s="163"/>
      <c r="CXT40" s="163"/>
      <c r="CXU40" s="163"/>
      <c r="CXV40" s="163"/>
      <c r="CXW40" s="163"/>
      <c r="CXX40" s="163"/>
      <c r="CXY40" s="163"/>
      <c r="CXZ40" s="163"/>
      <c r="CYA40" s="163"/>
      <c r="CYB40" s="163"/>
      <c r="CYC40" s="163"/>
      <c r="CYD40" s="163"/>
      <c r="CYE40" s="163"/>
      <c r="CYF40" s="163"/>
      <c r="CYG40" s="163"/>
      <c r="CYH40" s="163"/>
      <c r="CYI40" s="163"/>
      <c r="CYJ40" s="163"/>
      <c r="CYK40" s="163"/>
      <c r="CYL40" s="163"/>
      <c r="CYM40" s="163"/>
      <c r="CYN40" s="163"/>
      <c r="CYO40" s="163"/>
      <c r="CYP40" s="163"/>
      <c r="CYQ40" s="163"/>
      <c r="CYR40" s="163"/>
      <c r="CYS40" s="163"/>
      <c r="CYT40" s="163"/>
      <c r="CYU40" s="163"/>
      <c r="CYV40" s="163"/>
      <c r="CYW40" s="163"/>
      <c r="CYX40" s="163"/>
      <c r="CYY40" s="163"/>
      <c r="CYZ40" s="163"/>
      <c r="CZA40" s="163"/>
      <c r="CZB40" s="163"/>
      <c r="CZC40" s="163"/>
      <c r="CZD40" s="163"/>
      <c r="CZE40" s="163"/>
      <c r="CZF40" s="163"/>
      <c r="CZG40" s="163"/>
      <c r="CZH40" s="163"/>
      <c r="CZI40" s="163"/>
      <c r="CZJ40" s="163"/>
      <c r="CZK40" s="163"/>
      <c r="CZL40" s="163"/>
      <c r="CZM40" s="163"/>
      <c r="CZN40" s="163"/>
      <c r="CZO40" s="163"/>
      <c r="CZP40" s="163"/>
      <c r="CZQ40" s="163"/>
      <c r="CZR40" s="163"/>
      <c r="CZS40" s="163"/>
      <c r="CZT40" s="163"/>
      <c r="CZU40" s="163"/>
      <c r="CZV40" s="163"/>
      <c r="CZW40" s="163"/>
      <c r="CZX40" s="163"/>
      <c r="CZY40" s="163"/>
      <c r="CZZ40" s="163"/>
      <c r="DAA40" s="163"/>
      <c r="DAB40" s="163"/>
      <c r="DAC40" s="163"/>
      <c r="DAD40" s="163"/>
      <c r="DAE40" s="163"/>
      <c r="DAF40" s="163"/>
      <c r="DAG40" s="163"/>
      <c r="DAH40" s="163"/>
      <c r="DAI40" s="163"/>
      <c r="DAJ40" s="163"/>
      <c r="DAK40" s="163"/>
      <c r="DAL40" s="163"/>
      <c r="DAM40" s="163"/>
      <c r="DAN40" s="163"/>
      <c r="DAO40" s="163"/>
      <c r="DAP40" s="163"/>
      <c r="DAQ40" s="163"/>
      <c r="DAR40" s="163"/>
      <c r="DAS40" s="163"/>
      <c r="DAT40" s="163"/>
      <c r="DAU40" s="163"/>
      <c r="DAV40" s="163"/>
      <c r="DAW40" s="163"/>
      <c r="DAX40" s="163"/>
      <c r="DAY40" s="163"/>
      <c r="DAZ40" s="163"/>
      <c r="DBA40" s="163"/>
      <c r="DBB40" s="163"/>
      <c r="DBC40" s="163"/>
      <c r="DBD40" s="163"/>
      <c r="DBE40" s="163"/>
      <c r="DBF40" s="163"/>
      <c r="DBG40" s="163"/>
      <c r="DBH40" s="163"/>
      <c r="DBI40" s="163"/>
      <c r="DBJ40" s="163"/>
      <c r="DBK40" s="163"/>
      <c r="DBL40" s="163"/>
      <c r="DBM40" s="163"/>
      <c r="DBN40" s="163"/>
      <c r="DBO40" s="163"/>
      <c r="DBP40" s="163"/>
      <c r="DBQ40" s="163"/>
      <c r="DBR40" s="163"/>
      <c r="DBS40" s="163"/>
      <c r="DBT40" s="163"/>
      <c r="DBU40" s="163"/>
      <c r="DBV40" s="163"/>
      <c r="DBW40" s="163"/>
      <c r="DBX40" s="163"/>
      <c r="DBY40" s="163"/>
      <c r="DBZ40" s="163"/>
      <c r="DCA40" s="163"/>
      <c r="DCB40" s="163"/>
      <c r="DCC40" s="163"/>
      <c r="DCD40" s="163"/>
      <c r="DCE40" s="163"/>
      <c r="DCF40" s="163"/>
      <c r="DCG40" s="163"/>
      <c r="DCH40" s="163"/>
      <c r="DCI40" s="163"/>
      <c r="DCJ40" s="163"/>
      <c r="DCK40" s="163"/>
      <c r="DCL40" s="163"/>
      <c r="DCM40" s="163"/>
      <c r="DCN40" s="163"/>
      <c r="DCO40" s="163"/>
      <c r="DCP40" s="163"/>
      <c r="DCQ40" s="163"/>
      <c r="DCR40" s="163"/>
      <c r="DCS40" s="163"/>
      <c r="DCT40" s="163"/>
      <c r="DCU40" s="163"/>
      <c r="DCV40" s="163"/>
      <c r="DCW40" s="163"/>
      <c r="DCX40" s="163"/>
      <c r="DCY40" s="163"/>
      <c r="DCZ40" s="163"/>
      <c r="DDA40" s="163"/>
      <c r="DDB40" s="163"/>
      <c r="DDC40" s="163"/>
      <c r="DDD40" s="163"/>
      <c r="DDE40" s="163"/>
      <c r="DDF40" s="163"/>
      <c r="DDG40" s="163"/>
      <c r="DDH40" s="163"/>
      <c r="DDI40" s="163"/>
      <c r="DDJ40" s="163"/>
      <c r="DDK40" s="163"/>
      <c r="DDL40" s="163"/>
      <c r="DDM40" s="163"/>
      <c r="DDN40" s="163"/>
      <c r="DDO40" s="163"/>
      <c r="DDP40" s="163"/>
      <c r="DDQ40" s="163"/>
      <c r="DDR40" s="163"/>
      <c r="DDS40" s="163"/>
      <c r="DDT40" s="163"/>
      <c r="DDU40" s="163"/>
      <c r="DDV40" s="163"/>
      <c r="DDW40" s="163"/>
      <c r="DDX40" s="163"/>
      <c r="DDY40" s="163"/>
      <c r="DDZ40" s="163"/>
      <c r="DEA40" s="163"/>
      <c r="DEB40" s="163"/>
      <c r="DEC40" s="163"/>
      <c r="DED40" s="163"/>
      <c r="DEE40" s="163"/>
      <c r="DEF40" s="163"/>
      <c r="DEG40" s="163"/>
      <c r="DEH40" s="163"/>
      <c r="DEI40" s="163"/>
      <c r="DEJ40" s="163"/>
      <c r="DEK40" s="163"/>
      <c r="DEL40" s="163"/>
      <c r="DEM40" s="163"/>
      <c r="DEN40" s="163"/>
      <c r="DEO40" s="163"/>
      <c r="DEP40" s="163"/>
      <c r="DEQ40" s="163"/>
      <c r="DER40" s="163"/>
      <c r="DES40" s="163"/>
      <c r="DET40" s="163"/>
      <c r="DEU40" s="163"/>
      <c r="DEV40" s="163"/>
      <c r="DEW40" s="163"/>
      <c r="DEX40" s="163"/>
      <c r="DEY40" s="163"/>
      <c r="DEZ40" s="163"/>
      <c r="DFA40" s="163"/>
      <c r="DFB40" s="163"/>
      <c r="DFC40" s="163"/>
      <c r="DFD40" s="163"/>
      <c r="DFE40" s="163"/>
      <c r="DFF40" s="163"/>
      <c r="DFG40" s="163"/>
      <c r="DFH40" s="163"/>
      <c r="DFI40" s="163"/>
      <c r="DFJ40" s="163"/>
      <c r="DFK40" s="163"/>
      <c r="DFL40" s="163"/>
      <c r="DFM40" s="163"/>
      <c r="DFN40" s="163"/>
      <c r="DFO40" s="163"/>
      <c r="DFP40" s="163"/>
      <c r="DFQ40" s="163"/>
      <c r="DFR40" s="163"/>
      <c r="DFS40" s="163"/>
      <c r="DFT40" s="163"/>
      <c r="DFU40" s="163"/>
      <c r="DFV40" s="163"/>
      <c r="DFW40" s="163"/>
      <c r="DFX40" s="163"/>
      <c r="DFY40" s="163"/>
      <c r="DFZ40" s="163"/>
      <c r="DGA40" s="163"/>
      <c r="DGB40" s="163"/>
      <c r="DGC40" s="163"/>
      <c r="DGD40" s="163"/>
      <c r="DGE40" s="163"/>
      <c r="DGF40" s="163"/>
      <c r="DGG40" s="163"/>
      <c r="DGH40" s="163"/>
      <c r="DGI40" s="163"/>
      <c r="DGJ40" s="163"/>
      <c r="DGK40" s="163"/>
      <c r="DGL40" s="163"/>
      <c r="DGM40" s="163"/>
      <c r="DGN40" s="163"/>
      <c r="DGO40" s="163"/>
      <c r="DGP40" s="163"/>
      <c r="DGQ40" s="163"/>
      <c r="DGR40" s="163"/>
      <c r="DGS40" s="163"/>
      <c r="DGT40" s="163"/>
      <c r="DGU40" s="163"/>
      <c r="DGV40" s="163"/>
      <c r="DGW40" s="163"/>
      <c r="DGX40" s="163"/>
      <c r="DGY40" s="163"/>
      <c r="DGZ40" s="163"/>
      <c r="DHA40" s="163"/>
      <c r="DHB40" s="163"/>
      <c r="DHC40" s="163"/>
      <c r="DHD40" s="163"/>
      <c r="DHE40" s="163"/>
      <c r="DHF40" s="163"/>
      <c r="DHG40" s="163"/>
      <c r="DHH40" s="163"/>
      <c r="DHI40" s="163"/>
      <c r="DHJ40" s="163"/>
      <c r="DHK40" s="163"/>
      <c r="DHL40" s="163"/>
      <c r="DHM40" s="163"/>
      <c r="DHN40" s="163"/>
      <c r="DHO40" s="163"/>
      <c r="DHP40" s="163"/>
      <c r="DHQ40" s="163"/>
      <c r="DHR40" s="163"/>
      <c r="DHS40" s="163"/>
      <c r="DHT40" s="163"/>
      <c r="DHU40" s="163"/>
      <c r="DHV40" s="163"/>
      <c r="DHW40" s="163"/>
      <c r="DHX40" s="163"/>
      <c r="DHY40" s="163"/>
      <c r="DHZ40" s="163"/>
      <c r="DIA40" s="163"/>
      <c r="DIB40" s="163"/>
      <c r="DIC40" s="163"/>
      <c r="DID40" s="163"/>
      <c r="DIE40" s="163"/>
      <c r="DIF40" s="163"/>
      <c r="DIG40" s="163"/>
      <c r="DIH40" s="163"/>
      <c r="DII40" s="163"/>
      <c r="DIJ40" s="163"/>
      <c r="DIK40" s="163"/>
      <c r="DIL40" s="163"/>
      <c r="DIM40" s="163"/>
      <c r="DIN40" s="163"/>
      <c r="DIO40" s="163"/>
      <c r="DIP40" s="163"/>
      <c r="DIQ40" s="163"/>
      <c r="DIR40" s="163"/>
      <c r="DIS40" s="163"/>
      <c r="DIT40" s="163"/>
      <c r="DIU40" s="163"/>
      <c r="DIV40" s="163"/>
      <c r="DIW40" s="163"/>
      <c r="DIX40" s="163"/>
      <c r="DIY40" s="163"/>
      <c r="DIZ40" s="163"/>
      <c r="DJA40" s="163"/>
      <c r="DJB40" s="163"/>
      <c r="DJC40" s="163"/>
      <c r="DJD40" s="163"/>
      <c r="DJE40" s="163"/>
      <c r="DJF40" s="163"/>
      <c r="DJG40" s="163"/>
      <c r="DJH40" s="163"/>
      <c r="DJI40" s="163"/>
      <c r="DJJ40" s="163"/>
      <c r="DJK40" s="163"/>
      <c r="DJL40" s="163"/>
      <c r="DJM40" s="163"/>
      <c r="DJN40" s="163"/>
      <c r="DJO40" s="163"/>
      <c r="DJP40" s="163"/>
      <c r="DJQ40" s="163"/>
      <c r="DJR40" s="163"/>
      <c r="DJS40" s="163"/>
      <c r="DJT40" s="163"/>
      <c r="DJU40" s="163"/>
      <c r="DJV40" s="163"/>
      <c r="DJW40" s="163"/>
      <c r="DJX40" s="163"/>
      <c r="DJY40" s="163"/>
      <c r="DJZ40" s="163"/>
      <c r="DKA40" s="163"/>
      <c r="DKB40" s="163"/>
      <c r="DKC40" s="163"/>
      <c r="DKD40" s="163"/>
      <c r="DKE40" s="163"/>
      <c r="DKF40" s="163"/>
      <c r="DKG40" s="163"/>
      <c r="DKH40" s="163"/>
      <c r="DKI40" s="163"/>
      <c r="DKJ40" s="163"/>
      <c r="DKK40" s="163"/>
      <c r="DKL40" s="163"/>
      <c r="DKM40" s="163"/>
      <c r="DKN40" s="163"/>
      <c r="DKO40" s="163"/>
      <c r="DKP40" s="163"/>
      <c r="DKQ40" s="163"/>
      <c r="DKR40" s="163"/>
      <c r="DKS40" s="163"/>
      <c r="DKT40" s="163"/>
      <c r="DKU40" s="163"/>
      <c r="DKV40" s="163"/>
      <c r="DKW40" s="163"/>
      <c r="DKX40" s="163"/>
      <c r="DKY40" s="163"/>
      <c r="DKZ40" s="163"/>
      <c r="DLA40" s="163"/>
      <c r="DLB40" s="163"/>
      <c r="DLC40" s="163"/>
      <c r="DLD40" s="163"/>
      <c r="DLE40" s="163"/>
      <c r="DLF40" s="163"/>
      <c r="DLG40" s="163"/>
      <c r="DLH40" s="163"/>
      <c r="DLI40" s="163"/>
      <c r="DLJ40" s="163"/>
      <c r="DLK40" s="163"/>
      <c r="DLL40" s="163"/>
      <c r="DLM40" s="163"/>
      <c r="DLN40" s="163"/>
      <c r="DLO40" s="163"/>
      <c r="DLP40" s="163"/>
      <c r="DLQ40" s="163"/>
      <c r="DLR40" s="163"/>
      <c r="DLS40" s="163"/>
      <c r="DLT40" s="163"/>
      <c r="DLU40" s="163"/>
      <c r="DLV40" s="163"/>
      <c r="DLW40" s="163"/>
      <c r="DLX40" s="163"/>
      <c r="DLY40" s="163"/>
      <c r="DLZ40" s="163"/>
      <c r="DMA40" s="163"/>
      <c r="DMB40" s="163"/>
      <c r="DMC40" s="163"/>
      <c r="DMD40" s="163"/>
      <c r="DME40" s="163"/>
      <c r="DMF40" s="163"/>
      <c r="DMG40" s="163"/>
      <c r="DMH40" s="163"/>
      <c r="DMI40" s="163"/>
      <c r="DMJ40" s="163"/>
      <c r="DMK40" s="163"/>
      <c r="DML40" s="163"/>
      <c r="DMM40" s="163"/>
      <c r="DMN40" s="163"/>
      <c r="DMO40" s="163"/>
      <c r="DMP40" s="163"/>
      <c r="DMQ40" s="163"/>
      <c r="DMR40" s="163"/>
      <c r="DMS40" s="163"/>
      <c r="DMT40" s="163"/>
      <c r="DMU40" s="163"/>
      <c r="DMV40" s="163"/>
      <c r="DMW40" s="163"/>
      <c r="DMX40" s="163"/>
      <c r="DMY40" s="163"/>
      <c r="DMZ40" s="163"/>
      <c r="DNA40" s="163"/>
      <c r="DNB40" s="163"/>
      <c r="DNC40" s="163"/>
      <c r="DND40" s="163"/>
      <c r="DNE40" s="163"/>
      <c r="DNF40" s="163"/>
      <c r="DNG40" s="163"/>
      <c r="DNH40" s="163"/>
      <c r="DNI40" s="163"/>
      <c r="DNJ40" s="163"/>
      <c r="DNK40" s="163"/>
      <c r="DNL40" s="163"/>
      <c r="DNM40" s="163"/>
      <c r="DNN40" s="163"/>
      <c r="DNO40" s="163"/>
      <c r="DNP40" s="163"/>
      <c r="DNQ40" s="163"/>
      <c r="DNR40" s="163"/>
      <c r="DNS40" s="163"/>
      <c r="DNT40" s="163"/>
      <c r="DNU40" s="163"/>
      <c r="DNV40" s="163"/>
      <c r="DNW40" s="163"/>
      <c r="DNX40" s="163"/>
      <c r="DNY40" s="163"/>
      <c r="DNZ40" s="163"/>
      <c r="DOA40" s="163"/>
      <c r="DOB40" s="163"/>
      <c r="DOC40" s="163"/>
      <c r="DOD40" s="163"/>
      <c r="DOE40" s="163"/>
      <c r="DOF40" s="163"/>
      <c r="DOG40" s="163"/>
      <c r="DOH40" s="163"/>
      <c r="DOI40" s="163"/>
      <c r="DOJ40" s="163"/>
      <c r="DOK40" s="163"/>
      <c r="DOL40" s="163"/>
      <c r="DOM40" s="163"/>
      <c r="DON40" s="163"/>
      <c r="DOO40" s="163"/>
      <c r="DOP40" s="163"/>
      <c r="DOQ40" s="163"/>
      <c r="DOR40" s="163"/>
      <c r="DOS40" s="163"/>
      <c r="DOT40" s="163"/>
      <c r="DOU40" s="163"/>
      <c r="DOV40" s="163"/>
      <c r="DOW40" s="163"/>
      <c r="DOX40" s="163"/>
      <c r="DOY40" s="163"/>
      <c r="DOZ40" s="163"/>
      <c r="DPA40" s="163"/>
      <c r="DPB40" s="163"/>
      <c r="DPC40" s="163"/>
      <c r="DPD40" s="163"/>
      <c r="DPE40" s="163"/>
      <c r="DPF40" s="163"/>
      <c r="DPG40" s="163"/>
      <c r="DPH40" s="163"/>
      <c r="DPI40" s="163"/>
      <c r="DPJ40" s="163"/>
      <c r="DPK40" s="163"/>
      <c r="DPL40" s="163"/>
      <c r="DPM40" s="163"/>
      <c r="DPN40" s="163"/>
      <c r="DPO40" s="163"/>
      <c r="DPP40" s="163"/>
      <c r="DPQ40" s="163"/>
      <c r="DPR40" s="163"/>
      <c r="DPS40" s="163"/>
      <c r="DPT40" s="163"/>
      <c r="DPU40" s="163"/>
      <c r="DPV40" s="163"/>
      <c r="DPW40" s="163"/>
      <c r="DPX40" s="163"/>
      <c r="DPY40" s="163"/>
      <c r="DPZ40" s="163"/>
      <c r="DQA40" s="163"/>
      <c r="DQB40" s="163"/>
      <c r="DQC40" s="163"/>
      <c r="DQD40" s="163"/>
      <c r="DQE40" s="163"/>
      <c r="DQF40" s="163"/>
      <c r="DQG40" s="163"/>
      <c r="DQH40" s="163"/>
      <c r="DQI40" s="163"/>
      <c r="DQJ40" s="163"/>
      <c r="DQK40" s="163"/>
      <c r="DQL40" s="163"/>
      <c r="DQM40" s="163"/>
      <c r="DQN40" s="163"/>
      <c r="DQO40" s="163"/>
      <c r="DQP40" s="163"/>
      <c r="DQQ40" s="163"/>
      <c r="DQR40" s="163"/>
      <c r="DQS40" s="163"/>
      <c r="DQT40" s="163"/>
      <c r="DQU40" s="163"/>
      <c r="DQV40" s="163"/>
      <c r="DQW40" s="163"/>
      <c r="DQX40" s="163"/>
      <c r="DQY40" s="163"/>
      <c r="DQZ40" s="163"/>
      <c r="DRA40" s="163"/>
      <c r="DRB40" s="163"/>
      <c r="DRC40" s="163"/>
      <c r="DRD40" s="163"/>
      <c r="DRE40" s="163"/>
      <c r="DRF40" s="163"/>
      <c r="DRG40" s="163"/>
      <c r="DRH40" s="163"/>
      <c r="DRI40" s="163"/>
      <c r="DRJ40" s="163"/>
      <c r="DRK40" s="163"/>
      <c r="DRL40" s="163"/>
      <c r="DRM40" s="163"/>
      <c r="DRN40" s="163"/>
      <c r="DRO40" s="163"/>
      <c r="DRP40" s="163"/>
      <c r="DRQ40" s="163"/>
      <c r="DRR40" s="163"/>
      <c r="DRS40" s="163"/>
      <c r="DRT40" s="163"/>
      <c r="DRU40" s="163"/>
      <c r="DRV40" s="163"/>
      <c r="DRW40" s="163"/>
      <c r="DRX40" s="163"/>
      <c r="DRY40" s="163"/>
      <c r="DRZ40" s="163"/>
      <c r="DSA40" s="163"/>
      <c r="DSB40" s="163"/>
      <c r="DSC40" s="163"/>
      <c r="DSD40" s="163"/>
      <c r="DSE40" s="163"/>
      <c r="DSF40" s="163"/>
      <c r="DSG40" s="163"/>
      <c r="DSH40" s="163"/>
      <c r="DSI40" s="163"/>
      <c r="DSJ40" s="163"/>
      <c r="DSK40" s="163"/>
      <c r="DSL40" s="163"/>
      <c r="DSM40" s="163"/>
      <c r="DSN40" s="163"/>
      <c r="DSO40" s="163"/>
      <c r="DSP40" s="163"/>
      <c r="DSQ40" s="163"/>
      <c r="DSR40" s="163"/>
      <c r="DSS40" s="163"/>
      <c r="DST40" s="163"/>
      <c r="DSU40" s="163"/>
      <c r="DSV40" s="163"/>
      <c r="DSW40" s="163"/>
      <c r="DSX40" s="163"/>
      <c r="DSY40" s="163"/>
      <c r="DSZ40" s="163"/>
      <c r="DTA40" s="163"/>
      <c r="DTB40" s="163"/>
      <c r="DTC40" s="163"/>
      <c r="DTD40" s="163"/>
      <c r="DTE40" s="163"/>
      <c r="DTF40" s="163"/>
      <c r="DTG40" s="163"/>
      <c r="DTH40" s="163"/>
      <c r="DTI40" s="163"/>
      <c r="DTJ40" s="163"/>
      <c r="DTK40" s="163"/>
      <c r="DTL40" s="163"/>
      <c r="DTM40" s="163"/>
      <c r="DTN40" s="163"/>
      <c r="DTO40" s="163"/>
      <c r="DTP40" s="163"/>
      <c r="DTQ40" s="163"/>
      <c r="DTR40" s="163"/>
      <c r="DTS40" s="163"/>
      <c r="DTT40" s="163"/>
      <c r="DTU40" s="163"/>
      <c r="DTV40" s="163"/>
      <c r="DTW40" s="163"/>
      <c r="DTX40" s="163"/>
      <c r="DTY40" s="163"/>
      <c r="DTZ40" s="163"/>
      <c r="DUA40" s="163"/>
      <c r="DUB40" s="163"/>
      <c r="DUC40" s="163"/>
      <c r="DUD40" s="163"/>
      <c r="DUE40" s="163"/>
      <c r="DUF40" s="163"/>
      <c r="DUG40" s="163"/>
      <c r="DUH40" s="163"/>
      <c r="DUI40" s="163"/>
      <c r="DUJ40" s="163"/>
      <c r="DUK40" s="163"/>
      <c r="DUL40" s="163"/>
      <c r="DUM40" s="163"/>
      <c r="DUN40" s="163"/>
      <c r="DUO40" s="163"/>
      <c r="DUP40" s="163"/>
      <c r="DUQ40" s="163"/>
      <c r="DUR40" s="163"/>
      <c r="DUS40" s="163"/>
      <c r="DUT40" s="163"/>
      <c r="DUU40" s="163"/>
      <c r="DUV40" s="163"/>
      <c r="DUW40" s="163"/>
      <c r="DUX40" s="163"/>
      <c r="DUY40" s="163"/>
      <c r="DUZ40" s="163"/>
      <c r="DVA40" s="163"/>
      <c r="DVB40" s="163"/>
      <c r="DVC40" s="163"/>
      <c r="DVD40" s="163"/>
      <c r="DVE40" s="163"/>
      <c r="DVF40" s="163"/>
      <c r="DVG40" s="163"/>
      <c r="DVH40" s="163"/>
      <c r="DVI40" s="163"/>
      <c r="DVJ40" s="163"/>
      <c r="DVK40" s="163"/>
      <c r="DVL40" s="163"/>
      <c r="DVM40" s="163"/>
      <c r="DVN40" s="163"/>
      <c r="DVO40" s="163"/>
      <c r="DVP40" s="163"/>
      <c r="DVQ40" s="163"/>
      <c r="DVR40" s="163"/>
      <c r="DVS40" s="163"/>
      <c r="DVT40" s="163"/>
      <c r="DVU40" s="163"/>
      <c r="DVV40" s="163"/>
      <c r="DVW40" s="163"/>
      <c r="DVX40" s="163"/>
      <c r="DVY40" s="163"/>
      <c r="DVZ40" s="163"/>
      <c r="DWA40" s="163"/>
      <c r="DWB40" s="163"/>
      <c r="DWC40" s="163"/>
      <c r="DWD40" s="163"/>
      <c r="DWE40" s="163"/>
      <c r="DWF40" s="163"/>
      <c r="DWG40" s="163"/>
      <c r="DWH40" s="163"/>
      <c r="DWI40" s="163"/>
      <c r="DWJ40" s="163"/>
      <c r="DWK40" s="163"/>
      <c r="DWL40" s="163"/>
      <c r="DWM40" s="163"/>
      <c r="DWN40" s="163"/>
      <c r="DWO40" s="163"/>
      <c r="DWP40" s="163"/>
      <c r="DWQ40" s="163"/>
      <c r="DWR40" s="163"/>
      <c r="DWS40" s="163"/>
      <c r="DWT40" s="163"/>
      <c r="DWU40" s="163"/>
      <c r="DWV40" s="163"/>
      <c r="DWW40" s="163"/>
      <c r="DWX40" s="163"/>
      <c r="DWY40" s="163"/>
      <c r="DWZ40" s="163"/>
      <c r="DXA40" s="163"/>
      <c r="DXB40" s="163"/>
      <c r="DXC40" s="163"/>
      <c r="DXD40" s="163"/>
      <c r="DXE40" s="163"/>
      <c r="DXF40" s="163"/>
      <c r="DXG40" s="163"/>
      <c r="DXH40" s="163"/>
      <c r="DXI40" s="163"/>
      <c r="DXJ40" s="163"/>
      <c r="DXK40" s="163"/>
      <c r="DXL40" s="163"/>
      <c r="DXM40" s="163"/>
      <c r="DXN40" s="163"/>
      <c r="DXO40" s="163"/>
      <c r="DXP40" s="163"/>
      <c r="DXQ40" s="163"/>
      <c r="DXR40" s="163"/>
      <c r="DXS40" s="163"/>
      <c r="DXT40" s="163"/>
      <c r="DXU40" s="163"/>
      <c r="DXV40" s="163"/>
      <c r="DXW40" s="163"/>
      <c r="DXX40" s="163"/>
      <c r="DXY40" s="163"/>
      <c r="DXZ40" s="163"/>
      <c r="DYA40" s="163"/>
      <c r="DYB40" s="163"/>
      <c r="DYC40" s="163"/>
      <c r="DYD40" s="163"/>
      <c r="DYE40" s="163"/>
      <c r="DYF40" s="163"/>
      <c r="DYG40" s="163"/>
      <c r="DYH40" s="163"/>
      <c r="DYI40" s="163"/>
      <c r="DYJ40" s="163"/>
      <c r="DYK40" s="163"/>
      <c r="DYL40" s="163"/>
      <c r="DYM40" s="163"/>
      <c r="DYN40" s="163"/>
      <c r="DYO40" s="163"/>
      <c r="DYP40" s="163"/>
      <c r="DYQ40" s="163"/>
      <c r="DYR40" s="163"/>
      <c r="DYS40" s="163"/>
      <c r="DYT40" s="163"/>
      <c r="DYU40" s="163"/>
      <c r="DYV40" s="163"/>
      <c r="DYW40" s="163"/>
      <c r="DYX40" s="163"/>
      <c r="DYY40" s="163"/>
      <c r="DYZ40" s="163"/>
      <c r="DZA40" s="163"/>
      <c r="DZB40" s="163"/>
      <c r="DZC40" s="163"/>
      <c r="DZD40" s="163"/>
      <c r="DZE40" s="163"/>
      <c r="DZF40" s="163"/>
      <c r="DZG40" s="163"/>
      <c r="DZH40" s="163"/>
      <c r="DZI40" s="163"/>
      <c r="DZJ40" s="163"/>
      <c r="DZK40" s="163"/>
      <c r="DZL40" s="163"/>
      <c r="DZM40" s="163"/>
      <c r="DZN40" s="163"/>
      <c r="DZO40" s="163"/>
      <c r="DZP40" s="163"/>
      <c r="DZQ40" s="163"/>
      <c r="DZR40" s="163"/>
      <c r="DZS40" s="163"/>
      <c r="DZT40" s="163"/>
      <c r="DZU40" s="163"/>
      <c r="DZV40" s="163"/>
      <c r="DZW40" s="163"/>
      <c r="DZX40" s="163"/>
      <c r="DZY40" s="163"/>
      <c r="DZZ40" s="163"/>
      <c r="EAA40" s="163"/>
      <c r="EAB40" s="163"/>
      <c r="EAC40" s="163"/>
      <c r="EAD40" s="163"/>
      <c r="EAE40" s="163"/>
      <c r="EAF40" s="163"/>
      <c r="EAG40" s="163"/>
      <c r="EAH40" s="163"/>
      <c r="EAI40" s="163"/>
      <c r="EAJ40" s="163"/>
      <c r="EAK40" s="163"/>
      <c r="EAL40" s="163"/>
      <c r="EAM40" s="163"/>
      <c r="EAN40" s="163"/>
      <c r="EAO40" s="163"/>
      <c r="EAP40" s="163"/>
      <c r="EAQ40" s="163"/>
      <c r="EAR40" s="163"/>
      <c r="EAS40" s="163"/>
      <c r="EAT40" s="163"/>
      <c r="EAU40" s="163"/>
      <c r="EAV40" s="163"/>
      <c r="EAW40" s="163"/>
      <c r="EAX40" s="163"/>
      <c r="EAY40" s="163"/>
      <c r="EAZ40" s="163"/>
      <c r="EBA40" s="163"/>
      <c r="EBB40" s="163"/>
      <c r="EBC40" s="163"/>
      <c r="EBD40" s="163"/>
      <c r="EBE40" s="163"/>
      <c r="EBF40" s="163"/>
      <c r="EBG40" s="163"/>
      <c r="EBH40" s="163"/>
      <c r="EBI40" s="163"/>
      <c r="EBJ40" s="163"/>
      <c r="EBK40" s="163"/>
      <c r="EBL40" s="163"/>
      <c r="EBM40" s="163"/>
      <c r="EBN40" s="163"/>
      <c r="EBO40" s="163"/>
      <c r="EBP40" s="163"/>
      <c r="EBQ40" s="163"/>
      <c r="EBR40" s="163"/>
      <c r="EBS40" s="163"/>
      <c r="EBT40" s="163"/>
      <c r="EBU40" s="163"/>
      <c r="EBV40" s="163"/>
      <c r="EBW40" s="163"/>
      <c r="EBX40" s="163"/>
      <c r="EBY40" s="163"/>
      <c r="EBZ40" s="163"/>
      <c r="ECA40" s="163"/>
      <c r="ECB40" s="163"/>
      <c r="ECC40" s="163"/>
      <c r="ECD40" s="163"/>
      <c r="ECE40" s="163"/>
      <c r="ECF40" s="163"/>
      <c r="ECG40" s="163"/>
      <c r="ECH40" s="163"/>
      <c r="ECI40" s="163"/>
      <c r="ECJ40" s="163"/>
      <c r="ECK40" s="163"/>
      <c r="ECL40" s="163"/>
      <c r="ECM40" s="163"/>
      <c r="ECN40" s="163"/>
      <c r="ECO40" s="163"/>
      <c r="ECP40" s="163"/>
      <c r="ECQ40" s="163"/>
      <c r="ECR40" s="163"/>
      <c r="ECS40" s="163"/>
      <c r="ECT40" s="163"/>
      <c r="ECU40" s="163"/>
      <c r="ECV40" s="163"/>
      <c r="ECW40" s="163"/>
      <c r="ECX40" s="163"/>
      <c r="ECY40" s="163"/>
      <c r="ECZ40" s="163"/>
      <c r="EDA40" s="163"/>
      <c r="EDB40" s="163"/>
      <c r="EDC40" s="163"/>
      <c r="EDD40" s="163"/>
      <c r="EDE40" s="163"/>
      <c r="EDF40" s="163"/>
      <c r="EDG40" s="163"/>
      <c r="EDH40" s="163"/>
      <c r="EDI40" s="163"/>
      <c r="EDJ40" s="163"/>
      <c r="EDK40" s="163"/>
      <c r="EDL40" s="163"/>
      <c r="EDM40" s="163"/>
      <c r="EDN40" s="163"/>
      <c r="EDO40" s="163"/>
      <c r="EDP40" s="163"/>
      <c r="EDQ40" s="163"/>
      <c r="EDR40" s="163"/>
      <c r="EDS40" s="163"/>
      <c r="EDT40" s="163"/>
      <c r="EDU40" s="163"/>
      <c r="EDV40" s="163"/>
      <c r="EDW40" s="163"/>
      <c r="EDX40" s="163"/>
      <c r="EDY40" s="163"/>
      <c r="EDZ40" s="163"/>
      <c r="EEA40" s="163"/>
      <c r="EEB40" s="163"/>
      <c r="EEC40" s="163"/>
      <c r="EED40" s="163"/>
      <c r="EEE40" s="163"/>
      <c r="EEF40" s="163"/>
      <c r="EEG40" s="163"/>
      <c r="EEH40" s="163"/>
      <c r="EEI40" s="163"/>
      <c r="EEJ40" s="163"/>
      <c r="EEK40" s="163"/>
      <c r="EEL40" s="163"/>
      <c r="EEM40" s="163"/>
      <c r="EEN40" s="163"/>
      <c r="EEO40" s="163"/>
      <c r="EEP40" s="163"/>
      <c r="EEQ40" s="163"/>
      <c r="EER40" s="163"/>
      <c r="EES40" s="163"/>
      <c r="EET40" s="163"/>
      <c r="EEU40" s="163"/>
      <c r="EEV40" s="163"/>
      <c r="EEW40" s="163"/>
      <c r="EEX40" s="163"/>
      <c r="EEY40" s="163"/>
      <c r="EEZ40" s="163"/>
      <c r="EFA40" s="163"/>
      <c r="EFB40" s="163"/>
      <c r="EFC40" s="163"/>
      <c r="EFD40" s="163"/>
      <c r="EFE40" s="163"/>
      <c r="EFF40" s="163"/>
      <c r="EFG40" s="163"/>
      <c r="EFH40" s="163"/>
      <c r="EFI40" s="163"/>
      <c r="EFJ40" s="163"/>
      <c r="EFK40" s="163"/>
      <c r="EFL40" s="163"/>
      <c r="EFM40" s="163"/>
      <c r="EFN40" s="163"/>
      <c r="EFO40" s="163"/>
      <c r="EFP40" s="163"/>
      <c r="EFQ40" s="163"/>
      <c r="EFR40" s="163"/>
      <c r="EFS40" s="163"/>
      <c r="EFT40" s="163"/>
      <c r="EFU40" s="163"/>
      <c r="EFV40" s="163"/>
      <c r="EFW40" s="163"/>
      <c r="EFX40" s="163"/>
      <c r="EFY40" s="163"/>
      <c r="EFZ40" s="163"/>
      <c r="EGA40" s="163"/>
      <c r="EGB40" s="163"/>
      <c r="EGC40" s="163"/>
      <c r="EGD40" s="163"/>
      <c r="EGE40" s="163"/>
      <c r="EGF40" s="163"/>
      <c r="EGG40" s="163"/>
      <c r="EGH40" s="163"/>
      <c r="EGI40" s="163"/>
      <c r="EGJ40" s="163"/>
      <c r="EGK40" s="163"/>
      <c r="EGL40" s="163"/>
      <c r="EGM40" s="163"/>
      <c r="EGN40" s="163"/>
      <c r="EGO40" s="163"/>
      <c r="EGP40" s="163"/>
      <c r="EGQ40" s="163"/>
      <c r="EGR40" s="163"/>
      <c r="EGS40" s="163"/>
      <c r="EGT40" s="163"/>
      <c r="EGU40" s="163"/>
      <c r="EGV40" s="163"/>
      <c r="EGW40" s="163"/>
      <c r="EGX40" s="163"/>
      <c r="EGY40" s="163"/>
      <c r="EGZ40" s="163"/>
      <c r="EHA40" s="163"/>
      <c r="EHB40" s="163"/>
      <c r="EHC40" s="163"/>
      <c r="EHD40" s="163"/>
      <c r="EHE40" s="163"/>
      <c r="EHF40" s="163"/>
      <c r="EHG40" s="163"/>
      <c r="EHH40" s="163"/>
      <c r="EHI40" s="163"/>
      <c r="EHJ40" s="163"/>
      <c r="EHK40" s="163"/>
      <c r="EHL40" s="163"/>
      <c r="EHM40" s="163"/>
      <c r="EHN40" s="163"/>
      <c r="EHO40" s="163"/>
      <c r="EHP40" s="163"/>
      <c r="EHQ40" s="163"/>
      <c r="EHR40" s="163"/>
      <c r="EHS40" s="163"/>
      <c r="EHT40" s="163"/>
      <c r="EHU40" s="163"/>
      <c r="EHV40" s="163"/>
      <c r="EHW40" s="163"/>
      <c r="EHX40" s="163"/>
      <c r="EHY40" s="163"/>
      <c r="EHZ40" s="163"/>
      <c r="EIA40" s="163"/>
      <c r="EIB40" s="163"/>
      <c r="EIC40" s="163"/>
      <c r="EID40" s="163"/>
      <c r="EIE40" s="163"/>
      <c r="EIF40" s="163"/>
      <c r="EIG40" s="163"/>
      <c r="EIH40" s="163"/>
      <c r="EII40" s="163"/>
      <c r="EIJ40" s="163"/>
      <c r="EIK40" s="163"/>
      <c r="EIL40" s="163"/>
      <c r="EIM40" s="163"/>
      <c r="EIN40" s="163"/>
      <c r="EIO40" s="163"/>
      <c r="EIP40" s="163"/>
      <c r="EIQ40" s="163"/>
      <c r="EIR40" s="163"/>
      <c r="EIS40" s="163"/>
      <c r="EIT40" s="163"/>
      <c r="EIU40" s="163"/>
      <c r="EIV40" s="163"/>
      <c r="EIW40" s="163"/>
      <c r="EIX40" s="163"/>
      <c r="EIY40" s="163"/>
      <c r="EIZ40" s="163"/>
      <c r="EJA40" s="163"/>
      <c r="EJB40" s="163"/>
      <c r="EJC40" s="163"/>
      <c r="EJD40" s="163"/>
      <c r="EJE40" s="163"/>
      <c r="EJF40" s="163"/>
      <c r="EJG40" s="163"/>
      <c r="EJH40" s="163"/>
      <c r="EJI40" s="163"/>
      <c r="EJJ40" s="163"/>
      <c r="EJK40" s="163"/>
      <c r="EJL40" s="163"/>
      <c r="EJM40" s="163"/>
      <c r="EJN40" s="163"/>
      <c r="EJO40" s="163"/>
      <c r="EJP40" s="163"/>
      <c r="EJQ40" s="163"/>
      <c r="EJR40" s="163"/>
      <c r="EJS40" s="163"/>
      <c r="EJT40" s="163"/>
      <c r="EJU40" s="163"/>
      <c r="EJV40" s="163"/>
      <c r="EJW40" s="163"/>
      <c r="EJX40" s="163"/>
      <c r="EJY40" s="163"/>
      <c r="EJZ40" s="163"/>
      <c r="EKA40" s="163"/>
      <c r="EKB40" s="163"/>
      <c r="EKC40" s="163"/>
      <c r="EKD40" s="163"/>
      <c r="EKE40" s="163"/>
      <c r="EKF40" s="163"/>
      <c r="EKG40" s="163"/>
      <c r="EKH40" s="163"/>
      <c r="EKI40" s="163"/>
      <c r="EKJ40" s="163"/>
      <c r="EKK40" s="163"/>
      <c r="EKL40" s="163"/>
      <c r="EKM40" s="163"/>
      <c r="EKN40" s="163"/>
      <c r="EKO40" s="163"/>
      <c r="EKP40" s="163"/>
      <c r="EKQ40" s="163"/>
      <c r="EKR40" s="163"/>
      <c r="EKS40" s="163"/>
      <c r="EKT40" s="163"/>
      <c r="EKU40" s="163"/>
      <c r="EKV40" s="163"/>
      <c r="EKW40" s="163"/>
      <c r="EKX40" s="163"/>
      <c r="EKY40" s="163"/>
      <c r="EKZ40" s="163"/>
      <c r="ELA40" s="163"/>
      <c r="ELB40" s="163"/>
      <c r="ELC40" s="163"/>
      <c r="ELD40" s="163"/>
      <c r="ELE40" s="163"/>
      <c r="ELF40" s="163"/>
      <c r="ELG40" s="163"/>
      <c r="ELH40" s="163"/>
      <c r="ELI40" s="163"/>
      <c r="ELJ40" s="163"/>
      <c r="ELK40" s="163"/>
      <c r="ELL40" s="163"/>
      <c r="ELM40" s="163"/>
      <c r="ELN40" s="163"/>
      <c r="ELO40" s="163"/>
      <c r="ELP40" s="163"/>
      <c r="ELQ40" s="163"/>
      <c r="ELR40" s="163"/>
      <c r="ELS40" s="163"/>
      <c r="ELT40" s="163"/>
      <c r="ELU40" s="163"/>
      <c r="ELV40" s="163"/>
      <c r="ELW40" s="163"/>
      <c r="ELX40" s="163"/>
      <c r="ELY40" s="163"/>
      <c r="ELZ40" s="163"/>
      <c r="EMA40" s="163"/>
      <c r="EMB40" s="163"/>
      <c r="EMC40" s="163"/>
      <c r="EMD40" s="163"/>
      <c r="EME40" s="163"/>
      <c r="EMF40" s="163"/>
      <c r="EMG40" s="163"/>
      <c r="EMH40" s="163"/>
      <c r="EMI40" s="163"/>
      <c r="EMJ40" s="163"/>
      <c r="EMK40" s="163"/>
      <c r="EML40" s="163"/>
      <c r="EMM40" s="163"/>
      <c r="EMN40" s="163"/>
      <c r="EMO40" s="163"/>
      <c r="EMP40" s="163"/>
      <c r="EMQ40" s="163"/>
      <c r="EMR40" s="163"/>
      <c r="EMS40" s="163"/>
      <c r="EMT40" s="163"/>
      <c r="EMU40" s="163"/>
      <c r="EMV40" s="163"/>
      <c r="EMW40" s="163"/>
      <c r="EMX40" s="163"/>
      <c r="EMY40" s="163"/>
      <c r="EMZ40" s="163"/>
      <c r="ENA40" s="163"/>
      <c r="ENB40" s="163"/>
      <c r="ENC40" s="163"/>
      <c r="END40" s="163"/>
      <c r="ENE40" s="163"/>
      <c r="ENF40" s="163"/>
      <c r="ENG40" s="163"/>
      <c r="ENH40" s="163"/>
      <c r="ENI40" s="163"/>
      <c r="ENJ40" s="163"/>
      <c r="ENK40" s="163"/>
      <c r="ENL40" s="163"/>
      <c r="ENM40" s="163"/>
      <c r="ENN40" s="163"/>
      <c r="ENO40" s="163"/>
      <c r="ENP40" s="163"/>
      <c r="ENQ40" s="163"/>
      <c r="ENR40" s="163"/>
      <c r="ENS40" s="163"/>
      <c r="ENT40" s="163"/>
      <c r="ENU40" s="163"/>
      <c r="ENV40" s="163"/>
      <c r="ENW40" s="163"/>
      <c r="ENX40" s="163"/>
      <c r="ENY40" s="163"/>
      <c r="ENZ40" s="163"/>
      <c r="EOA40" s="163"/>
      <c r="EOB40" s="163"/>
      <c r="EOC40" s="163"/>
      <c r="EOD40" s="163"/>
      <c r="EOE40" s="163"/>
      <c r="EOF40" s="163"/>
      <c r="EOG40" s="163"/>
      <c r="EOH40" s="163"/>
      <c r="EOI40" s="163"/>
      <c r="EOJ40" s="163"/>
      <c r="EOK40" s="163"/>
      <c r="EOL40" s="163"/>
      <c r="EOM40" s="163"/>
      <c r="EON40" s="163"/>
      <c r="EOO40" s="163"/>
      <c r="EOP40" s="163"/>
      <c r="EOQ40" s="163"/>
      <c r="EOR40" s="163"/>
      <c r="EOS40" s="163"/>
      <c r="EOT40" s="163"/>
      <c r="EOU40" s="163"/>
      <c r="EOV40" s="163"/>
      <c r="EOW40" s="163"/>
      <c r="EOX40" s="163"/>
      <c r="EOY40" s="163"/>
      <c r="EOZ40" s="163"/>
      <c r="EPA40" s="163"/>
      <c r="EPB40" s="163"/>
      <c r="EPC40" s="163"/>
      <c r="EPD40" s="163"/>
      <c r="EPE40" s="163"/>
      <c r="EPF40" s="163"/>
      <c r="EPG40" s="163"/>
      <c r="EPH40" s="163"/>
      <c r="EPI40" s="163"/>
      <c r="EPJ40" s="163"/>
      <c r="EPK40" s="163"/>
      <c r="EPL40" s="163"/>
      <c r="EPM40" s="163"/>
      <c r="EPN40" s="163"/>
      <c r="EPO40" s="163"/>
      <c r="EPP40" s="163"/>
      <c r="EPQ40" s="163"/>
      <c r="EPR40" s="163"/>
      <c r="EPS40" s="163"/>
      <c r="EPT40" s="163"/>
      <c r="EPU40" s="163"/>
      <c r="EPV40" s="163"/>
      <c r="EPW40" s="163"/>
      <c r="EPX40" s="163"/>
      <c r="EPY40" s="163"/>
      <c r="EPZ40" s="163"/>
      <c r="EQA40" s="163"/>
      <c r="EQB40" s="163"/>
      <c r="EQC40" s="163"/>
      <c r="EQD40" s="163"/>
      <c r="EQE40" s="163"/>
      <c r="EQF40" s="163"/>
      <c r="EQG40" s="163"/>
      <c r="EQH40" s="163"/>
      <c r="EQI40" s="163"/>
      <c r="EQJ40" s="163"/>
      <c r="EQK40" s="163"/>
      <c r="EQL40" s="163"/>
      <c r="EQM40" s="163"/>
      <c r="EQN40" s="163"/>
      <c r="EQO40" s="163"/>
      <c r="EQP40" s="163"/>
      <c r="EQQ40" s="163"/>
      <c r="EQR40" s="163"/>
      <c r="EQS40" s="163"/>
      <c r="EQT40" s="163"/>
      <c r="EQU40" s="163"/>
      <c r="EQV40" s="163"/>
      <c r="EQW40" s="163"/>
      <c r="EQX40" s="163"/>
      <c r="EQY40" s="163"/>
      <c r="EQZ40" s="163"/>
      <c r="ERA40" s="163"/>
      <c r="ERB40" s="163"/>
      <c r="ERC40" s="163"/>
      <c r="ERD40" s="163"/>
      <c r="ERE40" s="163"/>
      <c r="ERF40" s="163"/>
      <c r="ERG40" s="163"/>
      <c r="ERH40" s="163"/>
      <c r="ERI40" s="163"/>
      <c r="ERJ40" s="163"/>
      <c r="ERK40" s="163"/>
      <c r="ERL40" s="163"/>
      <c r="ERM40" s="163"/>
      <c r="ERN40" s="163"/>
      <c r="ERO40" s="163"/>
      <c r="ERP40" s="163"/>
      <c r="ERQ40" s="163"/>
      <c r="ERR40" s="163"/>
      <c r="ERS40" s="163"/>
      <c r="ERT40" s="163"/>
      <c r="ERU40" s="163"/>
      <c r="ERV40" s="163"/>
      <c r="ERW40" s="163"/>
      <c r="ERX40" s="163"/>
      <c r="ERY40" s="163"/>
      <c r="ERZ40" s="163"/>
      <c r="ESA40" s="163"/>
      <c r="ESB40" s="163"/>
      <c r="ESC40" s="163"/>
      <c r="ESD40" s="163"/>
      <c r="ESE40" s="163"/>
      <c r="ESF40" s="163"/>
      <c r="ESG40" s="163"/>
      <c r="ESH40" s="163"/>
      <c r="ESI40" s="163"/>
      <c r="ESJ40" s="163"/>
      <c r="ESK40" s="163"/>
      <c r="ESL40" s="163"/>
      <c r="ESM40" s="163"/>
      <c r="ESN40" s="163"/>
      <c r="ESO40" s="163"/>
      <c r="ESP40" s="163"/>
      <c r="ESQ40" s="163"/>
      <c r="ESR40" s="163"/>
      <c r="ESS40" s="163"/>
      <c r="EST40" s="163"/>
      <c r="ESU40" s="163"/>
      <c r="ESV40" s="163"/>
      <c r="ESW40" s="163"/>
      <c r="ESX40" s="163"/>
      <c r="ESY40" s="163"/>
      <c r="ESZ40" s="163"/>
      <c r="ETA40" s="163"/>
      <c r="ETB40" s="163"/>
      <c r="ETC40" s="163"/>
      <c r="ETD40" s="163"/>
      <c r="ETE40" s="163"/>
      <c r="ETF40" s="163"/>
      <c r="ETG40" s="163"/>
      <c r="ETH40" s="163"/>
      <c r="ETI40" s="163"/>
      <c r="ETJ40" s="163"/>
      <c r="ETK40" s="163"/>
      <c r="ETL40" s="163"/>
      <c r="ETM40" s="163"/>
      <c r="ETN40" s="163"/>
      <c r="ETO40" s="163"/>
      <c r="ETP40" s="163"/>
      <c r="ETQ40" s="163"/>
      <c r="ETR40" s="163"/>
      <c r="ETS40" s="163"/>
      <c r="ETT40" s="163"/>
      <c r="ETU40" s="163"/>
      <c r="ETV40" s="163"/>
      <c r="ETW40" s="163"/>
      <c r="ETX40" s="163"/>
      <c r="ETY40" s="163"/>
      <c r="ETZ40" s="163"/>
      <c r="EUA40" s="163"/>
      <c r="EUB40" s="163"/>
      <c r="EUC40" s="163"/>
      <c r="EUD40" s="163"/>
      <c r="EUE40" s="163"/>
      <c r="EUF40" s="163"/>
      <c r="EUG40" s="163"/>
      <c r="EUH40" s="163"/>
      <c r="EUI40" s="163"/>
      <c r="EUJ40" s="163"/>
      <c r="EUK40" s="163"/>
      <c r="EUL40" s="163"/>
      <c r="EUM40" s="163"/>
      <c r="EUN40" s="163"/>
      <c r="EUO40" s="163"/>
      <c r="EUP40" s="163"/>
      <c r="EUQ40" s="163"/>
      <c r="EUR40" s="163"/>
      <c r="EUS40" s="163"/>
      <c r="EUT40" s="163"/>
      <c r="EUU40" s="163"/>
      <c r="EUV40" s="163"/>
      <c r="EUW40" s="163"/>
      <c r="EUX40" s="163"/>
      <c r="EUY40" s="163"/>
      <c r="EUZ40" s="163"/>
      <c r="EVA40" s="163"/>
      <c r="EVB40" s="163"/>
      <c r="EVC40" s="163"/>
      <c r="EVD40" s="163"/>
      <c r="EVE40" s="163"/>
      <c r="EVF40" s="163"/>
      <c r="EVG40" s="163"/>
      <c r="EVH40" s="163"/>
      <c r="EVI40" s="163"/>
      <c r="EVJ40" s="163"/>
      <c r="EVK40" s="163"/>
      <c r="EVL40" s="163"/>
      <c r="EVM40" s="163"/>
      <c r="EVN40" s="163"/>
      <c r="EVO40" s="163"/>
      <c r="EVP40" s="163"/>
      <c r="EVQ40" s="163"/>
      <c r="EVR40" s="163"/>
      <c r="EVS40" s="163"/>
      <c r="EVT40" s="163"/>
      <c r="EVU40" s="163"/>
      <c r="EVV40" s="163"/>
      <c r="EVW40" s="163"/>
      <c r="EVX40" s="163"/>
      <c r="EVY40" s="163"/>
      <c r="EVZ40" s="163"/>
      <c r="EWA40" s="163"/>
      <c r="EWB40" s="163"/>
      <c r="EWC40" s="163"/>
      <c r="EWD40" s="163"/>
      <c r="EWE40" s="163"/>
      <c r="EWF40" s="163"/>
      <c r="EWG40" s="163"/>
      <c r="EWH40" s="163"/>
      <c r="EWI40" s="163"/>
      <c r="EWJ40" s="163"/>
      <c r="EWK40" s="163"/>
      <c r="EWL40" s="163"/>
      <c r="EWM40" s="163"/>
      <c r="EWN40" s="163"/>
      <c r="EWO40" s="163"/>
      <c r="EWP40" s="163"/>
      <c r="EWQ40" s="163"/>
      <c r="EWR40" s="163"/>
      <c r="EWS40" s="163"/>
      <c r="EWT40" s="163"/>
      <c r="EWU40" s="163"/>
      <c r="EWV40" s="163"/>
      <c r="EWW40" s="163"/>
      <c r="EWX40" s="163"/>
      <c r="EWY40" s="163"/>
      <c r="EWZ40" s="163"/>
      <c r="EXA40" s="163"/>
      <c r="EXB40" s="163"/>
      <c r="EXC40" s="163"/>
      <c r="EXD40" s="163"/>
      <c r="EXE40" s="163"/>
      <c r="EXF40" s="163"/>
      <c r="EXG40" s="163"/>
      <c r="EXH40" s="163"/>
      <c r="EXI40" s="163"/>
      <c r="EXJ40" s="163"/>
      <c r="EXK40" s="163"/>
      <c r="EXL40" s="163"/>
      <c r="EXM40" s="163"/>
      <c r="EXN40" s="163"/>
      <c r="EXO40" s="163"/>
      <c r="EXP40" s="163"/>
      <c r="EXQ40" s="163"/>
      <c r="EXR40" s="163"/>
      <c r="EXS40" s="163"/>
      <c r="EXT40" s="163"/>
      <c r="EXU40" s="163"/>
      <c r="EXV40" s="163"/>
      <c r="EXW40" s="163"/>
      <c r="EXX40" s="163"/>
      <c r="EXY40" s="163"/>
      <c r="EXZ40" s="163"/>
      <c r="EYA40" s="163"/>
      <c r="EYB40" s="163"/>
      <c r="EYC40" s="163"/>
      <c r="EYD40" s="163"/>
      <c r="EYE40" s="163"/>
      <c r="EYF40" s="163"/>
      <c r="EYG40" s="163"/>
      <c r="EYH40" s="163"/>
      <c r="EYI40" s="163"/>
      <c r="EYJ40" s="163"/>
      <c r="EYK40" s="163"/>
      <c r="EYL40" s="163"/>
      <c r="EYM40" s="163"/>
      <c r="EYN40" s="163"/>
      <c r="EYO40" s="163"/>
      <c r="EYP40" s="163"/>
      <c r="EYQ40" s="163"/>
      <c r="EYR40" s="163"/>
      <c r="EYS40" s="163"/>
      <c r="EYT40" s="163"/>
      <c r="EYU40" s="163"/>
      <c r="EYV40" s="163"/>
      <c r="EYW40" s="163"/>
      <c r="EYX40" s="163"/>
      <c r="EYY40" s="163"/>
      <c r="EYZ40" s="163"/>
      <c r="EZA40" s="163"/>
      <c r="EZB40" s="163"/>
      <c r="EZC40" s="163"/>
      <c r="EZD40" s="163"/>
      <c r="EZE40" s="163"/>
      <c r="EZF40" s="163"/>
      <c r="EZG40" s="163"/>
      <c r="EZH40" s="163"/>
      <c r="EZI40" s="163"/>
      <c r="EZJ40" s="163"/>
      <c r="EZK40" s="163"/>
      <c r="EZL40" s="163"/>
      <c r="EZM40" s="163"/>
      <c r="EZN40" s="163"/>
      <c r="EZO40" s="163"/>
      <c r="EZP40" s="163"/>
      <c r="EZQ40" s="163"/>
      <c r="EZR40" s="163"/>
      <c r="EZS40" s="163"/>
      <c r="EZT40" s="163"/>
      <c r="EZU40" s="163"/>
      <c r="EZV40" s="163"/>
      <c r="EZW40" s="163"/>
      <c r="EZX40" s="163"/>
      <c r="EZY40" s="163"/>
      <c r="EZZ40" s="163"/>
      <c r="FAA40" s="163"/>
      <c r="FAB40" s="163"/>
      <c r="FAC40" s="163"/>
      <c r="FAD40" s="163"/>
      <c r="FAE40" s="163"/>
      <c r="FAF40" s="163"/>
      <c r="FAG40" s="163"/>
      <c r="FAH40" s="163"/>
      <c r="FAI40" s="163"/>
      <c r="FAJ40" s="163"/>
      <c r="FAK40" s="163"/>
      <c r="FAL40" s="163"/>
      <c r="FAM40" s="163"/>
      <c r="FAN40" s="163"/>
      <c r="FAO40" s="163"/>
      <c r="FAP40" s="163"/>
      <c r="FAQ40" s="163"/>
      <c r="FAR40" s="163"/>
      <c r="FAS40" s="163"/>
      <c r="FAT40" s="163"/>
      <c r="FAU40" s="163"/>
      <c r="FAV40" s="163"/>
      <c r="FAW40" s="163"/>
      <c r="FAX40" s="163"/>
      <c r="FAY40" s="163"/>
      <c r="FAZ40" s="163"/>
      <c r="FBA40" s="163"/>
      <c r="FBB40" s="163"/>
      <c r="FBC40" s="163"/>
      <c r="FBD40" s="163"/>
      <c r="FBE40" s="163"/>
      <c r="FBF40" s="163"/>
      <c r="FBG40" s="163"/>
      <c r="FBH40" s="163"/>
      <c r="FBI40" s="163"/>
      <c r="FBJ40" s="163"/>
      <c r="FBK40" s="163"/>
      <c r="FBL40" s="163"/>
      <c r="FBM40" s="163"/>
      <c r="FBN40" s="163"/>
      <c r="FBO40" s="163"/>
      <c r="FBP40" s="163"/>
      <c r="FBQ40" s="163"/>
      <c r="FBR40" s="163"/>
      <c r="FBS40" s="163"/>
      <c r="FBT40" s="163"/>
      <c r="FBU40" s="163"/>
      <c r="FBV40" s="163"/>
      <c r="FBW40" s="163"/>
      <c r="FBX40" s="163"/>
      <c r="FBY40" s="163"/>
      <c r="FBZ40" s="163"/>
      <c r="FCA40" s="163"/>
      <c r="FCB40" s="163"/>
      <c r="FCC40" s="163"/>
      <c r="FCD40" s="163"/>
      <c r="FCE40" s="163"/>
      <c r="FCF40" s="163"/>
      <c r="FCG40" s="163"/>
      <c r="FCH40" s="163"/>
      <c r="FCI40" s="163"/>
      <c r="FCJ40" s="163"/>
      <c r="FCK40" s="163"/>
      <c r="FCL40" s="163"/>
      <c r="FCM40" s="163"/>
      <c r="FCN40" s="163"/>
      <c r="FCO40" s="163"/>
      <c r="FCP40" s="163"/>
      <c r="FCQ40" s="163"/>
      <c r="FCR40" s="163"/>
      <c r="FCS40" s="163"/>
      <c r="FCT40" s="163"/>
      <c r="FCU40" s="163"/>
      <c r="FCV40" s="163"/>
      <c r="FCW40" s="163"/>
      <c r="FCX40" s="163"/>
      <c r="FCY40" s="163"/>
      <c r="FCZ40" s="163"/>
      <c r="FDA40" s="163"/>
      <c r="FDB40" s="163"/>
      <c r="FDC40" s="163"/>
      <c r="FDD40" s="163"/>
      <c r="FDE40" s="163"/>
      <c r="FDF40" s="163"/>
      <c r="FDG40" s="163"/>
      <c r="FDH40" s="163"/>
      <c r="FDI40" s="163"/>
      <c r="FDJ40" s="163"/>
      <c r="FDK40" s="163"/>
      <c r="FDL40" s="163"/>
      <c r="FDM40" s="163"/>
      <c r="FDN40" s="163"/>
      <c r="FDO40" s="163"/>
      <c r="FDP40" s="163"/>
      <c r="FDQ40" s="163"/>
      <c r="FDR40" s="163"/>
      <c r="FDS40" s="163"/>
      <c r="FDT40" s="163"/>
      <c r="FDU40" s="163"/>
      <c r="FDV40" s="163"/>
      <c r="FDW40" s="163"/>
      <c r="FDX40" s="163"/>
      <c r="FDY40" s="163"/>
      <c r="FDZ40" s="163"/>
      <c r="FEA40" s="163"/>
      <c r="FEB40" s="163"/>
      <c r="FEC40" s="163"/>
      <c r="FED40" s="163"/>
      <c r="FEE40" s="163"/>
      <c r="FEF40" s="163"/>
      <c r="FEG40" s="163"/>
      <c r="FEH40" s="163"/>
      <c r="FEI40" s="163"/>
      <c r="FEJ40" s="163"/>
      <c r="FEK40" s="163"/>
      <c r="FEL40" s="163"/>
      <c r="FEM40" s="163"/>
      <c r="FEN40" s="163"/>
      <c r="FEO40" s="163"/>
      <c r="FEP40" s="163"/>
      <c r="FEQ40" s="163"/>
      <c r="FER40" s="163"/>
      <c r="FES40" s="163"/>
      <c r="FET40" s="163"/>
      <c r="FEU40" s="163"/>
      <c r="FEV40" s="163"/>
      <c r="FEW40" s="163"/>
      <c r="FEX40" s="163"/>
      <c r="FEY40" s="163"/>
      <c r="FEZ40" s="163"/>
      <c r="FFA40" s="163"/>
      <c r="FFB40" s="163"/>
      <c r="FFC40" s="163"/>
      <c r="FFD40" s="163"/>
      <c r="FFE40" s="163"/>
      <c r="FFF40" s="163"/>
      <c r="FFG40" s="163"/>
      <c r="FFH40" s="163"/>
      <c r="FFI40" s="163"/>
      <c r="FFJ40" s="163"/>
      <c r="FFK40" s="163"/>
      <c r="FFL40" s="163"/>
      <c r="FFM40" s="163"/>
      <c r="FFN40" s="163"/>
      <c r="FFO40" s="163"/>
      <c r="FFP40" s="163"/>
      <c r="FFQ40" s="163"/>
      <c r="FFR40" s="163"/>
      <c r="FFS40" s="163"/>
      <c r="FFT40" s="163"/>
      <c r="FFU40" s="163"/>
      <c r="FFV40" s="163"/>
      <c r="FFW40" s="163"/>
      <c r="FFX40" s="163"/>
      <c r="FFY40" s="163"/>
      <c r="FFZ40" s="163"/>
      <c r="FGA40" s="163"/>
      <c r="FGB40" s="163"/>
      <c r="FGC40" s="163"/>
      <c r="FGD40" s="163"/>
      <c r="FGE40" s="163"/>
      <c r="FGF40" s="163"/>
      <c r="FGG40" s="163"/>
      <c r="FGH40" s="163"/>
      <c r="FGI40" s="163"/>
      <c r="FGJ40" s="163"/>
      <c r="FGK40" s="163"/>
      <c r="FGL40" s="163"/>
      <c r="FGM40" s="163"/>
      <c r="FGN40" s="163"/>
      <c r="FGO40" s="163"/>
      <c r="FGP40" s="163"/>
      <c r="FGQ40" s="163"/>
      <c r="FGR40" s="163"/>
      <c r="FGS40" s="163"/>
      <c r="FGT40" s="163"/>
      <c r="FGU40" s="163"/>
      <c r="FGV40" s="163"/>
      <c r="FGW40" s="163"/>
      <c r="FGX40" s="163"/>
      <c r="FGY40" s="163"/>
      <c r="FGZ40" s="163"/>
      <c r="FHA40" s="163"/>
      <c r="FHB40" s="163"/>
      <c r="FHC40" s="163"/>
      <c r="FHD40" s="163"/>
      <c r="FHE40" s="163"/>
      <c r="FHF40" s="163"/>
      <c r="FHG40" s="163"/>
      <c r="FHH40" s="163"/>
      <c r="FHI40" s="163"/>
      <c r="FHJ40" s="163"/>
      <c r="FHK40" s="163"/>
      <c r="FHL40" s="163"/>
      <c r="FHM40" s="163"/>
      <c r="FHN40" s="163"/>
      <c r="FHO40" s="163"/>
      <c r="FHP40" s="163"/>
      <c r="FHQ40" s="163"/>
      <c r="FHR40" s="163"/>
      <c r="FHS40" s="163"/>
      <c r="FHT40" s="163"/>
      <c r="FHU40" s="163"/>
      <c r="FHV40" s="163"/>
      <c r="FHW40" s="163"/>
      <c r="FHX40" s="163"/>
      <c r="FHY40" s="163"/>
      <c r="FHZ40" s="163"/>
      <c r="FIA40" s="163"/>
      <c r="FIB40" s="163"/>
      <c r="FIC40" s="163"/>
      <c r="FID40" s="163"/>
      <c r="FIE40" s="163"/>
      <c r="FIF40" s="163"/>
      <c r="FIG40" s="163"/>
      <c r="FIH40" s="163"/>
      <c r="FII40" s="163"/>
      <c r="FIJ40" s="163"/>
      <c r="FIK40" s="163"/>
      <c r="FIL40" s="163"/>
      <c r="FIM40" s="163"/>
      <c r="FIN40" s="163"/>
      <c r="FIO40" s="163"/>
      <c r="FIP40" s="163"/>
      <c r="FIQ40" s="163"/>
      <c r="FIR40" s="163"/>
      <c r="FIS40" s="163"/>
      <c r="FIT40" s="163"/>
      <c r="FIU40" s="163"/>
      <c r="FIV40" s="163"/>
      <c r="FIW40" s="163"/>
      <c r="FIX40" s="163"/>
      <c r="FIY40" s="163"/>
      <c r="FIZ40" s="163"/>
      <c r="FJA40" s="163"/>
      <c r="FJB40" s="163"/>
      <c r="FJC40" s="163"/>
      <c r="FJD40" s="163"/>
      <c r="FJE40" s="163"/>
      <c r="FJF40" s="163"/>
      <c r="FJG40" s="163"/>
      <c r="FJH40" s="163"/>
      <c r="FJI40" s="163"/>
      <c r="FJJ40" s="163"/>
      <c r="FJK40" s="163"/>
      <c r="FJL40" s="163"/>
      <c r="FJM40" s="163"/>
      <c r="FJN40" s="163"/>
      <c r="FJO40" s="163"/>
      <c r="FJP40" s="163"/>
      <c r="FJQ40" s="163"/>
      <c r="FJR40" s="163"/>
      <c r="FJS40" s="163"/>
      <c r="FJT40" s="163"/>
      <c r="FJU40" s="163"/>
      <c r="FJV40" s="163"/>
      <c r="FJW40" s="163"/>
      <c r="FJX40" s="163"/>
      <c r="FJY40" s="163"/>
      <c r="FJZ40" s="163"/>
      <c r="FKA40" s="163"/>
      <c r="FKB40" s="163"/>
      <c r="FKC40" s="163"/>
      <c r="FKD40" s="163"/>
      <c r="FKE40" s="163"/>
      <c r="FKF40" s="163"/>
      <c r="FKG40" s="163"/>
      <c r="FKH40" s="163"/>
      <c r="FKI40" s="163"/>
      <c r="FKJ40" s="163"/>
      <c r="FKK40" s="163"/>
      <c r="FKL40" s="163"/>
      <c r="FKM40" s="163"/>
      <c r="FKN40" s="163"/>
      <c r="FKO40" s="163"/>
      <c r="FKP40" s="163"/>
      <c r="FKQ40" s="163"/>
      <c r="FKR40" s="163"/>
      <c r="FKS40" s="163"/>
      <c r="FKT40" s="163"/>
      <c r="FKU40" s="163"/>
      <c r="FKV40" s="163"/>
      <c r="FKW40" s="163"/>
      <c r="FKX40" s="163"/>
      <c r="FKY40" s="163"/>
      <c r="FKZ40" s="163"/>
      <c r="FLA40" s="163"/>
      <c r="FLB40" s="163"/>
      <c r="FLC40" s="163"/>
      <c r="FLD40" s="163"/>
      <c r="FLE40" s="163"/>
      <c r="FLF40" s="163"/>
      <c r="FLG40" s="163"/>
      <c r="FLH40" s="163"/>
      <c r="FLI40" s="163"/>
      <c r="FLJ40" s="163"/>
      <c r="FLK40" s="163"/>
      <c r="FLL40" s="163"/>
      <c r="FLM40" s="163"/>
      <c r="FLN40" s="163"/>
      <c r="FLO40" s="163"/>
      <c r="FLP40" s="163"/>
      <c r="FLQ40" s="163"/>
      <c r="FLR40" s="163"/>
      <c r="FLS40" s="163"/>
      <c r="FLT40" s="163"/>
      <c r="FLU40" s="163"/>
      <c r="FLV40" s="163"/>
      <c r="FLW40" s="163"/>
      <c r="FLX40" s="163"/>
      <c r="FLY40" s="163"/>
      <c r="FLZ40" s="163"/>
      <c r="FMA40" s="163"/>
      <c r="FMB40" s="163"/>
      <c r="FMC40" s="163"/>
      <c r="FMD40" s="163"/>
      <c r="FME40" s="163"/>
      <c r="FMF40" s="163"/>
      <c r="FMG40" s="163"/>
      <c r="FMH40" s="163"/>
      <c r="FMI40" s="163"/>
      <c r="FMJ40" s="163"/>
      <c r="FMK40" s="163"/>
      <c r="FML40" s="163"/>
      <c r="FMM40" s="163"/>
      <c r="FMN40" s="163"/>
      <c r="FMO40" s="163"/>
      <c r="FMP40" s="163"/>
      <c r="FMQ40" s="163"/>
      <c r="FMR40" s="163"/>
      <c r="FMS40" s="163"/>
      <c r="FMT40" s="163"/>
      <c r="FMU40" s="163"/>
      <c r="FMV40" s="163"/>
      <c r="FMW40" s="163"/>
      <c r="FMX40" s="163"/>
      <c r="FMY40" s="163"/>
      <c r="FMZ40" s="163"/>
      <c r="FNA40" s="163"/>
      <c r="FNB40" s="163"/>
      <c r="FNC40" s="163"/>
      <c r="FND40" s="163"/>
      <c r="FNE40" s="163"/>
      <c r="FNF40" s="163"/>
      <c r="FNG40" s="163"/>
      <c r="FNH40" s="163"/>
      <c r="FNI40" s="163"/>
      <c r="FNJ40" s="163"/>
      <c r="FNK40" s="163"/>
      <c r="FNL40" s="163"/>
      <c r="FNM40" s="163"/>
      <c r="FNN40" s="163"/>
      <c r="FNO40" s="163"/>
      <c r="FNP40" s="163"/>
      <c r="FNQ40" s="163"/>
      <c r="FNR40" s="163"/>
      <c r="FNS40" s="163"/>
      <c r="FNT40" s="163"/>
      <c r="FNU40" s="163"/>
      <c r="FNV40" s="163"/>
      <c r="FNW40" s="163"/>
      <c r="FNX40" s="163"/>
      <c r="FNY40" s="163"/>
      <c r="FNZ40" s="163"/>
      <c r="FOA40" s="163"/>
      <c r="FOB40" s="163"/>
      <c r="FOC40" s="163"/>
      <c r="FOD40" s="163"/>
      <c r="FOE40" s="163"/>
      <c r="FOF40" s="163"/>
      <c r="FOG40" s="163"/>
      <c r="FOH40" s="163"/>
      <c r="FOI40" s="163"/>
      <c r="FOJ40" s="163"/>
      <c r="FOK40" s="163"/>
      <c r="FOL40" s="163"/>
      <c r="FOM40" s="163"/>
      <c r="FON40" s="163"/>
      <c r="FOO40" s="163"/>
      <c r="FOP40" s="163"/>
      <c r="FOQ40" s="163"/>
      <c r="FOR40" s="163"/>
      <c r="FOS40" s="163"/>
      <c r="FOT40" s="163"/>
      <c r="FOU40" s="163"/>
      <c r="FOV40" s="163"/>
      <c r="FOW40" s="163"/>
      <c r="FOX40" s="163"/>
      <c r="FOY40" s="163"/>
      <c r="FOZ40" s="163"/>
      <c r="FPA40" s="163"/>
      <c r="FPB40" s="163"/>
      <c r="FPC40" s="163"/>
      <c r="FPD40" s="163"/>
      <c r="FPE40" s="163"/>
      <c r="FPF40" s="163"/>
      <c r="FPG40" s="163"/>
      <c r="FPH40" s="163"/>
      <c r="FPI40" s="163"/>
      <c r="FPJ40" s="163"/>
      <c r="FPK40" s="163"/>
      <c r="FPL40" s="163"/>
      <c r="FPM40" s="163"/>
      <c r="FPN40" s="163"/>
      <c r="FPO40" s="163"/>
      <c r="FPP40" s="163"/>
      <c r="FPQ40" s="163"/>
      <c r="FPR40" s="163"/>
      <c r="FPS40" s="163"/>
      <c r="FPT40" s="163"/>
      <c r="FPU40" s="163"/>
      <c r="FPV40" s="163"/>
      <c r="FPW40" s="163"/>
      <c r="FPX40" s="163"/>
      <c r="FPY40" s="163"/>
      <c r="FPZ40" s="163"/>
      <c r="FQA40" s="163"/>
      <c r="FQB40" s="163"/>
      <c r="FQC40" s="163"/>
      <c r="FQD40" s="163"/>
      <c r="FQE40" s="163"/>
      <c r="FQF40" s="163"/>
      <c r="FQG40" s="163"/>
      <c r="FQH40" s="163"/>
      <c r="FQI40" s="163"/>
      <c r="FQJ40" s="163"/>
      <c r="FQK40" s="163"/>
      <c r="FQL40" s="163"/>
      <c r="FQM40" s="163"/>
      <c r="FQN40" s="163"/>
      <c r="FQO40" s="163"/>
      <c r="FQP40" s="163"/>
      <c r="FQQ40" s="163"/>
      <c r="FQR40" s="163"/>
      <c r="FQS40" s="163"/>
      <c r="FQT40" s="163"/>
      <c r="FQU40" s="163"/>
      <c r="FQV40" s="163"/>
      <c r="FQW40" s="163"/>
      <c r="FQX40" s="163"/>
      <c r="FQY40" s="163"/>
      <c r="FQZ40" s="163"/>
      <c r="FRA40" s="163"/>
      <c r="FRB40" s="163"/>
      <c r="FRC40" s="163"/>
      <c r="FRD40" s="163"/>
      <c r="FRE40" s="163"/>
      <c r="FRF40" s="163"/>
      <c r="FRG40" s="163"/>
      <c r="FRH40" s="163"/>
      <c r="FRI40" s="163"/>
      <c r="FRJ40" s="163"/>
      <c r="FRK40" s="163"/>
      <c r="FRL40" s="163"/>
      <c r="FRM40" s="163"/>
      <c r="FRN40" s="163"/>
      <c r="FRO40" s="163"/>
      <c r="FRP40" s="163"/>
      <c r="FRQ40" s="163"/>
      <c r="FRR40" s="163"/>
      <c r="FRS40" s="163"/>
      <c r="FRT40" s="163"/>
      <c r="FRU40" s="163"/>
      <c r="FRV40" s="163"/>
      <c r="FRW40" s="163"/>
      <c r="FRX40" s="163"/>
      <c r="FRY40" s="163"/>
      <c r="FRZ40" s="163"/>
      <c r="FSA40" s="163"/>
      <c r="FSB40" s="163"/>
      <c r="FSC40" s="163"/>
      <c r="FSD40" s="163"/>
      <c r="FSE40" s="163"/>
      <c r="FSF40" s="163"/>
      <c r="FSG40" s="163"/>
      <c r="FSH40" s="163"/>
      <c r="FSI40" s="163"/>
      <c r="FSJ40" s="163"/>
      <c r="FSK40" s="163"/>
      <c r="FSL40" s="163"/>
      <c r="FSM40" s="163"/>
      <c r="FSN40" s="163"/>
      <c r="FSO40" s="163"/>
      <c r="FSP40" s="163"/>
      <c r="FSQ40" s="163"/>
      <c r="FSR40" s="163"/>
      <c r="FSS40" s="163"/>
      <c r="FST40" s="163"/>
      <c r="FSU40" s="163"/>
      <c r="FSV40" s="163"/>
      <c r="FSW40" s="163"/>
      <c r="FSX40" s="163"/>
      <c r="FSY40" s="163"/>
      <c r="FSZ40" s="163"/>
      <c r="FTA40" s="163"/>
      <c r="FTB40" s="163"/>
      <c r="FTC40" s="163"/>
      <c r="FTD40" s="163"/>
      <c r="FTE40" s="163"/>
      <c r="FTF40" s="163"/>
      <c r="FTG40" s="163"/>
      <c r="FTH40" s="163"/>
      <c r="FTI40" s="163"/>
      <c r="FTJ40" s="163"/>
      <c r="FTK40" s="163"/>
      <c r="FTL40" s="163"/>
      <c r="FTM40" s="163"/>
      <c r="FTN40" s="163"/>
      <c r="FTO40" s="163"/>
      <c r="FTP40" s="163"/>
      <c r="FTQ40" s="163"/>
      <c r="FTR40" s="163"/>
      <c r="FTS40" s="163"/>
      <c r="FTT40" s="163"/>
      <c r="FTU40" s="163"/>
      <c r="FTV40" s="163"/>
      <c r="FTW40" s="163"/>
      <c r="FTX40" s="163"/>
      <c r="FTY40" s="163"/>
      <c r="FTZ40" s="163"/>
      <c r="FUA40" s="163"/>
      <c r="FUB40" s="163"/>
      <c r="FUC40" s="163"/>
      <c r="FUD40" s="163"/>
      <c r="FUE40" s="163"/>
      <c r="FUF40" s="163"/>
      <c r="FUG40" s="163"/>
      <c r="FUH40" s="163"/>
      <c r="FUI40" s="163"/>
      <c r="FUJ40" s="163"/>
      <c r="FUK40" s="163"/>
      <c r="FUL40" s="163"/>
      <c r="FUM40" s="163"/>
      <c r="FUN40" s="163"/>
      <c r="FUO40" s="163"/>
      <c r="FUP40" s="163"/>
      <c r="FUQ40" s="163"/>
      <c r="FUR40" s="163"/>
      <c r="FUS40" s="163"/>
      <c r="FUT40" s="163"/>
      <c r="FUU40" s="163"/>
      <c r="FUV40" s="163"/>
      <c r="FUW40" s="163"/>
      <c r="FUX40" s="163"/>
      <c r="FUY40" s="163"/>
      <c r="FUZ40" s="163"/>
      <c r="FVA40" s="163"/>
      <c r="FVB40" s="163"/>
      <c r="FVC40" s="163"/>
      <c r="FVD40" s="163"/>
      <c r="FVE40" s="163"/>
      <c r="FVF40" s="163"/>
      <c r="FVG40" s="163"/>
      <c r="FVH40" s="163"/>
      <c r="FVI40" s="163"/>
      <c r="FVJ40" s="163"/>
      <c r="FVK40" s="163"/>
      <c r="FVL40" s="163"/>
      <c r="FVM40" s="163"/>
      <c r="FVN40" s="163"/>
      <c r="FVO40" s="163"/>
      <c r="FVP40" s="163"/>
      <c r="FVQ40" s="163"/>
      <c r="FVR40" s="163"/>
      <c r="FVS40" s="163"/>
      <c r="FVT40" s="163"/>
      <c r="FVU40" s="163"/>
      <c r="FVV40" s="163"/>
      <c r="FVW40" s="163"/>
      <c r="FVX40" s="163"/>
      <c r="FVY40" s="163"/>
      <c r="FVZ40" s="163"/>
      <c r="FWA40" s="163"/>
      <c r="FWB40" s="163"/>
      <c r="FWC40" s="163"/>
      <c r="FWD40" s="163"/>
      <c r="FWE40" s="163"/>
      <c r="FWF40" s="163"/>
      <c r="FWG40" s="163"/>
      <c r="FWH40" s="163"/>
      <c r="FWI40" s="163"/>
      <c r="FWJ40" s="163"/>
      <c r="FWK40" s="163"/>
      <c r="FWL40" s="163"/>
      <c r="FWM40" s="163"/>
      <c r="FWN40" s="163"/>
      <c r="FWO40" s="163"/>
      <c r="FWP40" s="163"/>
      <c r="FWQ40" s="163"/>
      <c r="FWR40" s="163"/>
      <c r="FWS40" s="163"/>
      <c r="FWT40" s="163"/>
      <c r="FWU40" s="163"/>
      <c r="FWV40" s="163"/>
      <c r="FWW40" s="163"/>
      <c r="FWX40" s="163"/>
      <c r="FWY40" s="163"/>
      <c r="FWZ40" s="163"/>
      <c r="FXA40" s="163"/>
      <c r="FXB40" s="163"/>
      <c r="FXC40" s="163"/>
      <c r="FXD40" s="163"/>
      <c r="FXE40" s="163"/>
      <c r="FXF40" s="163"/>
      <c r="FXG40" s="163"/>
      <c r="FXH40" s="163"/>
      <c r="FXI40" s="163"/>
      <c r="FXJ40" s="163"/>
      <c r="FXK40" s="163"/>
      <c r="FXL40" s="163"/>
      <c r="FXM40" s="163"/>
      <c r="FXN40" s="163"/>
      <c r="FXO40" s="163"/>
      <c r="FXP40" s="163"/>
      <c r="FXQ40" s="163"/>
      <c r="FXR40" s="163"/>
      <c r="FXS40" s="163"/>
      <c r="FXT40" s="163"/>
      <c r="FXU40" s="163"/>
      <c r="FXV40" s="163"/>
      <c r="FXW40" s="163"/>
      <c r="FXX40" s="163"/>
      <c r="FXY40" s="163"/>
      <c r="FXZ40" s="163"/>
      <c r="FYA40" s="163"/>
      <c r="FYB40" s="163"/>
      <c r="FYC40" s="163"/>
      <c r="FYD40" s="163"/>
      <c r="FYE40" s="163"/>
      <c r="FYF40" s="163"/>
      <c r="FYG40" s="163"/>
      <c r="FYH40" s="163"/>
      <c r="FYI40" s="163"/>
      <c r="FYJ40" s="163"/>
      <c r="FYK40" s="163"/>
      <c r="FYL40" s="163"/>
      <c r="FYM40" s="163"/>
      <c r="FYN40" s="163"/>
      <c r="FYO40" s="163"/>
      <c r="FYP40" s="163"/>
      <c r="FYQ40" s="163"/>
      <c r="FYR40" s="163"/>
      <c r="FYS40" s="163"/>
      <c r="FYT40" s="163"/>
      <c r="FYU40" s="163"/>
      <c r="FYV40" s="163"/>
      <c r="FYW40" s="163"/>
      <c r="FYX40" s="163"/>
      <c r="FYY40" s="163"/>
      <c r="FYZ40" s="163"/>
      <c r="FZA40" s="163"/>
      <c r="FZB40" s="163"/>
      <c r="FZC40" s="163"/>
      <c r="FZD40" s="163"/>
      <c r="FZE40" s="163"/>
      <c r="FZF40" s="163"/>
      <c r="FZG40" s="163"/>
      <c r="FZH40" s="163"/>
      <c r="FZI40" s="163"/>
      <c r="FZJ40" s="163"/>
      <c r="FZK40" s="163"/>
      <c r="FZL40" s="163"/>
      <c r="FZM40" s="163"/>
      <c r="FZN40" s="163"/>
      <c r="FZO40" s="163"/>
      <c r="FZP40" s="163"/>
      <c r="FZQ40" s="163"/>
      <c r="FZR40" s="163"/>
      <c r="FZS40" s="163"/>
      <c r="FZT40" s="163"/>
      <c r="FZU40" s="163"/>
      <c r="FZV40" s="163"/>
      <c r="FZW40" s="163"/>
      <c r="FZX40" s="163"/>
      <c r="FZY40" s="163"/>
      <c r="FZZ40" s="163"/>
      <c r="GAA40" s="163"/>
      <c r="GAB40" s="163"/>
      <c r="GAC40" s="163"/>
      <c r="GAD40" s="163"/>
      <c r="GAE40" s="163"/>
      <c r="GAF40" s="163"/>
      <c r="GAG40" s="163"/>
      <c r="GAH40" s="163"/>
      <c r="GAI40" s="163"/>
      <c r="GAJ40" s="163"/>
      <c r="GAK40" s="163"/>
      <c r="GAL40" s="163"/>
      <c r="GAM40" s="163"/>
      <c r="GAN40" s="163"/>
      <c r="GAO40" s="163"/>
      <c r="GAP40" s="163"/>
      <c r="GAQ40" s="163"/>
      <c r="GAR40" s="163"/>
      <c r="GAS40" s="163"/>
      <c r="GAT40" s="163"/>
      <c r="GAU40" s="163"/>
      <c r="GAV40" s="163"/>
      <c r="GAW40" s="163"/>
      <c r="GAX40" s="163"/>
      <c r="GAY40" s="163"/>
      <c r="GAZ40" s="163"/>
      <c r="GBA40" s="163"/>
      <c r="GBB40" s="163"/>
      <c r="GBC40" s="163"/>
      <c r="GBD40" s="163"/>
      <c r="GBE40" s="163"/>
      <c r="GBF40" s="163"/>
      <c r="GBG40" s="163"/>
      <c r="GBH40" s="163"/>
      <c r="GBI40" s="163"/>
      <c r="GBJ40" s="163"/>
      <c r="GBK40" s="163"/>
      <c r="GBL40" s="163"/>
      <c r="GBM40" s="163"/>
      <c r="GBN40" s="163"/>
      <c r="GBO40" s="163"/>
      <c r="GBP40" s="163"/>
      <c r="GBQ40" s="163"/>
      <c r="GBR40" s="163"/>
      <c r="GBS40" s="163"/>
      <c r="GBT40" s="163"/>
      <c r="GBU40" s="163"/>
      <c r="GBV40" s="163"/>
      <c r="GBW40" s="163"/>
      <c r="GBX40" s="163"/>
      <c r="GBY40" s="163"/>
      <c r="GBZ40" s="163"/>
      <c r="GCA40" s="163"/>
      <c r="GCB40" s="163"/>
      <c r="GCC40" s="163"/>
      <c r="GCD40" s="163"/>
      <c r="GCE40" s="163"/>
      <c r="GCF40" s="163"/>
      <c r="GCG40" s="163"/>
      <c r="GCH40" s="163"/>
      <c r="GCI40" s="163"/>
      <c r="GCJ40" s="163"/>
      <c r="GCK40" s="163"/>
      <c r="GCL40" s="163"/>
      <c r="GCM40" s="163"/>
      <c r="GCN40" s="163"/>
      <c r="GCO40" s="163"/>
      <c r="GCP40" s="163"/>
      <c r="GCQ40" s="163"/>
      <c r="GCR40" s="163"/>
      <c r="GCS40" s="163"/>
      <c r="GCT40" s="163"/>
      <c r="GCU40" s="163"/>
      <c r="GCV40" s="163"/>
      <c r="GCW40" s="163"/>
      <c r="GCX40" s="163"/>
      <c r="GCY40" s="163"/>
      <c r="GCZ40" s="163"/>
      <c r="GDA40" s="163"/>
      <c r="GDB40" s="163"/>
      <c r="GDC40" s="163"/>
      <c r="GDD40" s="163"/>
      <c r="GDE40" s="163"/>
      <c r="GDF40" s="163"/>
      <c r="GDG40" s="163"/>
      <c r="GDH40" s="163"/>
      <c r="GDI40" s="163"/>
      <c r="GDJ40" s="163"/>
      <c r="GDK40" s="163"/>
      <c r="GDL40" s="163"/>
      <c r="GDM40" s="163"/>
      <c r="GDN40" s="163"/>
      <c r="GDO40" s="163"/>
      <c r="GDP40" s="163"/>
      <c r="GDQ40" s="163"/>
      <c r="GDR40" s="163"/>
      <c r="GDS40" s="163"/>
      <c r="GDT40" s="163"/>
      <c r="GDU40" s="163"/>
      <c r="GDV40" s="163"/>
      <c r="GDW40" s="163"/>
      <c r="GDX40" s="163"/>
      <c r="GDY40" s="163"/>
      <c r="GDZ40" s="163"/>
      <c r="GEA40" s="163"/>
      <c r="GEB40" s="163"/>
      <c r="GEC40" s="163"/>
      <c r="GED40" s="163"/>
      <c r="GEE40" s="163"/>
      <c r="GEF40" s="163"/>
      <c r="GEG40" s="163"/>
      <c r="GEH40" s="163"/>
      <c r="GEI40" s="163"/>
      <c r="GEJ40" s="163"/>
      <c r="GEK40" s="163"/>
      <c r="GEL40" s="163"/>
      <c r="GEM40" s="163"/>
      <c r="GEN40" s="163"/>
      <c r="GEO40" s="163"/>
      <c r="GEP40" s="163"/>
      <c r="GEQ40" s="163"/>
      <c r="GER40" s="163"/>
      <c r="GES40" s="163"/>
      <c r="GET40" s="163"/>
      <c r="GEU40" s="163"/>
      <c r="GEV40" s="163"/>
      <c r="GEW40" s="163"/>
      <c r="GEX40" s="163"/>
      <c r="GEY40" s="163"/>
      <c r="GEZ40" s="163"/>
      <c r="GFA40" s="163"/>
      <c r="GFB40" s="163"/>
      <c r="GFC40" s="163"/>
      <c r="GFD40" s="163"/>
      <c r="GFE40" s="163"/>
      <c r="GFF40" s="163"/>
      <c r="GFG40" s="163"/>
      <c r="GFH40" s="163"/>
      <c r="GFI40" s="163"/>
      <c r="GFJ40" s="163"/>
      <c r="GFK40" s="163"/>
      <c r="GFL40" s="163"/>
      <c r="GFM40" s="163"/>
      <c r="GFN40" s="163"/>
      <c r="GFO40" s="163"/>
      <c r="GFP40" s="163"/>
      <c r="GFQ40" s="163"/>
      <c r="GFR40" s="163"/>
      <c r="GFS40" s="163"/>
      <c r="GFT40" s="163"/>
      <c r="GFU40" s="163"/>
      <c r="GFV40" s="163"/>
      <c r="GFW40" s="163"/>
      <c r="GFX40" s="163"/>
      <c r="GFY40" s="163"/>
      <c r="GFZ40" s="163"/>
      <c r="GGA40" s="163"/>
      <c r="GGB40" s="163"/>
      <c r="GGC40" s="163"/>
      <c r="GGD40" s="163"/>
      <c r="GGE40" s="163"/>
      <c r="GGF40" s="163"/>
      <c r="GGG40" s="163"/>
      <c r="GGH40" s="163"/>
      <c r="GGI40" s="163"/>
      <c r="GGJ40" s="163"/>
      <c r="GGK40" s="163"/>
      <c r="GGL40" s="163"/>
      <c r="GGM40" s="163"/>
      <c r="GGN40" s="163"/>
      <c r="GGO40" s="163"/>
      <c r="GGP40" s="163"/>
      <c r="GGQ40" s="163"/>
      <c r="GGR40" s="163"/>
      <c r="GGS40" s="163"/>
      <c r="GGT40" s="163"/>
      <c r="GGU40" s="163"/>
      <c r="GGV40" s="163"/>
      <c r="GGW40" s="163"/>
      <c r="GGX40" s="163"/>
      <c r="GGY40" s="163"/>
      <c r="GGZ40" s="163"/>
      <c r="GHA40" s="163"/>
      <c r="GHB40" s="163"/>
      <c r="GHC40" s="163"/>
      <c r="GHD40" s="163"/>
      <c r="GHE40" s="163"/>
      <c r="GHF40" s="163"/>
      <c r="GHG40" s="163"/>
      <c r="GHH40" s="163"/>
      <c r="GHI40" s="163"/>
      <c r="GHJ40" s="163"/>
      <c r="GHK40" s="163"/>
      <c r="GHL40" s="163"/>
      <c r="GHM40" s="163"/>
      <c r="GHN40" s="163"/>
      <c r="GHO40" s="163"/>
      <c r="GHP40" s="163"/>
      <c r="GHQ40" s="163"/>
      <c r="GHR40" s="163"/>
      <c r="GHS40" s="163"/>
      <c r="GHT40" s="163"/>
      <c r="GHU40" s="163"/>
      <c r="GHV40" s="163"/>
      <c r="GHW40" s="163"/>
      <c r="GHX40" s="163"/>
      <c r="GHY40" s="163"/>
      <c r="GHZ40" s="163"/>
      <c r="GIA40" s="163"/>
      <c r="GIB40" s="163"/>
      <c r="GIC40" s="163"/>
      <c r="GID40" s="163"/>
      <c r="GIE40" s="163"/>
      <c r="GIF40" s="163"/>
      <c r="GIG40" s="163"/>
      <c r="GIH40" s="163"/>
      <c r="GII40" s="163"/>
      <c r="GIJ40" s="163"/>
      <c r="GIK40" s="163"/>
      <c r="GIL40" s="163"/>
      <c r="GIM40" s="163"/>
      <c r="GIN40" s="163"/>
      <c r="GIO40" s="163"/>
      <c r="GIP40" s="163"/>
      <c r="GIQ40" s="163"/>
      <c r="GIR40" s="163"/>
      <c r="GIS40" s="163"/>
      <c r="GIT40" s="163"/>
      <c r="GIU40" s="163"/>
      <c r="GIV40" s="163"/>
      <c r="GIW40" s="163"/>
      <c r="GIX40" s="163"/>
      <c r="GIY40" s="163"/>
      <c r="GIZ40" s="163"/>
      <c r="GJA40" s="163"/>
      <c r="GJB40" s="163"/>
      <c r="GJC40" s="163"/>
      <c r="GJD40" s="163"/>
      <c r="GJE40" s="163"/>
      <c r="GJF40" s="163"/>
      <c r="GJG40" s="163"/>
      <c r="GJH40" s="163"/>
      <c r="GJI40" s="163"/>
      <c r="GJJ40" s="163"/>
      <c r="GJK40" s="163"/>
      <c r="GJL40" s="163"/>
      <c r="GJM40" s="163"/>
      <c r="GJN40" s="163"/>
      <c r="GJO40" s="163"/>
      <c r="GJP40" s="163"/>
      <c r="GJQ40" s="163"/>
      <c r="GJR40" s="163"/>
      <c r="GJS40" s="163"/>
      <c r="GJT40" s="163"/>
      <c r="GJU40" s="163"/>
      <c r="GJV40" s="163"/>
      <c r="GJW40" s="163"/>
      <c r="GJX40" s="163"/>
      <c r="GJY40" s="163"/>
      <c r="GJZ40" s="163"/>
      <c r="GKA40" s="163"/>
      <c r="GKB40" s="163"/>
      <c r="GKC40" s="163"/>
      <c r="GKD40" s="163"/>
      <c r="GKE40" s="163"/>
      <c r="GKF40" s="163"/>
      <c r="GKG40" s="163"/>
      <c r="GKH40" s="163"/>
      <c r="GKI40" s="163"/>
      <c r="GKJ40" s="163"/>
      <c r="GKK40" s="163"/>
      <c r="GKL40" s="163"/>
      <c r="GKM40" s="163"/>
      <c r="GKN40" s="163"/>
      <c r="GKO40" s="163"/>
      <c r="GKP40" s="163"/>
      <c r="GKQ40" s="163"/>
      <c r="GKR40" s="163"/>
      <c r="GKS40" s="163"/>
      <c r="GKT40" s="163"/>
      <c r="GKU40" s="163"/>
      <c r="GKV40" s="163"/>
      <c r="GKW40" s="163"/>
      <c r="GKX40" s="163"/>
      <c r="GKY40" s="163"/>
      <c r="GKZ40" s="163"/>
      <c r="GLA40" s="163"/>
      <c r="GLB40" s="163"/>
      <c r="GLC40" s="163"/>
      <c r="GLD40" s="163"/>
      <c r="GLE40" s="163"/>
      <c r="GLF40" s="163"/>
      <c r="GLG40" s="163"/>
      <c r="GLH40" s="163"/>
      <c r="GLI40" s="163"/>
      <c r="GLJ40" s="163"/>
      <c r="GLK40" s="163"/>
      <c r="GLL40" s="163"/>
      <c r="GLM40" s="163"/>
      <c r="GLN40" s="163"/>
      <c r="GLO40" s="163"/>
      <c r="GLP40" s="163"/>
      <c r="GLQ40" s="163"/>
      <c r="GLR40" s="163"/>
      <c r="GLS40" s="163"/>
      <c r="GLT40" s="163"/>
      <c r="GLU40" s="163"/>
      <c r="GLV40" s="163"/>
      <c r="GLW40" s="163"/>
      <c r="GLX40" s="163"/>
      <c r="GLY40" s="163"/>
      <c r="GLZ40" s="163"/>
      <c r="GMA40" s="163"/>
      <c r="GMB40" s="163"/>
      <c r="GMC40" s="163"/>
      <c r="GMD40" s="163"/>
      <c r="GME40" s="163"/>
      <c r="GMF40" s="163"/>
      <c r="GMG40" s="163"/>
      <c r="GMH40" s="163"/>
      <c r="GMI40" s="163"/>
      <c r="GMJ40" s="163"/>
      <c r="GMK40" s="163"/>
      <c r="GML40" s="163"/>
      <c r="GMM40" s="163"/>
      <c r="GMN40" s="163"/>
      <c r="GMO40" s="163"/>
      <c r="GMP40" s="163"/>
      <c r="GMQ40" s="163"/>
      <c r="GMR40" s="163"/>
      <c r="GMS40" s="163"/>
      <c r="GMT40" s="163"/>
      <c r="GMU40" s="163"/>
      <c r="GMV40" s="163"/>
      <c r="GMW40" s="163"/>
      <c r="GMX40" s="163"/>
      <c r="GMY40" s="163"/>
      <c r="GMZ40" s="163"/>
      <c r="GNA40" s="163"/>
      <c r="GNB40" s="163"/>
      <c r="GNC40" s="163"/>
      <c r="GND40" s="163"/>
      <c r="GNE40" s="163"/>
      <c r="GNF40" s="163"/>
      <c r="GNG40" s="163"/>
      <c r="GNH40" s="163"/>
      <c r="GNI40" s="163"/>
      <c r="GNJ40" s="163"/>
      <c r="GNK40" s="163"/>
      <c r="GNL40" s="163"/>
      <c r="GNM40" s="163"/>
      <c r="GNN40" s="163"/>
      <c r="GNO40" s="163"/>
      <c r="GNP40" s="163"/>
      <c r="GNQ40" s="163"/>
      <c r="GNR40" s="163"/>
      <c r="GNS40" s="163"/>
      <c r="GNT40" s="163"/>
      <c r="GNU40" s="163"/>
      <c r="GNV40" s="163"/>
      <c r="GNW40" s="163"/>
      <c r="GNX40" s="163"/>
      <c r="GNY40" s="163"/>
      <c r="GNZ40" s="163"/>
      <c r="GOA40" s="163"/>
      <c r="GOB40" s="163"/>
      <c r="GOC40" s="163"/>
      <c r="GOD40" s="163"/>
      <c r="GOE40" s="163"/>
      <c r="GOF40" s="163"/>
      <c r="GOG40" s="163"/>
      <c r="GOH40" s="163"/>
      <c r="GOI40" s="163"/>
      <c r="GOJ40" s="163"/>
      <c r="GOK40" s="163"/>
      <c r="GOL40" s="163"/>
      <c r="GOM40" s="163"/>
      <c r="GON40" s="163"/>
      <c r="GOO40" s="163"/>
      <c r="GOP40" s="163"/>
      <c r="GOQ40" s="163"/>
      <c r="GOR40" s="163"/>
      <c r="GOS40" s="163"/>
      <c r="GOT40" s="163"/>
      <c r="GOU40" s="163"/>
      <c r="GOV40" s="163"/>
      <c r="GOW40" s="163"/>
      <c r="GOX40" s="163"/>
      <c r="GOY40" s="163"/>
      <c r="GOZ40" s="163"/>
      <c r="GPA40" s="163"/>
      <c r="GPB40" s="163"/>
      <c r="GPC40" s="163"/>
      <c r="GPD40" s="163"/>
      <c r="GPE40" s="163"/>
      <c r="GPF40" s="163"/>
      <c r="GPG40" s="163"/>
      <c r="GPH40" s="163"/>
      <c r="GPI40" s="163"/>
      <c r="GPJ40" s="163"/>
      <c r="GPK40" s="163"/>
      <c r="GPL40" s="163"/>
      <c r="GPM40" s="163"/>
      <c r="GPN40" s="163"/>
      <c r="GPO40" s="163"/>
      <c r="GPP40" s="163"/>
      <c r="GPQ40" s="163"/>
      <c r="GPR40" s="163"/>
      <c r="GPS40" s="163"/>
      <c r="GPT40" s="163"/>
      <c r="GPU40" s="163"/>
      <c r="GPV40" s="163"/>
      <c r="GPW40" s="163"/>
      <c r="GPX40" s="163"/>
      <c r="GPY40" s="163"/>
      <c r="GPZ40" s="163"/>
      <c r="GQA40" s="163"/>
      <c r="GQB40" s="163"/>
      <c r="GQC40" s="163"/>
      <c r="GQD40" s="163"/>
      <c r="GQE40" s="163"/>
      <c r="GQF40" s="163"/>
      <c r="GQG40" s="163"/>
      <c r="GQH40" s="163"/>
      <c r="GQI40" s="163"/>
      <c r="GQJ40" s="163"/>
      <c r="GQK40" s="163"/>
      <c r="GQL40" s="163"/>
      <c r="GQM40" s="163"/>
      <c r="GQN40" s="163"/>
      <c r="GQO40" s="163"/>
      <c r="GQP40" s="163"/>
      <c r="GQQ40" s="163"/>
      <c r="GQR40" s="163"/>
      <c r="GQS40" s="163"/>
      <c r="GQT40" s="163"/>
      <c r="GQU40" s="163"/>
      <c r="GQV40" s="163"/>
      <c r="GQW40" s="163"/>
      <c r="GQX40" s="163"/>
      <c r="GQY40" s="163"/>
      <c r="GQZ40" s="163"/>
      <c r="GRA40" s="163"/>
      <c r="GRB40" s="163"/>
      <c r="GRC40" s="163"/>
      <c r="GRD40" s="163"/>
      <c r="GRE40" s="163"/>
      <c r="GRF40" s="163"/>
      <c r="GRG40" s="163"/>
      <c r="GRH40" s="163"/>
      <c r="GRI40" s="163"/>
      <c r="GRJ40" s="163"/>
      <c r="GRK40" s="163"/>
      <c r="GRL40" s="163"/>
      <c r="GRM40" s="163"/>
      <c r="GRN40" s="163"/>
      <c r="GRO40" s="163"/>
      <c r="GRP40" s="163"/>
      <c r="GRQ40" s="163"/>
      <c r="GRR40" s="163"/>
      <c r="GRS40" s="163"/>
      <c r="GRT40" s="163"/>
      <c r="GRU40" s="163"/>
      <c r="GRV40" s="163"/>
      <c r="GRW40" s="163"/>
      <c r="GRX40" s="163"/>
      <c r="GRY40" s="163"/>
      <c r="GRZ40" s="163"/>
      <c r="GSA40" s="163"/>
      <c r="GSB40" s="163"/>
      <c r="GSC40" s="163"/>
      <c r="GSD40" s="163"/>
      <c r="GSE40" s="163"/>
      <c r="GSF40" s="163"/>
      <c r="GSG40" s="163"/>
      <c r="GSH40" s="163"/>
      <c r="GSI40" s="163"/>
      <c r="GSJ40" s="163"/>
      <c r="GSK40" s="163"/>
      <c r="GSL40" s="163"/>
      <c r="GSM40" s="163"/>
      <c r="GSN40" s="163"/>
      <c r="GSO40" s="163"/>
      <c r="GSP40" s="163"/>
      <c r="GSQ40" s="163"/>
      <c r="GSR40" s="163"/>
      <c r="GSS40" s="163"/>
      <c r="GST40" s="163"/>
      <c r="GSU40" s="163"/>
      <c r="GSV40" s="163"/>
      <c r="GSW40" s="163"/>
      <c r="GSX40" s="163"/>
      <c r="GSY40" s="163"/>
      <c r="GSZ40" s="163"/>
      <c r="GTA40" s="163"/>
      <c r="GTB40" s="163"/>
      <c r="GTC40" s="163"/>
      <c r="GTD40" s="163"/>
      <c r="GTE40" s="163"/>
      <c r="GTF40" s="163"/>
      <c r="GTG40" s="163"/>
      <c r="GTH40" s="163"/>
      <c r="GTI40" s="163"/>
      <c r="GTJ40" s="163"/>
      <c r="GTK40" s="163"/>
      <c r="GTL40" s="163"/>
      <c r="GTM40" s="163"/>
      <c r="GTN40" s="163"/>
      <c r="GTO40" s="163"/>
      <c r="GTP40" s="163"/>
      <c r="GTQ40" s="163"/>
      <c r="GTR40" s="163"/>
      <c r="GTS40" s="163"/>
      <c r="GTT40" s="163"/>
      <c r="GTU40" s="163"/>
      <c r="GTV40" s="163"/>
      <c r="GTW40" s="163"/>
      <c r="GTX40" s="163"/>
      <c r="GTY40" s="163"/>
      <c r="GTZ40" s="163"/>
      <c r="GUA40" s="163"/>
      <c r="GUB40" s="163"/>
      <c r="GUC40" s="163"/>
      <c r="GUD40" s="163"/>
      <c r="GUE40" s="163"/>
      <c r="GUF40" s="163"/>
      <c r="GUG40" s="163"/>
      <c r="GUH40" s="163"/>
      <c r="GUI40" s="163"/>
      <c r="GUJ40" s="163"/>
      <c r="GUK40" s="163"/>
      <c r="GUL40" s="163"/>
      <c r="GUM40" s="163"/>
      <c r="GUN40" s="163"/>
      <c r="GUO40" s="163"/>
      <c r="GUP40" s="163"/>
      <c r="GUQ40" s="163"/>
      <c r="GUR40" s="163"/>
      <c r="GUS40" s="163"/>
      <c r="GUT40" s="163"/>
      <c r="GUU40" s="163"/>
      <c r="GUV40" s="163"/>
      <c r="GUW40" s="163"/>
      <c r="GUX40" s="163"/>
      <c r="GUY40" s="163"/>
      <c r="GUZ40" s="163"/>
      <c r="GVA40" s="163"/>
      <c r="GVB40" s="163"/>
      <c r="GVC40" s="163"/>
      <c r="GVD40" s="163"/>
      <c r="GVE40" s="163"/>
      <c r="GVF40" s="163"/>
      <c r="GVG40" s="163"/>
      <c r="GVH40" s="163"/>
      <c r="GVI40" s="163"/>
      <c r="GVJ40" s="163"/>
      <c r="GVK40" s="163"/>
      <c r="GVL40" s="163"/>
      <c r="GVM40" s="163"/>
      <c r="GVN40" s="163"/>
      <c r="GVO40" s="163"/>
      <c r="GVP40" s="163"/>
      <c r="GVQ40" s="163"/>
      <c r="GVR40" s="163"/>
      <c r="GVS40" s="163"/>
      <c r="GVT40" s="163"/>
      <c r="GVU40" s="163"/>
      <c r="GVV40" s="163"/>
      <c r="GVW40" s="163"/>
      <c r="GVX40" s="163"/>
      <c r="GVY40" s="163"/>
      <c r="GVZ40" s="163"/>
      <c r="GWA40" s="163"/>
      <c r="GWB40" s="163"/>
      <c r="GWC40" s="163"/>
      <c r="GWD40" s="163"/>
      <c r="GWE40" s="163"/>
      <c r="GWF40" s="163"/>
      <c r="GWG40" s="163"/>
      <c r="GWH40" s="163"/>
      <c r="GWI40" s="163"/>
      <c r="GWJ40" s="163"/>
      <c r="GWK40" s="163"/>
      <c r="GWL40" s="163"/>
      <c r="GWM40" s="163"/>
      <c r="GWN40" s="163"/>
      <c r="GWO40" s="163"/>
      <c r="GWP40" s="163"/>
      <c r="GWQ40" s="163"/>
      <c r="GWR40" s="163"/>
      <c r="GWS40" s="163"/>
      <c r="GWT40" s="163"/>
      <c r="GWU40" s="163"/>
      <c r="GWV40" s="163"/>
      <c r="GWW40" s="163"/>
      <c r="GWX40" s="163"/>
      <c r="GWY40" s="163"/>
      <c r="GWZ40" s="163"/>
      <c r="GXA40" s="163"/>
      <c r="GXB40" s="163"/>
      <c r="GXC40" s="163"/>
      <c r="GXD40" s="163"/>
      <c r="GXE40" s="163"/>
      <c r="GXF40" s="163"/>
      <c r="GXG40" s="163"/>
      <c r="GXH40" s="163"/>
      <c r="GXI40" s="163"/>
      <c r="GXJ40" s="163"/>
      <c r="GXK40" s="163"/>
      <c r="GXL40" s="163"/>
      <c r="GXM40" s="163"/>
      <c r="GXN40" s="163"/>
      <c r="GXO40" s="163"/>
      <c r="GXP40" s="163"/>
      <c r="GXQ40" s="163"/>
      <c r="GXR40" s="163"/>
      <c r="GXS40" s="163"/>
      <c r="GXT40" s="163"/>
      <c r="GXU40" s="163"/>
      <c r="GXV40" s="163"/>
      <c r="GXW40" s="163"/>
      <c r="GXX40" s="163"/>
      <c r="GXY40" s="163"/>
      <c r="GXZ40" s="163"/>
      <c r="GYA40" s="163"/>
      <c r="GYB40" s="163"/>
      <c r="GYC40" s="163"/>
      <c r="GYD40" s="163"/>
      <c r="GYE40" s="163"/>
      <c r="GYF40" s="163"/>
      <c r="GYG40" s="163"/>
      <c r="GYH40" s="163"/>
      <c r="GYI40" s="163"/>
      <c r="GYJ40" s="163"/>
      <c r="GYK40" s="163"/>
      <c r="GYL40" s="163"/>
      <c r="GYM40" s="163"/>
      <c r="GYN40" s="163"/>
      <c r="GYO40" s="163"/>
      <c r="GYP40" s="163"/>
      <c r="GYQ40" s="163"/>
      <c r="GYR40" s="163"/>
      <c r="GYS40" s="163"/>
      <c r="GYT40" s="163"/>
      <c r="GYU40" s="163"/>
      <c r="GYV40" s="163"/>
      <c r="GYW40" s="163"/>
      <c r="GYX40" s="163"/>
      <c r="GYY40" s="163"/>
      <c r="GYZ40" s="163"/>
      <c r="GZA40" s="163"/>
      <c r="GZB40" s="163"/>
      <c r="GZC40" s="163"/>
      <c r="GZD40" s="163"/>
      <c r="GZE40" s="163"/>
      <c r="GZF40" s="163"/>
      <c r="GZG40" s="163"/>
      <c r="GZH40" s="163"/>
      <c r="GZI40" s="163"/>
      <c r="GZJ40" s="163"/>
      <c r="GZK40" s="163"/>
      <c r="GZL40" s="163"/>
      <c r="GZM40" s="163"/>
      <c r="GZN40" s="163"/>
      <c r="GZO40" s="163"/>
      <c r="GZP40" s="163"/>
      <c r="GZQ40" s="163"/>
      <c r="GZR40" s="163"/>
      <c r="GZS40" s="163"/>
      <c r="GZT40" s="163"/>
      <c r="GZU40" s="163"/>
      <c r="GZV40" s="163"/>
      <c r="GZW40" s="163"/>
      <c r="GZX40" s="163"/>
      <c r="GZY40" s="163"/>
      <c r="GZZ40" s="163"/>
      <c r="HAA40" s="163"/>
      <c r="HAB40" s="163"/>
      <c r="HAC40" s="163"/>
      <c r="HAD40" s="163"/>
      <c r="HAE40" s="163"/>
      <c r="HAF40" s="163"/>
      <c r="HAG40" s="163"/>
      <c r="HAH40" s="163"/>
      <c r="HAI40" s="163"/>
      <c r="HAJ40" s="163"/>
      <c r="HAK40" s="163"/>
      <c r="HAL40" s="163"/>
      <c r="HAM40" s="163"/>
      <c r="HAN40" s="163"/>
      <c r="HAO40" s="163"/>
      <c r="HAP40" s="163"/>
      <c r="HAQ40" s="163"/>
      <c r="HAR40" s="163"/>
      <c r="HAS40" s="163"/>
      <c r="HAT40" s="163"/>
      <c r="HAU40" s="163"/>
      <c r="HAV40" s="163"/>
      <c r="HAW40" s="163"/>
      <c r="HAX40" s="163"/>
      <c r="HAY40" s="163"/>
      <c r="HAZ40" s="163"/>
      <c r="HBA40" s="163"/>
      <c r="HBB40" s="163"/>
      <c r="HBC40" s="163"/>
      <c r="HBD40" s="163"/>
      <c r="HBE40" s="163"/>
      <c r="HBF40" s="163"/>
      <c r="HBG40" s="163"/>
      <c r="HBH40" s="163"/>
      <c r="HBI40" s="163"/>
      <c r="HBJ40" s="163"/>
      <c r="HBK40" s="163"/>
      <c r="HBL40" s="163"/>
      <c r="HBM40" s="163"/>
      <c r="HBN40" s="163"/>
      <c r="HBO40" s="163"/>
      <c r="HBP40" s="163"/>
      <c r="HBQ40" s="163"/>
      <c r="HBR40" s="163"/>
      <c r="HBS40" s="163"/>
      <c r="HBT40" s="163"/>
      <c r="HBU40" s="163"/>
      <c r="HBV40" s="163"/>
      <c r="HBW40" s="163"/>
      <c r="HBX40" s="163"/>
      <c r="HBY40" s="163"/>
      <c r="HBZ40" s="163"/>
      <c r="HCA40" s="163"/>
      <c r="HCB40" s="163"/>
      <c r="HCC40" s="163"/>
      <c r="HCD40" s="163"/>
      <c r="HCE40" s="163"/>
      <c r="HCF40" s="163"/>
      <c r="HCG40" s="163"/>
      <c r="HCH40" s="163"/>
      <c r="HCI40" s="163"/>
      <c r="HCJ40" s="163"/>
      <c r="HCK40" s="163"/>
      <c r="HCL40" s="163"/>
      <c r="HCM40" s="163"/>
      <c r="HCN40" s="163"/>
      <c r="HCO40" s="163"/>
      <c r="HCP40" s="163"/>
      <c r="HCQ40" s="163"/>
      <c r="HCR40" s="163"/>
      <c r="HCS40" s="163"/>
      <c r="HCT40" s="163"/>
      <c r="HCU40" s="163"/>
      <c r="HCV40" s="163"/>
      <c r="HCW40" s="163"/>
      <c r="HCX40" s="163"/>
      <c r="HCY40" s="163"/>
      <c r="HCZ40" s="163"/>
      <c r="HDA40" s="163"/>
      <c r="HDB40" s="163"/>
      <c r="HDC40" s="163"/>
      <c r="HDD40" s="163"/>
      <c r="HDE40" s="163"/>
      <c r="HDF40" s="163"/>
      <c r="HDG40" s="163"/>
      <c r="HDH40" s="163"/>
      <c r="HDI40" s="163"/>
      <c r="HDJ40" s="163"/>
      <c r="HDK40" s="163"/>
      <c r="HDL40" s="163"/>
      <c r="HDM40" s="163"/>
      <c r="HDN40" s="163"/>
      <c r="HDO40" s="163"/>
      <c r="HDP40" s="163"/>
      <c r="HDQ40" s="163"/>
      <c r="HDR40" s="163"/>
      <c r="HDS40" s="163"/>
      <c r="HDT40" s="163"/>
      <c r="HDU40" s="163"/>
      <c r="HDV40" s="163"/>
      <c r="HDW40" s="163"/>
      <c r="HDX40" s="163"/>
      <c r="HDY40" s="163"/>
      <c r="HDZ40" s="163"/>
      <c r="HEA40" s="163"/>
      <c r="HEB40" s="163"/>
      <c r="HEC40" s="163"/>
      <c r="HED40" s="163"/>
      <c r="HEE40" s="163"/>
      <c r="HEF40" s="163"/>
      <c r="HEG40" s="163"/>
      <c r="HEH40" s="163"/>
      <c r="HEI40" s="163"/>
      <c r="HEJ40" s="163"/>
      <c r="HEK40" s="163"/>
      <c r="HEL40" s="163"/>
      <c r="HEM40" s="163"/>
      <c r="HEN40" s="163"/>
      <c r="HEO40" s="163"/>
      <c r="HEP40" s="163"/>
      <c r="HEQ40" s="163"/>
      <c r="HER40" s="163"/>
      <c r="HES40" s="163"/>
      <c r="HET40" s="163"/>
      <c r="HEU40" s="163"/>
      <c r="HEV40" s="163"/>
      <c r="HEW40" s="163"/>
      <c r="HEX40" s="163"/>
      <c r="HEY40" s="163"/>
      <c r="HEZ40" s="163"/>
      <c r="HFA40" s="163"/>
      <c r="HFB40" s="163"/>
      <c r="HFC40" s="163"/>
      <c r="HFD40" s="163"/>
      <c r="HFE40" s="163"/>
      <c r="HFF40" s="163"/>
      <c r="HFG40" s="163"/>
      <c r="HFH40" s="163"/>
      <c r="HFI40" s="163"/>
      <c r="HFJ40" s="163"/>
      <c r="HFK40" s="163"/>
      <c r="HFL40" s="163"/>
      <c r="HFM40" s="163"/>
      <c r="HFN40" s="163"/>
      <c r="HFO40" s="163"/>
      <c r="HFP40" s="163"/>
      <c r="HFQ40" s="163"/>
      <c r="HFR40" s="163"/>
      <c r="HFS40" s="163"/>
      <c r="HFT40" s="163"/>
      <c r="HFU40" s="163"/>
      <c r="HFV40" s="163"/>
      <c r="HFW40" s="163"/>
      <c r="HFX40" s="163"/>
      <c r="HFY40" s="163"/>
      <c r="HFZ40" s="163"/>
      <c r="HGA40" s="163"/>
      <c r="HGB40" s="163"/>
      <c r="HGC40" s="163"/>
      <c r="HGD40" s="163"/>
      <c r="HGE40" s="163"/>
      <c r="HGF40" s="163"/>
      <c r="HGG40" s="163"/>
      <c r="HGH40" s="163"/>
      <c r="HGI40" s="163"/>
      <c r="HGJ40" s="163"/>
      <c r="HGK40" s="163"/>
      <c r="HGL40" s="163"/>
      <c r="HGM40" s="163"/>
      <c r="HGN40" s="163"/>
      <c r="HGO40" s="163"/>
      <c r="HGP40" s="163"/>
      <c r="HGQ40" s="163"/>
      <c r="HGR40" s="163"/>
      <c r="HGS40" s="163"/>
      <c r="HGT40" s="163"/>
      <c r="HGU40" s="163"/>
      <c r="HGV40" s="163"/>
      <c r="HGW40" s="163"/>
      <c r="HGX40" s="163"/>
      <c r="HGY40" s="163"/>
      <c r="HGZ40" s="163"/>
      <c r="HHA40" s="163"/>
      <c r="HHB40" s="163"/>
      <c r="HHC40" s="163"/>
      <c r="HHD40" s="163"/>
      <c r="HHE40" s="163"/>
      <c r="HHF40" s="163"/>
      <c r="HHG40" s="163"/>
      <c r="HHH40" s="163"/>
      <c r="HHI40" s="163"/>
      <c r="HHJ40" s="163"/>
      <c r="HHK40" s="163"/>
      <c r="HHL40" s="163"/>
      <c r="HHM40" s="163"/>
      <c r="HHN40" s="163"/>
      <c r="HHO40" s="163"/>
      <c r="HHP40" s="163"/>
      <c r="HHQ40" s="163"/>
      <c r="HHR40" s="163"/>
      <c r="HHS40" s="163"/>
      <c r="HHT40" s="163"/>
      <c r="HHU40" s="163"/>
      <c r="HHV40" s="163"/>
      <c r="HHW40" s="163"/>
      <c r="HHX40" s="163"/>
      <c r="HHY40" s="163"/>
      <c r="HHZ40" s="163"/>
      <c r="HIA40" s="163"/>
      <c r="HIB40" s="163"/>
      <c r="HIC40" s="163"/>
      <c r="HID40" s="163"/>
      <c r="HIE40" s="163"/>
      <c r="HIF40" s="163"/>
      <c r="HIG40" s="163"/>
      <c r="HIH40" s="163"/>
      <c r="HII40" s="163"/>
      <c r="HIJ40" s="163"/>
      <c r="HIK40" s="163"/>
      <c r="HIL40" s="163"/>
      <c r="HIM40" s="163"/>
      <c r="HIN40" s="163"/>
      <c r="HIO40" s="163"/>
      <c r="HIP40" s="163"/>
      <c r="HIQ40" s="163"/>
      <c r="HIR40" s="163"/>
      <c r="HIS40" s="163"/>
      <c r="HIT40" s="163"/>
      <c r="HIU40" s="163"/>
      <c r="HIV40" s="163"/>
      <c r="HIW40" s="163"/>
      <c r="HIX40" s="163"/>
      <c r="HIY40" s="163"/>
      <c r="HIZ40" s="163"/>
      <c r="HJA40" s="163"/>
      <c r="HJB40" s="163"/>
      <c r="HJC40" s="163"/>
      <c r="HJD40" s="163"/>
      <c r="HJE40" s="163"/>
      <c r="HJF40" s="163"/>
      <c r="HJG40" s="163"/>
      <c r="HJH40" s="163"/>
      <c r="HJI40" s="163"/>
      <c r="HJJ40" s="163"/>
      <c r="HJK40" s="163"/>
      <c r="HJL40" s="163"/>
      <c r="HJM40" s="163"/>
      <c r="HJN40" s="163"/>
      <c r="HJO40" s="163"/>
      <c r="HJP40" s="163"/>
      <c r="HJQ40" s="163"/>
      <c r="HJR40" s="163"/>
      <c r="HJS40" s="163"/>
      <c r="HJT40" s="163"/>
      <c r="HJU40" s="163"/>
      <c r="HJV40" s="163"/>
      <c r="HJW40" s="163"/>
      <c r="HJX40" s="163"/>
      <c r="HJY40" s="163"/>
      <c r="HJZ40" s="163"/>
      <c r="HKA40" s="163"/>
      <c r="HKB40" s="163"/>
      <c r="HKC40" s="163"/>
      <c r="HKD40" s="163"/>
      <c r="HKE40" s="163"/>
      <c r="HKF40" s="163"/>
      <c r="HKG40" s="163"/>
      <c r="HKH40" s="163"/>
      <c r="HKI40" s="163"/>
      <c r="HKJ40" s="163"/>
      <c r="HKK40" s="163"/>
      <c r="HKL40" s="163"/>
      <c r="HKM40" s="163"/>
      <c r="HKN40" s="163"/>
      <c r="HKO40" s="163"/>
      <c r="HKP40" s="163"/>
      <c r="HKQ40" s="163"/>
      <c r="HKR40" s="163"/>
      <c r="HKS40" s="163"/>
      <c r="HKT40" s="163"/>
      <c r="HKU40" s="163"/>
      <c r="HKV40" s="163"/>
      <c r="HKW40" s="163"/>
      <c r="HKX40" s="163"/>
      <c r="HKY40" s="163"/>
      <c r="HKZ40" s="163"/>
      <c r="HLA40" s="163"/>
      <c r="HLB40" s="163"/>
      <c r="HLC40" s="163"/>
      <c r="HLD40" s="163"/>
      <c r="HLE40" s="163"/>
      <c r="HLF40" s="163"/>
      <c r="HLG40" s="163"/>
      <c r="HLH40" s="163"/>
      <c r="HLI40" s="163"/>
      <c r="HLJ40" s="163"/>
      <c r="HLK40" s="163"/>
      <c r="HLL40" s="163"/>
      <c r="HLM40" s="163"/>
      <c r="HLN40" s="163"/>
      <c r="HLO40" s="163"/>
      <c r="HLP40" s="163"/>
      <c r="HLQ40" s="163"/>
      <c r="HLR40" s="163"/>
      <c r="HLS40" s="163"/>
      <c r="HLT40" s="163"/>
      <c r="HLU40" s="163"/>
      <c r="HLV40" s="163"/>
      <c r="HLW40" s="163"/>
      <c r="HLX40" s="163"/>
      <c r="HLY40" s="163"/>
      <c r="HLZ40" s="163"/>
      <c r="HMA40" s="163"/>
      <c r="HMB40" s="163"/>
      <c r="HMC40" s="163"/>
      <c r="HMD40" s="163"/>
      <c r="HME40" s="163"/>
      <c r="HMF40" s="163"/>
      <c r="HMG40" s="163"/>
      <c r="HMH40" s="163"/>
      <c r="HMI40" s="163"/>
      <c r="HMJ40" s="163"/>
      <c r="HMK40" s="163"/>
      <c r="HML40" s="163"/>
      <c r="HMM40" s="163"/>
      <c r="HMN40" s="163"/>
      <c r="HMO40" s="163"/>
      <c r="HMP40" s="163"/>
      <c r="HMQ40" s="163"/>
      <c r="HMR40" s="163"/>
      <c r="HMS40" s="163"/>
      <c r="HMT40" s="163"/>
      <c r="HMU40" s="163"/>
      <c r="HMV40" s="163"/>
      <c r="HMW40" s="163"/>
      <c r="HMX40" s="163"/>
      <c r="HMY40" s="163"/>
      <c r="HMZ40" s="163"/>
      <c r="HNA40" s="163"/>
      <c r="HNB40" s="163"/>
      <c r="HNC40" s="163"/>
      <c r="HND40" s="163"/>
      <c r="HNE40" s="163"/>
      <c r="HNF40" s="163"/>
      <c r="HNG40" s="163"/>
      <c r="HNH40" s="163"/>
      <c r="HNI40" s="163"/>
      <c r="HNJ40" s="163"/>
      <c r="HNK40" s="163"/>
      <c r="HNL40" s="163"/>
      <c r="HNM40" s="163"/>
      <c r="HNN40" s="163"/>
      <c r="HNO40" s="163"/>
      <c r="HNP40" s="163"/>
      <c r="HNQ40" s="163"/>
      <c r="HNR40" s="163"/>
      <c r="HNS40" s="163"/>
      <c r="HNT40" s="163"/>
      <c r="HNU40" s="163"/>
      <c r="HNV40" s="163"/>
      <c r="HNW40" s="163"/>
      <c r="HNX40" s="163"/>
      <c r="HNY40" s="163"/>
      <c r="HNZ40" s="163"/>
      <c r="HOA40" s="163"/>
      <c r="HOB40" s="163"/>
      <c r="HOC40" s="163"/>
      <c r="HOD40" s="163"/>
      <c r="HOE40" s="163"/>
      <c r="HOF40" s="163"/>
      <c r="HOG40" s="163"/>
      <c r="HOH40" s="163"/>
      <c r="HOI40" s="163"/>
      <c r="HOJ40" s="163"/>
      <c r="HOK40" s="163"/>
      <c r="HOL40" s="163"/>
      <c r="HOM40" s="163"/>
      <c r="HON40" s="163"/>
      <c r="HOO40" s="163"/>
      <c r="HOP40" s="163"/>
      <c r="HOQ40" s="163"/>
      <c r="HOR40" s="163"/>
      <c r="HOS40" s="163"/>
      <c r="HOT40" s="163"/>
      <c r="HOU40" s="163"/>
      <c r="HOV40" s="163"/>
      <c r="HOW40" s="163"/>
      <c r="HOX40" s="163"/>
      <c r="HOY40" s="163"/>
      <c r="HOZ40" s="163"/>
      <c r="HPA40" s="163"/>
      <c r="HPB40" s="163"/>
      <c r="HPC40" s="163"/>
      <c r="HPD40" s="163"/>
      <c r="HPE40" s="163"/>
      <c r="HPF40" s="163"/>
      <c r="HPG40" s="163"/>
      <c r="HPH40" s="163"/>
      <c r="HPI40" s="163"/>
      <c r="HPJ40" s="163"/>
      <c r="HPK40" s="163"/>
      <c r="HPL40" s="163"/>
      <c r="HPM40" s="163"/>
      <c r="HPN40" s="163"/>
      <c r="HPO40" s="163"/>
      <c r="HPP40" s="163"/>
      <c r="HPQ40" s="163"/>
      <c r="HPR40" s="163"/>
      <c r="HPS40" s="163"/>
      <c r="HPT40" s="163"/>
      <c r="HPU40" s="163"/>
      <c r="HPV40" s="163"/>
      <c r="HPW40" s="163"/>
      <c r="HPX40" s="163"/>
      <c r="HPY40" s="163"/>
      <c r="HPZ40" s="163"/>
      <c r="HQA40" s="163"/>
      <c r="HQB40" s="163"/>
      <c r="HQC40" s="163"/>
      <c r="HQD40" s="163"/>
      <c r="HQE40" s="163"/>
      <c r="HQF40" s="163"/>
      <c r="HQG40" s="163"/>
      <c r="HQH40" s="163"/>
      <c r="HQI40" s="163"/>
      <c r="HQJ40" s="163"/>
      <c r="HQK40" s="163"/>
      <c r="HQL40" s="163"/>
      <c r="HQM40" s="163"/>
      <c r="HQN40" s="163"/>
      <c r="HQO40" s="163"/>
      <c r="HQP40" s="163"/>
      <c r="HQQ40" s="163"/>
      <c r="HQR40" s="163"/>
      <c r="HQS40" s="163"/>
      <c r="HQT40" s="163"/>
      <c r="HQU40" s="163"/>
      <c r="HQV40" s="163"/>
      <c r="HQW40" s="163"/>
      <c r="HQX40" s="163"/>
      <c r="HQY40" s="163"/>
      <c r="HQZ40" s="163"/>
      <c r="HRA40" s="163"/>
      <c r="HRB40" s="163"/>
      <c r="HRC40" s="163"/>
      <c r="HRD40" s="163"/>
      <c r="HRE40" s="163"/>
      <c r="HRF40" s="163"/>
      <c r="HRG40" s="163"/>
      <c r="HRH40" s="163"/>
      <c r="HRI40" s="163"/>
      <c r="HRJ40" s="163"/>
      <c r="HRK40" s="163"/>
      <c r="HRL40" s="163"/>
      <c r="HRM40" s="163"/>
      <c r="HRN40" s="163"/>
      <c r="HRO40" s="163"/>
      <c r="HRP40" s="163"/>
      <c r="HRQ40" s="163"/>
      <c r="HRR40" s="163"/>
      <c r="HRS40" s="163"/>
      <c r="HRT40" s="163"/>
      <c r="HRU40" s="163"/>
      <c r="HRV40" s="163"/>
      <c r="HRW40" s="163"/>
      <c r="HRX40" s="163"/>
      <c r="HRY40" s="163"/>
      <c r="HRZ40" s="163"/>
      <c r="HSA40" s="163"/>
      <c r="HSB40" s="163"/>
      <c r="HSC40" s="163"/>
      <c r="HSD40" s="163"/>
      <c r="HSE40" s="163"/>
      <c r="HSF40" s="163"/>
      <c r="HSG40" s="163"/>
      <c r="HSH40" s="163"/>
      <c r="HSI40" s="163"/>
      <c r="HSJ40" s="163"/>
      <c r="HSK40" s="163"/>
      <c r="HSL40" s="163"/>
      <c r="HSM40" s="163"/>
      <c r="HSN40" s="163"/>
      <c r="HSO40" s="163"/>
      <c r="HSP40" s="163"/>
      <c r="HSQ40" s="163"/>
      <c r="HSR40" s="163"/>
      <c r="HSS40" s="163"/>
      <c r="HST40" s="163"/>
      <c r="HSU40" s="163"/>
      <c r="HSV40" s="163"/>
      <c r="HSW40" s="163"/>
      <c r="HSX40" s="163"/>
      <c r="HSY40" s="163"/>
      <c r="HSZ40" s="163"/>
      <c r="HTA40" s="163"/>
      <c r="HTB40" s="163"/>
      <c r="HTC40" s="163"/>
      <c r="HTD40" s="163"/>
      <c r="HTE40" s="163"/>
      <c r="HTF40" s="163"/>
      <c r="HTG40" s="163"/>
      <c r="HTH40" s="163"/>
      <c r="HTI40" s="163"/>
      <c r="HTJ40" s="163"/>
      <c r="HTK40" s="163"/>
      <c r="HTL40" s="163"/>
      <c r="HTM40" s="163"/>
      <c r="HTN40" s="163"/>
      <c r="HTO40" s="163"/>
      <c r="HTP40" s="163"/>
      <c r="HTQ40" s="163"/>
      <c r="HTR40" s="163"/>
      <c r="HTS40" s="163"/>
      <c r="HTT40" s="163"/>
      <c r="HTU40" s="163"/>
      <c r="HTV40" s="163"/>
      <c r="HTW40" s="163"/>
      <c r="HTX40" s="163"/>
      <c r="HTY40" s="163"/>
      <c r="HTZ40" s="163"/>
      <c r="HUA40" s="163"/>
      <c r="HUB40" s="163"/>
      <c r="HUC40" s="163"/>
      <c r="HUD40" s="163"/>
      <c r="HUE40" s="163"/>
      <c r="HUF40" s="163"/>
      <c r="HUG40" s="163"/>
      <c r="HUH40" s="163"/>
      <c r="HUI40" s="163"/>
      <c r="HUJ40" s="163"/>
      <c r="HUK40" s="163"/>
      <c r="HUL40" s="163"/>
      <c r="HUM40" s="163"/>
      <c r="HUN40" s="163"/>
      <c r="HUO40" s="163"/>
      <c r="HUP40" s="163"/>
      <c r="HUQ40" s="163"/>
      <c r="HUR40" s="163"/>
      <c r="HUS40" s="163"/>
      <c r="HUT40" s="163"/>
      <c r="HUU40" s="163"/>
      <c r="HUV40" s="163"/>
      <c r="HUW40" s="163"/>
      <c r="HUX40" s="163"/>
      <c r="HUY40" s="163"/>
      <c r="HUZ40" s="163"/>
      <c r="HVA40" s="163"/>
      <c r="HVB40" s="163"/>
      <c r="HVC40" s="163"/>
      <c r="HVD40" s="163"/>
      <c r="HVE40" s="163"/>
      <c r="HVF40" s="163"/>
      <c r="HVG40" s="163"/>
      <c r="HVH40" s="163"/>
      <c r="HVI40" s="163"/>
      <c r="HVJ40" s="163"/>
      <c r="HVK40" s="163"/>
      <c r="HVL40" s="163"/>
      <c r="HVM40" s="163"/>
      <c r="HVN40" s="163"/>
      <c r="HVO40" s="163"/>
      <c r="HVP40" s="163"/>
      <c r="HVQ40" s="163"/>
      <c r="HVR40" s="163"/>
      <c r="HVS40" s="163"/>
      <c r="HVT40" s="163"/>
      <c r="HVU40" s="163"/>
      <c r="HVV40" s="163"/>
      <c r="HVW40" s="163"/>
      <c r="HVX40" s="163"/>
      <c r="HVY40" s="163"/>
      <c r="HVZ40" s="163"/>
      <c r="HWA40" s="163"/>
      <c r="HWB40" s="163"/>
      <c r="HWC40" s="163"/>
      <c r="HWD40" s="163"/>
      <c r="HWE40" s="163"/>
      <c r="HWF40" s="163"/>
      <c r="HWG40" s="163"/>
      <c r="HWH40" s="163"/>
      <c r="HWI40" s="163"/>
      <c r="HWJ40" s="163"/>
      <c r="HWK40" s="163"/>
      <c r="HWL40" s="163"/>
      <c r="HWM40" s="163"/>
      <c r="HWN40" s="163"/>
      <c r="HWO40" s="163"/>
      <c r="HWP40" s="163"/>
      <c r="HWQ40" s="163"/>
      <c r="HWR40" s="163"/>
      <c r="HWS40" s="163"/>
      <c r="HWT40" s="163"/>
      <c r="HWU40" s="163"/>
      <c r="HWV40" s="163"/>
      <c r="HWW40" s="163"/>
      <c r="HWX40" s="163"/>
      <c r="HWY40" s="163"/>
      <c r="HWZ40" s="163"/>
      <c r="HXA40" s="163"/>
      <c r="HXB40" s="163"/>
      <c r="HXC40" s="163"/>
      <c r="HXD40" s="163"/>
      <c r="HXE40" s="163"/>
      <c r="HXF40" s="163"/>
      <c r="HXG40" s="163"/>
      <c r="HXH40" s="163"/>
      <c r="HXI40" s="163"/>
      <c r="HXJ40" s="163"/>
      <c r="HXK40" s="163"/>
      <c r="HXL40" s="163"/>
      <c r="HXM40" s="163"/>
      <c r="HXN40" s="163"/>
      <c r="HXO40" s="163"/>
      <c r="HXP40" s="163"/>
      <c r="HXQ40" s="163"/>
      <c r="HXR40" s="163"/>
      <c r="HXS40" s="163"/>
      <c r="HXT40" s="163"/>
      <c r="HXU40" s="163"/>
      <c r="HXV40" s="163"/>
      <c r="HXW40" s="163"/>
      <c r="HXX40" s="163"/>
      <c r="HXY40" s="163"/>
      <c r="HXZ40" s="163"/>
      <c r="HYA40" s="163"/>
      <c r="HYB40" s="163"/>
      <c r="HYC40" s="163"/>
      <c r="HYD40" s="163"/>
      <c r="HYE40" s="163"/>
      <c r="HYF40" s="163"/>
      <c r="HYG40" s="163"/>
      <c r="HYH40" s="163"/>
      <c r="HYI40" s="163"/>
      <c r="HYJ40" s="163"/>
      <c r="HYK40" s="163"/>
      <c r="HYL40" s="163"/>
      <c r="HYM40" s="163"/>
      <c r="HYN40" s="163"/>
      <c r="HYO40" s="163"/>
      <c r="HYP40" s="163"/>
      <c r="HYQ40" s="163"/>
      <c r="HYR40" s="163"/>
      <c r="HYS40" s="163"/>
      <c r="HYT40" s="163"/>
      <c r="HYU40" s="163"/>
      <c r="HYV40" s="163"/>
      <c r="HYW40" s="163"/>
      <c r="HYX40" s="163"/>
      <c r="HYY40" s="163"/>
      <c r="HYZ40" s="163"/>
      <c r="HZA40" s="163"/>
      <c r="HZB40" s="163"/>
      <c r="HZC40" s="163"/>
      <c r="HZD40" s="163"/>
      <c r="HZE40" s="163"/>
      <c r="HZF40" s="163"/>
      <c r="HZG40" s="163"/>
      <c r="HZH40" s="163"/>
      <c r="HZI40" s="163"/>
      <c r="HZJ40" s="163"/>
      <c r="HZK40" s="163"/>
      <c r="HZL40" s="163"/>
      <c r="HZM40" s="163"/>
      <c r="HZN40" s="163"/>
      <c r="HZO40" s="163"/>
      <c r="HZP40" s="163"/>
      <c r="HZQ40" s="163"/>
      <c r="HZR40" s="163"/>
      <c r="HZS40" s="163"/>
      <c r="HZT40" s="163"/>
      <c r="HZU40" s="163"/>
      <c r="HZV40" s="163"/>
      <c r="HZW40" s="163"/>
      <c r="HZX40" s="163"/>
      <c r="HZY40" s="163"/>
      <c r="HZZ40" s="163"/>
      <c r="IAA40" s="163"/>
      <c r="IAB40" s="163"/>
      <c r="IAC40" s="163"/>
      <c r="IAD40" s="163"/>
      <c r="IAE40" s="163"/>
      <c r="IAF40" s="163"/>
      <c r="IAG40" s="163"/>
      <c r="IAH40" s="163"/>
      <c r="IAI40" s="163"/>
      <c r="IAJ40" s="163"/>
      <c r="IAK40" s="163"/>
      <c r="IAL40" s="163"/>
      <c r="IAM40" s="163"/>
      <c r="IAN40" s="163"/>
      <c r="IAO40" s="163"/>
      <c r="IAP40" s="163"/>
      <c r="IAQ40" s="163"/>
      <c r="IAR40" s="163"/>
      <c r="IAS40" s="163"/>
      <c r="IAT40" s="163"/>
      <c r="IAU40" s="163"/>
      <c r="IAV40" s="163"/>
      <c r="IAW40" s="163"/>
      <c r="IAX40" s="163"/>
      <c r="IAY40" s="163"/>
      <c r="IAZ40" s="163"/>
      <c r="IBA40" s="163"/>
      <c r="IBB40" s="163"/>
      <c r="IBC40" s="163"/>
      <c r="IBD40" s="163"/>
      <c r="IBE40" s="163"/>
      <c r="IBF40" s="163"/>
      <c r="IBG40" s="163"/>
      <c r="IBH40" s="163"/>
      <c r="IBI40" s="163"/>
      <c r="IBJ40" s="163"/>
      <c r="IBK40" s="163"/>
      <c r="IBL40" s="163"/>
      <c r="IBM40" s="163"/>
      <c r="IBN40" s="163"/>
      <c r="IBO40" s="163"/>
      <c r="IBP40" s="163"/>
      <c r="IBQ40" s="163"/>
      <c r="IBR40" s="163"/>
      <c r="IBS40" s="163"/>
      <c r="IBT40" s="163"/>
      <c r="IBU40" s="163"/>
      <c r="IBV40" s="163"/>
      <c r="IBW40" s="163"/>
      <c r="IBX40" s="163"/>
      <c r="IBY40" s="163"/>
      <c r="IBZ40" s="163"/>
      <c r="ICA40" s="163"/>
      <c r="ICB40" s="163"/>
      <c r="ICC40" s="163"/>
      <c r="ICD40" s="163"/>
      <c r="ICE40" s="163"/>
      <c r="ICF40" s="163"/>
      <c r="ICG40" s="163"/>
      <c r="ICH40" s="163"/>
      <c r="ICI40" s="163"/>
      <c r="ICJ40" s="163"/>
      <c r="ICK40" s="163"/>
      <c r="ICL40" s="163"/>
      <c r="ICM40" s="163"/>
      <c r="ICN40" s="163"/>
      <c r="ICO40" s="163"/>
      <c r="ICP40" s="163"/>
      <c r="ICQ40" s="163"/>
      <c r="ICR40" s="163"/>
      <c r="ICS40" s="163"/>
      <c r="ICT40" s="163"/>
      <c r="ICU40" s="163"/>
      <c r="ICV40" s="163"/>
      <c r="ICW40" s="163"/>
      <c r="ICX40" s="163"/>
      <c r="ICY40" s="163"/>
      <c r="ICZ40" s="163"/>
      <c r="IDA40" s="163"/>
      <c r="IDB40" s="163"/>
      <c r="IDC40" s="163"/>
      <c r="IDD40" s="163"/>
      <c r="IDE40" s="163"/>
      <c r="IDF40" s="163"/>
      <c r="IDG40" s="163"/>
      <c r="IDH40" s="163"/>
      <c r="IDI40" s="163"/>
      <c r="IDJ40" s="163"/>
      <c r="IDK40" s="163"/>
      <c r="IDL40" s="163"/>
      <c r="IDM40" s="163"/>
      <c r="IDN40" s="163"/>
      <c r="IDO40" s="163"/>
      <c r="IDP40" s="163"/>
      <c r="IDQ40" s="163"/>
      <c r="IDR40" s="163"/>
      <c r="IDS40" s="163"/>
      <c r="IDT40" s="163"/>
      <c r="IDU40" s="163"/>
      <c r="IDV40" s="163"/>
      <c r="IDW40" s="163"/>
      <c r="IDX40" s="163"/>
      <c r="IDY40" s="163"/>
      <c r="IDZ40" s="163"/>
      <c r="IEA40" s="163"/>
      <c r="IEB40" s="163"/>
      <c r="IEC40" s="163"/>
      <c r="IED40" s="163"/>
      <c r="IEE40" s="163"/>
      <c r="IEF40" s="163"/>
      <c r="IEG40" s="163"/>
      <c r="IEH40" s="163"/>
      <c r="IEI40" s="163"/>
      <c r="IEJ40" s="163"/>
      <c r="IEK40" s="163"/>
      <c r="IEL40" s="163"/>
      <c r="IEM40" s="163"/>
      <c r="IEN40" s="163"/>
      <c r="IEO40" s="163"/>
      <c r="IEP40" s="163"/>
      <c r="IEQ40" s="163"/>
      <c r="IER40" s="163"/>
      <c r="IES40" s="163"/>
      <c r="IET40" s="163"/>
      <c r="IEU40" s="163"/>
      <c r="IEV40" s="163"/>
      <c r="IEW40" s="163"/>
      <c r="IEX40" s="163"/>
      <c r="IEY40" s="163"/>
      <c r="IEZ40" s="163"/>
      <c r="IFA40" s="163"/>
      <c r="IFB40" s="163"/>
      <c r="IFC40" s="163"/>
      <c r="IFD40" s="163"/>
      <c r="IFE40" s="163"/>
      <c r="IFF40" s="163"/>
      <c r="IFG40" s="163"/>
      <c r="IFH40" s="163"/>
      <c r="IFI40" s="163"/>
      <c r="IFJ40" s="163"/>
      <c r="IFK40" s="163"/>
      <c r="IFL40" s="163"/>
      <c r="IFM40" s="163"/>
      <c r="IFN40" s="163"/>
      <c r="IFO40" s="163"/>
      <c r="IFP40" s="163"/>
      <c r="IFQ40" s="163"/>
      <c r="IFR40" s="163"/>
      <c r="IFS40" s="163"/>
      <c r="IFT40" s="163"/>
      <c r="IFU40" s="163"/>
      <c r="IFV40" s="163"/>
      <c r="IFW40" s="163"/>
      <c r="IFX40" s="163"/>
      <c r="IFY40" s="163"/>
      <c r="IFZ40" s="163"/>
      <c r="IGA40" s="163"/>
      <c r="IGB40" s="163"/>
      <c r="IGC40" s="163"/>
      <c r="IGD40" s="163"/>
      <c r="IGE40" s="163"/>
      <c r="IGF40" s="163"/>
      <c r="IGG40" s="163"/>
      <c r="IGH40" s="163"/>
      <c r="IGI40" s="163"/>
      <c r="IGJ40" s="163"/>
      <c r="IGK40" s="163"/>
      <c r="IGL40" s="163"/>
      <c r="IGM40" s="163"/>
      <c r="IGN40" s="163"/>
      <c r="IGO40" s="163"/>
      <c r="IGP40" s="163"/>
      <c r="IGQ40" s="163"/>
      <c r="IGR40" s="163"/>
      <c r="IGS40" s="163"/>
      <c r="IGT40" s="163"/>
      <c r="IGU40" s="163"/>
      <c r="IGV40" s="163"/>
      <c r="IGW40" s="163"/>
      <c r="IGX40" s="163"/>
      <c r="IGY40" s="163"/>
      <c r="IGZ40" s="163"/>
      <c r="IHA40" s="163"/>
      <c r="IHB40" s="163"/>
      <c r="IHC40" s="163"/>
      <c r="IHD40" s="163"/>
      <c r="IHE40" s="163"/>
      <c r="IHF40" s="163"/>
      <c r="IHG40" s="163"/>
      <c r="IHH40" s="163"/>
      <c r="IHI40" s="163"/>
      <c r="IHJ40" s="163"/>
      <c r="IHK40" s="163"/>
      <c r="IHL40" s="163"/>
      <c r="IHM40" s="163"/>
      <c r="IHN40" s="163"/>
      <c r="IHO40" s="163"/>
      <c r="IHP40" s="163"/>
      <c r="IHQ40" s="163"/>
      <c r="IHR40" s="163"/>
      <c r="IHS40" s="163"/>
      <c r="IHT40" s="163"/>
      <c r="IHU40" s="163"/>
      <c r="IHV40" s="163"/>
      <c r="IHW40" s="163"/>
      <c r="IHX40" s="163"/>
      <c r="IHY40" s="163"/>
      <c r="IHZ40" s="163"/>
      <c r="IIA40" s="163"/>
      <c r="IIB40" s="163"/>
      <c r="IIC40" s="163"/>
      <c r="IID40" s="163"/>
      <c r="IIE40" s="163"/>
      <c r="IIF40" s="163"/>
      <c r="IIG40" s="163"/>
      <c r="IIH40" s="163"/>
      <c r="III40" s="163"/>
      <c r="IIJ40" s="163"/>
      <c r="IIK40" s="163"/>
      <c r="IIL40" s="163"/>
      <c r="IIM40" s="163"/>
      <c r="IIN40" s="163"/>
      <c r="IIO40" s="163"/>
      <c r="IIP40" s="163"/>
      <c r="IIQ40" s="163"/>
      <c r="IIR40" s="163"/>
      <c r="IIS40" s="163"/>
      <c r="IIT40" s="163"/>
      <c r="IIU40" s="163"/>
      <c r="IIV40" s="163"/>
      <c r="IIW40" s="163"/>
      <c r="IIX40" s="163"/>
      <c r="IIY40" s="163"/>
      <c r="IIZ40" s="163"/>
      <c r="IJA40" s="163"/>
      <c r="IJB40" s="163"/>
      <c r="IJC40" s="163"/>
      <c r="IJD40" s="163"/>
      <c r="IJE40" s="163"/>
      <c r="IJF40" s="163"/>
      <c r="IJG40" s="163"/>
      <c r="IJH40" s="163"/>
      <c r="IJI40" s="163"/>
      <c r="IJJ40" s="163"/>
      <c r="IJK40" s="163"/>
      <c r="IJL40" s="163"/>
      <c r="IJM40" s="163"/>
      <c r="IJN40" s="163"/>
      <c r="IJO40" s="163"/>
      <c r="IJP40" s="163"/>
      <c r="IJQ40" s="163"/>
      <c r="IJR40" s="163"/>
      <c r="IJS40" s="163"/>
      <c r="IJT40" s="163"/>
      <c r="IJU40" s="163"/>
      <c r="IJV40" s="163"/>
      <c r="IJW40" s="163"/>
      <c r="IJX40" s="163"/>
      <c r="IJY40" s="163"/>
      <c r="IJZ40" s="163"/>
      <c r="IKA40" s="163"/>
      <c r="IKB40" s="163"/>
      <c r="IKC40" s="163"/>
      <c r="IKD40" s="163"/>
      <c r="IKE40" s="163"/>
      <c r="IKF40" s="163"/>
      <c r="IKG40" s="163"/>
      <c r="IKH40" s="163"/>
      <c r="IKI40" s="163"/>
      <c r="IKJ40" s="163"/>
      <c r="IKK40" s="163"/>
      <c r="IKL40" s="163"/>
      <c r="IKM40" s="163"/>
      <c r="IKN40" s="163"/>
      <c r="IKO40" s="163"/>
      <c r="IKP40" s="163"/>
      <c r="IKQ40" s="163"/>
      <c r="IKR40" s="163"/>
      <c r="IKS40" s="163"/>
      <c r="IKT40" s="163"/>
      <c r="IKU40" s="163"/>
      <c r="IKV40" s="163"/>
      <c r="IKW40" s="163"/>
      <c r="IKX40" s="163"/>
      <c r="IKY40" s="163"/>
      <c r="IKZ40" s="163"/>
      <c r="ILA40" s="163"/>
      <c r="ILB40" s="163"/>
      <c r="ILC40" s="163"/>
      <c r="ILD40" s="163"/>
      <c r="ILE40" s="163"/>
      <c r="ILF40" s="163"/>
      <c r="ILG40" s="163"/>
      <c r="ILH40" s="163"/>
      <c r="ILI40" s="163"/>
      <c r="ILJ40" s="163"/>
      <c r="ILK40" s="163"/>
      <c r="ILL40" s="163"/>
      <c r="ILM40" s="163"/>
      <c r="ILN40" s="163"/>
      <c r="ILO40" s="163"/>
      <c r="ILP40" s="163"/>
      <c r="ILQ40" s="163"/>
      <c r="ILR40" s="163"/>
      <c r="ILS40" s="163"/>
      <c r="ILT40" s="163"/>
      <c r="ILU40" s="163"/>
      <c r="ILV40" s="163"/>
      <c r="ILW40" s="163"/>
      <c r="ILX40" s="163"/>
      <c r="ILY40" s="163"/>
      <c r="ILZ40" s="163"/>
      <c r="IMA40" s="163"/>
      <c r="IMB40" s="163"/>
      <c r="IMC40" s="163"/>
      <c r="IMD40" s="163"/>
      <c r="IME40" s="163"/>
      <c r="IMF40" s="163"/>
      <c r="IMG40" s="163"/>
      <c r="IMH40" s="163"/>
      <c r="IMI40" s="163"/>
      <c r="IMJ40" s="163"/>
      <c r="IMK40" s="163"/>
      <c r="IML40" s="163"/>
      <c r="IMM40" s="163"/>
      <c r="IMN40" s="163"/>
      <c r="IMO40" s="163"/>
      <c r="IMP40" s="163"/>
      <c r="IMQ40" s="163"/>
      <c r="IMR40" s="163"/>
      <c r="IMS40" s="163"/>
      <c r="IMT40" s="163"/>
      <c r="IMU40" s="163"/>
      <c r="IMV40" s="163"/>
      <c r="IMW40" s="163"/>
      <c r="IMX40" s="163"/>
      <c r="IMY40" s="163"/>
      <c r="IMZ40" s="163"/>
      <c r="INA40" s="163"/>
      <c r="INB40" s="163"/>
      <c r="INC40" s="163"/>
      <c r="IND40" s="163"/>
      <c r="INE40" s="163"/>
      <c r="INF40" s="163"/>
      <c r="ING40" s="163"/>
      <c r="INH40" s="163"/>
      <c r="INI40" s="163"/>
      <c r="INJ40" s="163"/>
      <c r="INK40" s="163"/>
      <c r="INL40" s="163"/>
      <c r="INM40" s="163"/>
      <c r="INN40" s="163"/>
      <c r="INO40" s="163"/>
      <c r="INP40" s="163"/>
      <c r="INQ40" s="163"/>
      <c r="INR40" s="163"/>
      <c r="INS40" s="163"/>
      <c r="INT40" s="163"/>
      <c r="INU40" s="163"/>
      <c r="INV40" s="163"/>
      <c r="INW40" s="163"/>
      <c r="INX40" s="163"/>
      <c r="INY40" s="163"/>
      <c r="INZ40" s="163"/>
      <c r="IOA40" s="163"/>
      <c r="IOB40" s="163"/>
      <c r="IOC40" s="163"/>
      <c r="IOD40" s="163"/>
      <c r="IOE40" s="163"/>
      <c r="IOF40" s="163"/>
      <c r="IOG40" s="163"/>
      <c r="IOH40" s="163"/>
      <c r="IOI40" s="163"/>
      <c r="IOJ40" s="163"/>
      <c r="IOK40" s="163"/>
      <c r="IOL40" s="163"/>
      <c r="IOM40" s="163"/>
      <c r="ION40" s="163"/>
      <c r="IOO40" s="163"/>
      <c r="IOP40" s="163"/>
      <c r="IOQ40" s="163"/>
      <c r="IOR40" s="163"/>
      <c r="IOS40" s="163"/>
      <c r="IOT40" s="163"/>
      <c r="IOU40" s="163"/>
      <c r="IOV40" s="163"/>
      <c r="IOW40" s="163"/>
      <c r="IOX40" s="163"/>
      <c r="IOY40" s="163"/>
      <c r="IOZ40" s="163"/>
      <c r="IPA40" s="163"/>
      <c r="IPB40" s="163"/>
      <c r="IPC40" s="163"/>
      <c r="IPD40" s="163"/>
      <c r="IPE40" s="163"/>
      <c r="IPF40" s="163"/>
      <c r="IPG40" s="163"/>
      <c r="IPH40" s="163"/>
      <c r="IPI40" s="163"/>
      <c r="IPJ40" s="163"/>
      <c r="IPK40" s="163"/>
      <c r="IPL40" s="163"/>
      <c r="IPM40" s="163"/>
      <c r="IPN40" s="163"/>
      <c r="IPO40" s="163"/>
      <c r="IPP40" s="163"/>
      <c r="IPQ40" s="163"/>
      <c r="IPR40" s="163"/>
      <c r="IPS40" s="163"/>
      <c r="IPT40" s="163"/>
      <c r="IPU40" s="163"/>
      <c r="IPV40" s="163"/>
      <c r="IPW40" s="163"/>
      <c r="IPX40" s="163"/>
      <c r="IPY40" s="163"/>
      <c r="IPZ40" s="163"/>
      <c r="IQA40" s="163"/>
      <c r="IQB40" s="163"/>
      <c r="IQC40" s="163"/>
      <c r="IQD40" s="163"/>
      <c r="IQE40" s="163"/>
      <c r="IQF40" s="163"/>
      <c r="IQG40" s="163"/>
      <c r="IQH40" s="163"/>
      <c r="IQI40" s="163"/>
      <c r="IQJ40" s="163"/>
      <c r="IQK40" s="163"/>
      <c r="IQL40" s="163"/>
      <c r="IQM40" s="163"/>
      <c r="IQN40" s="163"/>
      <c r="IQO40" s="163"/>
      <c r="IQP40" s="163"/>
      <c r="IQQ40" s="163"/>
      <c r="IQR40" s="163"/>
      <c r="IQS40" s="163"/>
      <c r="IQT40" s="163"/>
      <c r="IQU40" s="163"/>
      <c r="IQV40" s="163"/>
      <c r="IQW40" s="163"/>
      <c r="IQX40" s="163"/>
      <c r="IQY40" s="163"/>
      <c r="IQZ40" s="163"/>
      <c r="IRA40" s="163"/>
      <c r="IRB40" s="163"/>
      <c r="IRC40" s="163"/>
      <c r="IRD40" s="163"/>
      <c r="IRE40" s="163"/>
      <c r="IRF40" s="163"/>
      <c r="IRG40" s="163"/>
      <c r="IRH40" s="163"/>
      <c r="IRI40" s="163"/>
      <c r="IRJ40" s="163"/>
      <c r="IRK40" s="163"/>
      <c r="IRL40" s="163"/>
      <c r="IRM40" s="163"/>
      <c r="IRN40" s="163"/>
      <c r="IRO40" s="163"/>
      <c r="IRP40" s="163"/>
      <c r="IRQ40" s="163"/>
      <c r="IRR40" s="163"/>
      <c r="IRS40" s="163"/>
      <c r="IRT40" s="163"/>
      <c r="IRU40" s="163"/>
      <c r="IRV40" s="163"/>
      <c r="IRW40" s="163"/>
      <c r="IRX40" s="163"/>
      <c r="IRY40" s="163"/>
      <c r="IRZ40" s="163"/>
      <c r="ISA40" s="163"/>
      <c r="ISB40" s="163"/>
      <c r="ISC40" s="163"/>
      <c r="ISD40" s="163"/>
      <c r="ISE40" s="163"/>
      <c r="ISF40" s="163"/>
      <c r="ISG40" s="163"/>
      <c r="ISH40" s="163"/>
      <c r="ISI40" s="163"/>
      <c r="ISJ40" s="163"/>
      <c r="ISK40" s="163"/>
      <c r="ISL40" s="163"/>
      <c r="ISM40" s="163"/>
      <c r="ISN40" s="163"/>
      <c r="ISO40" s="163"/>
      <c r="ISP40" s="163"/>
      <c r="ISQ40" s="163"/>
      <c r="ISR40" s="163"/>
      <c r="ISS40" s="163"/>
      <c r="IST40" s="163"/>
      <c r="ISU40" s="163"/>
      <c r="ISV40" s="163"/>
      <c r="ISW40" s="163"/>
      <c r="ISX40" s="163"/>
      <c r="ISY40" s="163"/>
      <c r="ISZ40" s="163"/>
      <c r="ITA40" s="163"/>
      <c r="ITB40" s="163"/>
      <c r="ITC40" s="163"/>
      <c r="ITD40" s="163"/>
      <c r="ITE40" s="163"/>
      <c r="ITF40" s="163"/>
      <c r="ITG40" s="163"/>
      <c r="ITH40" s="163"/>
      <c r="ITI40" s="163"/>
      <c r="ITJ40" s="163"/>
      <c r="ITK40" s="163"/>
      <c r="ITL40" s="163"/>
      <c r="ITM40" s="163"/>
      <c r="ITN40" s="163"/>
      <c r="ITO40" s="163"/>
      <c r="ITP40" s="163"/>
      <c r="ITQ40" s="163"/>
      <c r="ITR40" s="163"/>
      <c r="ITS40" s="163"/>
      <c r="ITT40" s="163"/>
      <c r="ITU40" s="163"/>
      <c r="ITV40" s="163"/>
      <c r="ITW40" s="163"/>
      <c r="ITX40" s="163"/>
      <c r="ITY40" s="163"/>
      <c r="ITZ40" s="163"/>
      <c r="IUA40" s="163"/>
      <c r="IUB40" s="163"/>
      <c r="IUC40" s="163"/>
      <c r="IUD40" s="163"/>
      <c r="IUE40" s="163"/>
      <c r="IUF40" s="163"/>
      <c r="IUG40" s="163"/>
      <c r="IUH40" s="163"/>
      <c r="IUI40" s="163"/>
      <c r="IUJ40" s="163"/>
      <c r="IUK40" s="163"/>
      <c r="IUL40" s="163"/>
      <c r="IUM40" s="163"/>
      <c r="IUN40" s="163"/>
      <c r="IUO40" s="163"/>
      <c r="IUP40" s="163"/>
      <c r="IUQ40" s="163"/>
      <c r="IUR40" s="163"/>
      <c r="IUS40" s="163"/>
      <c r="IUT40" s="163"/>
      <c r="IUU40" s="163"/>
      <c r="IUV40" s="163"/>
      <c r="IUW40" s="163"/>
      <c r="IUX40" s="163"/>
      <c r="IUY40" s="163"/>
      <c r="IUZ40" s="163"/>
      <c r="IVA40" s="163"/>
      <c r="IVB40" s="163"/>
      <c r="IVC40" s="163"/>
      <c r="IVD40" s="163"/>
      <c r="IVE40" s="163"/>
      <c r="IVF40" s="163"/>
      <c r="IVG40" s="163"/>
      <c r="IVH40" s="163"/>
      <c r="IVI40" s="163"/>
      <c r="IVJ40" s="163"/>
      <c r="IVK40" s="163"/>
      <c r="IVL40" s="163"/>
      <c r="IVM40" s="163"/>
      <c r="IVN40" s="163"/>
      <c r="IVO40" s="163"/>
      <c r="IVP40" s="163"/>
      <c r="IVQ40" s="163"/>
      <c r="IVR40" s="163"/>
      <c r="IVS40" s="163"/>
      <c r="IVT40" s="163"/>
      <c r="IVU40" s="163"/>
      <c r="IVV40" s="163"/>
      <c r="IVW40" s="163"/>
      <c r="IVX40" s="163"/>
      <c r="IVY40" s="163"/>
      <c r="IVZ40" s="163"/>
      <c r="IWA40" s="163"/>
      <c r="IWB40" s="163"/>
      <c r="IWC40" s="163"/>
      <c r="IWD40" s="163"/>
      <c r="IWE40" s="163"/>
      <c r="IWF40" s="163"/>
      <c r="IWG40" s="163"/>
      <c r="IWH40" s="163"/>
      <c r="IWI40" s="163"/>
      <c r="IWJ40" s="163"/>
      <c r="IWK40" s="163"/>
      <c r="IWL40" s="163"/>
      <c r="IWM40" s="163"/>
      <c r="IWN40" s="163"/>
      <c r="IWO40" s="163"/>
      <c r="IWP40" s="163"/>
      <c r="IWQ40" s="163"/>
      <c r="IWR40" s="163"/>
      <c r="IWS40" s="163"/>
      <c r="IWT40" s="163"/>
      <c r="IWU40" s="163"/>
      <c r="IWV40" s="163"/>
      <c r="IWW40" s="163"/>
      <c r="IWX40" s="163"/>
      <c r="IWY40" s="163"/>
      <c r="IWZ40" s="163"/>
      <c r="IXA40" s="163"/>
      <c r="IXB40" s="163"/>
      <c r="IXC40" s="163"/>
      <c r="IXD40" s="163"/>
      <c r="IXE40" s="163"/>
      <c r="IXF40" s="163"/>
      <c r="IXG40" s="163"/>
      <c r="IXH40" s="163"/>
      <c r="IXI40" s="163"/>
      <c r="IXJ40" s="163"/>
      <c r="IXK40" s="163"/>
      <c r="IXL40" s="163"/>
      <c r="IXM40" s="163"/>
      <c r="IXN40" s="163"/>
      <c r="IXO40" s="163"/>
      <c r="IXP40" s="163"/>
      <c r="IXQ40" s="163"/>
      <c r="IXR40" s="163"/>
      <c r="IXS40" s="163"/>
      <c r="IXT40" s="163"/>
      <c r="IXU40" s="163"/>
      <c r="IXV40" s="163"/>
      <c r="IXW40" s="163"/>
      <c r="IXX40" s="163"/>
      <c r="IXY40" s="163"/>
      <c r="IXZ40" s="163"/>
      <c r="IYA40" s="163"/>
      <c r="IYB40" s="163"/>
      <c r="IYC40" s="163"/>
      <c r="IYD40" s="163"/>
      <c r="IYE40" s="163"/>
      <c r="IYF40" s="163"/>
      <c r="IYG40" s="163"/>
      <c r="IYH40" s="163"/>
      <c r="IYI40" s="163"/>
      <c r="IYJ40" s="163"/>
      <c r="IYK40" s="163"/>
      <c r="IYL40" s="163"/>
      <c r="IYM40" s="163"/>
      <c r="IYN40" s="163"/>
      <c r="IYO40" s="163"/>
      <c r="IYP40" s="163"/>
      <c r="IYQ40" s="163"/>
      <c r="IYR40" s="163"/>
      <c r="IYS40" s="163"/>
      <c r="IYT40" s="163"/>
      <c r="IYU40" s="163"/>
      <c r="IYV40" s="163"/>
      <c r="IYW40" s="163"/>
      <c r="IYX40" s="163"/>
      <c r="IYY40" s="163"/>
      <c r="IYZ40" s="163"/>
      <c r="IZA40" s="163"/>
      <c r="IZB40" s="163"/>
      <c r="IZC40" s="163"/>
      <c r="IZD40" s="163"/>
      <c r="IZE40" s="163"/>
      <c r="IZF40" s="163"/>
      <c r="IZG40" s="163"/>
      <c r="IZH40" s="163"/>
      <c r="IZI40" s="163"/>
      <c r="IZJ40" s="163"/>
      <c r="IZK40" s="163"/>
      <c r="IZL40" s="163"/>
      <c r="IZM40" s="163"/>
      <c r="IZN40" s="163"/>
      <c r="IZO40" s="163"/>
      <c r="IZP40" s="163"/>
      <c r="IZQ40" s="163"/>
      <c r="IZR40" s="163"/>
      <c r="IZS40" s="163"/>
      <c r="IZT40" s="163"/>
      <c r="IZU40" s="163"/>
      <c r="IZV40" s="163"/>
      <c r="IZW40" s="163"/>
      <c r="IZX40" s="163"/>
      <c r="IZY40" s="163"/>
      <c r="IZZ40" s="163"/>
      <c r="JAA40" s="163"/>
      <c r="JAB40" s="163"/>
      <c r="JAC40" s="163"/>
      <c r="JAD40" s="163"/>
      <c r="JAE40" s="163"/>
      <c r="JAF40" s="163"/>
      <c r="JAG40" s="163"/>
      <c r="JAH40" s="163"/>
      <c r="JAI40" s="163"/>
      <c r="JAJ40" s="163"/>
      <c r="JAK40" s="163"/>
      <c r="JAL40" s="163"/>
      <c r="JAM40" s="163"/>
      <c r="JAN40" s="163"/>
      <c r="JAO40" s="163"/>
      <c r="JAP40" s="163"/>
      <c r="JAQ40" s="163"/>
      <c r="JAR40" s="163"/>
      <c r="JAS40" s="163"/>
      <c r="JAT40" s="163"/>
      <c r="JAU40" s="163"/>
      <c r="JAV40" s="163"/>
      <c r="JAW40" s="163"/>
      <c r="JAX40" s="163"/>
      <c r="JAY40" s="163"/>
      <c r="JAZ40" s="163"/>
      <c r="JBA40" s="163"/>
      <c r="JBB40" s="163"/>
      <c r="JBC40" s="163"/>
      <c r="JBD40" s="163"/>
      <c r="JBE40" s="163"/>
      <c r="JBF40" s="163"/>
      <c r="JBG40" s="163"/>
      <c r="JBH40" s="163"/>
      <c r="JBI40" s="163"/>
      <c r="JBJ40" s="163"/>
      <c r="JBK40" s="163"/>
      <c r="JBL40" s="163"/>
      <c r="JBM40" s="163"/>
      <c r="JBN40" s="163"/>
      <c r="JBO40" s="163"/>
      <c r="JBP40" s="163"/>
      <c r="JBQ40" s="163"/>
      <c r="JBR40" s="163"/>
      <c r="JBS40" s="163"/>
      <c r="JBT40" s="163"/>
      <c r="JBU40" s="163"/>
      <c r="JBV40" s="163"/>
      <c r="JBW40" s="163"/>
      <c r="JBX40" s="163"/>
      <c r="JBY40" s="163"/>
      <c r="JBZ40" s="163"/>
      <c r="JCA40" s="163"/>
      <c r="JCB40" s="163"/>
      <c r="JCC40" s="163"/>
      <c r="JCD40" s="163"/>
      <c r="JCE40" s="163"/>
      <c r="JCF40" s="163"/>
      <c r="JCG40" s="163"/>
      <c r="JCH40" s="163"/>
      <c r="JCI40" s="163"/>
      <c r="JCJ40" s="163"/>
      <c r="JCK40" s="163"/>
      <c r="JCL40" s="163"/>
      <c r="JCM40" s="163"/>
      <c r="JCN40" s="163"/>
      <c r="JCO40" s="163"/>
      <c r="JCP40" s="163"/>
      <c r="JCQ40" s="163"/>
      <c r="JCR40" s="163"/>
      <c r="JCS40" s="163"/>
      <c r="JCT40" s="163"/>
      <c r="JCU40" s="163"/>
      <c r="JCV40" s="163"/>
      <c r="JCW40" s="163"/>
      <c r="JCX40" s="163"/>
      <c r="JCY40" s="163"/>
      <c r="JCZ40" s="163"/>
      <c r="JDA40" s="163"/>
      <c r="JDB40" s="163"/>
      <c r="JDC40" s="163"/>
      <c r="JDD40" s="163"/>
      <c r="JDE40" s="163"/>
      <c r="JDF40" s="163"/>
      <c r="JDG40" s="163"/>
      <c r="JDH40" s="163"/>
      <c r="JDI40" s="163"/>
      <c r="JDJ40" s="163"/>
      <c r="JDK40" s="163"/>
      <c r="JDL40" s="163"/>
      <c r="JDM40" s="163"/>
      <c r="JDN40" s="163"/>
      <c r="JDO40" s="163"/>
      <c r="JDP40" s="163"/>
      <c r="JDQ40" s="163"/>
      <c r="JDR40" s="163"/>
      <c r="JDS40" s="163"/>
      <c r="JDT40" s="163"/>
      <c r="JDU40" s="163"/>
      <c r="JDV40" s="163"/>
      <c r="JDW40" s="163"/>
      <c r="JDX40" s="163"/>
      <c r="JDY40" s="163"/>
      <c r="JDZ40" s="163"/>
      <c r="JEA40" s="163"/>
      <c r="JEB40" s="163"/>
      <c r="JEC40" s="163"/>
      <c r="JED40" s="163"/>
      <c r="JEE40" s="163"/>
      <c r="JEF40" s="163"/>
      <c r="JEG40" s="163"/>
      <c r="JEH40" s="163"/>
      <c r="JEI40" s="163"/>
      <c r="JEJ40" s="163"/>
      <c r="JEK40" s="163"/>
      <c r="JEL40" s="163"/>
      <c r="JEM40" s="163"/>
      <c r="JEN40" s="163"/>
      <c r="JEO40" s="163"/>
      <c r="JEP40" s="163"/>
      <c r="JEQ40" s="163"/>
      <c r="JER40" s="163"/>
      <c r="JES40" s="163"/>
      <c r="JET40" s="163"/>
      <c r="JEU40" s="163"/>
      <c r="JEV40" s="163"/>
      <c r="JEW40" s="163"/>
      <c r="JEX40" s="163"/>
      <c r="JEY40" s="163"/>
      <c r="JEZ40" s="163"/>
      <c r="JFA40" s="163"/>
      <c r="JFB40" s="163"/>
      <c r="JFC40" s="163"/>
      <c r="JFD40" s="163"/>
      <c r="JFE40" s="163"/>
      <c r="JFF40" s="163"/>
      <c r="JFG40" s="163"/>
      <c r="JFH40" s="163"/>
      <c r="JFI40" s="163"/>
      <c r="JFJ40" s="163"/>
      <c r="JFK40" s="163"/>
      <c r="JFL40" s="163"/>
      <c r="JFM40" s="163"/>
      <c r="JFN40" s="163"/>
      <c r="JFO40" s="163"/>
      <c r="JFP40" s="163"/>
      <c r="JFQ40" s="163"/>
      <c r="JFR40" s="163"/>
      <c r="JFS40" s="163"/>
      <c r="JFT40" s="163"/>
      <c r="JFU40" s="163"/>
      <c r="JFV40" s="163"/>
      <c r="JFW40" s="163"/>
      <c r="JFX40" s="163"/>
      <c r="JFY40" s="163"/>
      <c r="JFZ40" s="163"/>
      <c r="JGA40" s="163"/>
      <c r="JGB40" s="163"/>
      <c r="JGC40" s="163"/>
      <c r="JGD40" s="163"/>
      <c r="JGE40" s="163"/>
      <c r="JGF40" s="163"/>
      <c r="JGG40" s="163"/>
      <c r="JGH40" s="163"/>
      <c r="JGI40" s="163"/>
      <c r="JGJ40" s="163"/>
      <c r="JGK40" s="163"/>
      <c r="JGL40" s="163"/>
      <c r="JGM40" s="163"/>
      <c r="JGN40" s="163"/>
      <c r="JGO40" s="163"/>
      <c r="JGP40" s="163"/>
      <c r="JGQ40" s="163"/>
      <c r="JGR40" s="163"/>
      <c r="JGS40" s="163"/>
      <c r="JGT40" s="163"/>
      <c r="JGU40" s="163"/>
      <c r="JGV40" s="163"/>
      <c r="JGW40" s="163"/>
      <c r="JGX40" s="163"/>
      <c r="JGY40" s="163"/>
      <c r="JGZ40" s="163"/>
      <c r="JHA40" s="163"/>
      <c r="JHB40" s="163"/>
      <c r="JHC40" s="163"/>
      <c r="JHD40" s="163"/>
      <c r="JHE40" s="163"/>
      <c r="JHF40" s="163"/>
      <c r="JHG40" s="163"/>
      <c r="JHH40" s="163"/>
      <c r="JHI40" s="163"/>
      <c r="JHJ40" s="163"/>
      <c r="JHK40" s="163"/>
      <c r="JHL40" s="163"/>
      <c r="JHM40" s="163"/>
      <c r="JHN40" s="163"/>
      <c r="JHO40" s="163"/>
      <c r="JHP40" s="163"/>
      <c r="JHQ40" s="163"/>
      <c r="JHR40" s="163"/>
      <c r="JHS40" s="163"/>
      <c r="JHT40" s="163"/>
      <c r="JHU40" s="163"/>
      <c r="JHV40" s="163"/>
      <c r="JHW40" s="163"/>
      <c r="JHX40" s="163"/>
      <c r="JHY40" s="163"/>
      <c r="JHZ40" s="163"/>
      <c r="JIA40" s="163"/>
      <c r="JIB40" s="163"/>
      <c r="JIC40" s="163"/>
      <c r="JID40" s="163"/>
      <c r="JIE40" s="163"/>
      <c r="JIF40" s="163"/>
      <c r="JIG40" s="163"/>
      <c r="JIH40" s="163"/>
      <c r="JII40" s="163"/>
      <c r="JIJ40" s="163"/>
      <c r="JIK40" s="163"/>
      <c r="JIL40" s="163"/>
      <c r="JIM40" s="163"/>
      <c r="JIN40" s="163"/>
      <c r="JIO40" s="163"/>
      <c r="JIP40" s="163"/>
      <c r="JIQ40" s="163"/>
      <c r="JIR40" s="163"/>
      <c r="JIS40" s="163"/>
      <c r="JIT40" s="163"/>
      <c r="JIU40" s="163"/>
      <c r="JIV40" s="163"/>
      <c r="JIW40" s="163"/>
      <c r="JIX40" s="163"/>
      <c r="JIY40" s="163"/>
      <c r="JIZ40" s="163"/>
      <c r="JJA40" s="163"/>
      <c r="JJB40" s="163"/>
      <c r="JJC40" s="163"/>
      <c r="JJD40" s="163"/>
      <c r="JJE40" s="163"/>
      <c r="JJF40" s="163"/>
      <c r="JJG40" s="163"/>
      <c r="JJH40" s="163"/>
      <c r="JJI40" s="163"/>
      <c r="JJJ40" s="163"/>
      <c r="JJK40" s="163"/>
      <c r="JJL40" s="163"/>
      <c r="JJM40" s="163"/>
      <c r="JJN40" s="163"/>
      <c r="JJO40" s="163"/>
      <c r="JJP40" s="163"/>
      <c r="JJQ40" s="163"/>
      <c r="JJR40" s="163"/>
      <c r="JJS40" s="163"/>
      <c r="JJT40" s="163"/>
      <c r="JJU40" s="163"/>
      <c r="JJV40" s="163"/>
      <c r="JJW40" s="163"/>
      <c r="JJX40" s="163"/>
      <c r="JJY40" s="163"/>
      <c r="JJZ40" s="163"/>
      <c r="JKA40" s="163"/>
      <c r="JKB40" s="163"/>
      <c r="JKC40" s="163"/>
      <c r="JKD40" s="163"/>
      <c r="JKE40" s="163"/>
      <c r="JKF40" s="163"/>
      <c r="JKG40" s="163"/>
      <c r="JKH40" s="163"/>
      <c r="JKI40" s="163"/>
      <c r="JKJ40" s="163"/>
      <c r="JKK40" s="163"/>
      <c r="JKL40" s="163"/>
      <c r="JKM40" s="163"/>
      <c r="JKN40" s="163"/>
      <c r="JKO40" s="163"/>
      <c r="JKP40" s="163"/>
      <c r="JKQ40" s="163"/>
      <c r="JKR40" s="163"/>
      <c r="JKS40" s="163"/>
      <c r="JKT40" s="163"/>
      <c r="JKU40" s="163"/>
      <c r="JKV40" s="163"/>
      <c r="JKW40" s="163"/>
      <c r="JKX40" s="163"/>
      <c r="JKY40" s="163"/>
      <c r="JKZ40" s="163"/>
      <c r="JLA40" s="163"/>
      <c r="JLB40" s="163"/>
      <c r="JLC40" s="163"/>
      <c r="JLD40" s="163"/>
      <c r="JLE40" s="163"/>
      <c r="JLF40" s="163"/>
      <c r="JLG40" s="163"/>
      <c r="JLH40" s="163"/>
      <c r="JLI40" s="163"/>
      <c r="JLJ40" s="163"/>
      <c r="JLK40" s="163"/>
      <c r="JLL40" s="163"/>
      <c r="JLM40" s="163"/>
      <c r="JLN40" s="163"/>
      <c r="JLO40" s="163"/>
      <c r="JLP40" s="163"/>
      <c r="JLQ40" s="163"/>
      <c r="JLR40" s="163"/>
      <c r="JLS40" s="163"/>
      <c r="JLT40" s="163"/>
      <c r="JLU40" s="163"/>
      <c r="JLV40" s="163"/>
      <c r="JLW40" s="163"/>
      <c r="JLX40" s="163"/>
      <c r="JLY40" s="163"/>
      <c r="JLZ40" s="163"/>
      <c r="JMA40" s="163"/>
      <c r="JMB40" s="163"/>
      <c r="JMC40" s="163"/>
      <c r="JMD40" s="163"/>
      <c r="JME40" s="163"/>
      <c r="JMF40" s="163"/>
      <c r="JMG40" s="163"/>
      <c r="JMH40" s="163"/>
      <c r="JMI40" s="163"/>
      <c r="JMJ40" s="163"/>
      <c r="JMK40" s="163"/>
      <c r="JML40" s="163"/>
      <c r="JMM40" s="163"/>
      <c r="JMN40" s="163"/>
      <c r="JMO40" s="163"/>
      <c r="JMP40" s="163"/>
      <c r="JMQ40" s="163"/>
      <c r="JMR40" s="163"/>
      <c r="JMS40" s="163"/>
      <c r="JMT40" s="163"/>
      <c r="JMU40" s="163"/>
      <c r="JMV40" s="163"/>
      <c r="JMW40" s="163"/>
      <c r="JMX40" s="163"/>
      <c r="JMY40" s="163"/>
      <c r="JMZ40" s="163"/>
      <c r="JNA40" s="163"/>
      <c r="JNB40" s="163"/>
      <c r="JNC40" s="163"/>
      <c r="JND40" s="163"/>
      <c r="JNE40" s="163"/>
      <c r="JNF40" s="163"/>
      <c r="JNG40" s="163"/>
      <c r="JNH40" s="163"/>
      <c r="JNI40" s="163"/>
      <c r="JNJ40" s="163"/>
      <c r="JNK40" s="163"/>
      <c r="JNL40" s="163"/>
      <c r="JNM40" s="163"/>
      <c r="JNN40" s="163"/>
      <c r="JNO40" s="163"/>
      <c r="JNP40" s="163"/>
      <c r="JNQ40" s="163"/>
      <c r="JNR40" s="163"/>
      <c r="JNS40" s="163"/>
      <c r="JNT40" s="163"/>
      <c r="JNU40" s="163"/>
      <c r="JNV40" s="163"/>
      <c r="JNW40" s="163"/>
      <c r="JNX40" s="163"/>
      <c r="JNY40" s="163"/>
      <c r="JNZ40" s="163"/>
      <c r="JOA40" s="163"/>
      <c r="JOB40" s="163"/>
      <c r="JOC40" s="163"/>
      <c r="JOD40" s="163"/>
      <c r="JOE40" s="163"/>
      <c r="JOF40" s="163"/>
      <c r="JOG40" s="163"/>
      <c r="JOH40" s="163"/>
      <c r="JOI40" s="163"/>
      <c r="JOJ40" s="163"/>
      <c r="JOK40" s="163"/>
      <c r="JOL40" s="163"/>
      <c r="JOM40" s="163"/>
      <c r="JON40" s="163"/>
      <c r="JOO40" s="163"/>
      <c r="JOP40" s="163"/>
      <c r="JOQ40" s="163"/>
      <c r="JOR40" s="163"/>
      <c r="JOS40" s="163"/>
      <c r="JOT40" s="163"/>
      <c r="JOU40" s="163"/>
      <c r="JOV40" s="163"/>
      <c r="JOW40" s="163"/>
      <c r="JOX40" s="163"/>
      <c r="JOY40" s="163"/>
      <c r="JOZ40" s="163"/>
      <c r="JPA40" s="163"/>
      <c r="JPB40" s="163"/>
      <c r="JPC40" s="163"/>
      <c r="JPD40" s="163"/>
      <c r="JPE40" s="163"/>
      <c r="JPF40" s="163"/>
      <c r="JPG40" s="163"/>
      <c r="JPH40" s="163"/>
      <c r="JPI40" s="163"/>
      <c r="JPJ40" s="163"/>
      <c r="JPK40" s="163"/>
      <c r="JPL40" s="163"/>
      <c r="JPM40" s="163"/>
      <c r="JPN40" s="163"/>
      <c r="JPO40" s="163"/>
      <c r="JPP40" s="163"/>
      <c r="JPQ40" s="163"/>
      <c r="JPR40" s="163"/>
      <c r="JPS40" s="163"/>
      <c r="JPT40" s="163"/>
      <c r="JPU40" s="163"/>
      <c r="JPV40" s="163"/>
      <c r="JPW40" s="163"/>
      <c r="JPX40" s="163"/>
      <c r="JPY40" s="163"/>
      <c r="JPZ40" s="163"/>
      <c r="JQA40" s="163"/>
      <c r="JQB40" s="163"/>
      <c r="JQC40" s="163"/>
      <c r="JQD40" s="163"/>
      <c r="JQE40" s="163"/>
      <c r="JQF40" s="163"/>
      <c r="JQG40" s="163"/>
      <c r="JQH40" s="163"/>
      <c r="JQI40" s="163"/>
      <c r="JQJ40" s="163"/>
      <c r="JQK40" s="163"/>
      <c r="JQL40" s="163"/>
      <c r="JQM40" s="163"/>
      <c r="JQN40" s="163"/>
      <c r="JQO40" s="163"/>
      <c r="JQP40" s="163"/>
      <c r="JQQ40" s="163"/>
      <c r="JQR40" s="163"/>
      <c r="JQS40" s="163"/>
      <c r="JQT40" s="163"/>
      <c r="JQU40" s="163"/>
      <c r="JQV40" s="163"/>
      <c r="JQW40" s="163"/>
      <c r="JQX40" s="163"/>
      <c r="JQY40" s="163"/>
      <c r="JQZ40" s="163"/>
      <c r="JRA40" s="163"/>
      <c r="JRB40" s="163"/>
      <c r="JRC40" s="163"/>
      <c r="JRD40" s="163"/>
      <c r="JRE40" s="163"/>
      <c r="JRF40" s="163"/>
      <c r="JRG40" s="163"/>
      <c r="JRH40" s="163"/>
      <c r="JRI40" s="163"/>
      <c r="JRJ40" s="163"/>
      <c r="JRK40" s="163"/>
      <c r="JRL40" s="163"/>
      <c r="JRM40" s="163"/>
      <c r="JRN40" s="163"/>
      <c r="JRO40" s="163"/>
      <c r="JRP40" s="163"/>
      <c r="JRQ40" s="163"/>
      <c r="JRR40" s="163"/>
      <c r="JRS40" s="163"/>
      <c r="JRT40" s="163"/>
      <c r="JRU40" s="163"/>
      <c r="JRV40" s="163"/>
      <c r="JRW40" s="163"/>
      <c r="JRX40" s="163"/>
      <c r="JRY40" s="163"/>
      <c r="JRZ40" s="163"/>
      <c r="JSA40" s="163"/>
      <c r="JSB40" s="163"/>
      <c r="JSC40" s="163"/>
      <c r="JSD40" s="163"/>
      <c r="JSE40" s="163"/>
      <c r="JSF40" s="163"/>
      <c r="JSG40" s="163"/>
      <c r="JSH40" s="163"/>
      <c r="JSI40" s="163"/>
      <c r="JSJ40" s="163"/>
      <c r="JSK40" s="163"/>
      <c r="JSL40" s="163"/>
      <c r="JSM40" s="163"/>
      <c r="JSN40" s="163"/>
      <c r="JSO40" s="163"/>
      <c r="JSP40" s="163"/>
      <c r="JSQ40" s="163"/>
      <c r="JSR40" s="163"/>
      <c r="JSS40" s="163"/>
      <c r="JST40" s="163"/>
      <c r="JSU40" s="163"/>
      <c r="JSV40" s="163"/>
      <c r="JSW40" s="163"/>
      <c r="JSX40" s="163"/>
      <c r="JSY40" s="163"/>
      <c r="JSZ40" s="163"/>
      <c r="JTA40" s="163"/>
      <c r="JTB40" s="163"/>
      <c r="JTC40" s="163"/>
      <c r="JTD40" s="163"/>
      <c r="JTE40" s="163"/>
      <c r="JTF40" s="163"/>
      <c r="JTG40" s="163"/>
      <c r="JTH40" s="163"/>
      <c r="JTI40" s="163"/>
      <c r="JTJ40" s="163"/>
      <c r="JTK40" s="163"/>
      <c r="JTL40" s="163"/>
      <c r="JTM40" s="163"/>
      <c r="JTN40" s="163"/>
      <c r="JTO40" s="163"/>
      <c r="JTP40" s="163"/>
      <c r="JTQ40" s="163"/>
      <c r="JTR40" s="163"/>
      <c r="JTS40" s="163"/>
      <c r="JTT40" s="163"/>
      <c r="JTU40" s="163"/>
      <c r="JTV40" s="163"/>
      <c r="JTW40" s="163"/>
      <c r="JTX40" s="163"/>
      <c r="JTY40" s="163"/>
      <c r="JTZ40" s="163"/>
      <c r="JUA40" s="163"/>
      <c r="JUB40" s="163"/>
      <c r="JUC40" s="163"/>
      <c r="JUD40" s="163"/>
      <c r="JUE40" s="163"/>
      <c r="JUF40" s="163"/>
      <c r="JUG40" s="163"/>
      <c r="JUH40" s="163"/>
      <c r="JUI40" s="163"/>
      <c r="JUJ40" s="163"/>
      <c r="JUK40" s="163"/>
      <c r="JUL40" s="163"/>
      <c r="JUM40" s="163"/>
      <c r="JUN40" s="163"/>
      <c r="JUO40" s="163"/>
      <c r="JUP40" s="163"/>
      <c r="JUQ40" s="163"/>
      <c r="JUR40" s="163"/>
      <c r="JUS40" s="163"/>
      <c r="JUT40" s="163"/>
      <c r="JUU40" s="163"/>
      <c r="JUV40" s="163"/>
      <c r="JUW40" s="163"/>
      <c r="JUX40" s="163"/>
      <c r="JUY40" s="163"/>
      <c r="JUZ40" s="163"/>
      <c r="JVA40" s="163"/>
      <c r="JVB40" s="163"/>
      <c r="JVC40" s="163"/>
      <c r="JVD40" s="163"/>
      <c r="JVE40" s="163"/>
      <c r="JVF40" s="163"/>
      <c r="JVG40" s="163"/>
      <c r="JVH40" s="163"/>
      <c r="JVI40" s="163"/>
      <c r="JVJ40" s="163"/>
      <c r="JVK40" s="163"/>
      <c r="JVL40" s="163"/>
      <c r="JVM40" s="163"/>
      <c r="JVN40" s="163"/>
      <c r="JVO40" s="163"/>
      <c r="JVP40" s="163"/>
      <c r="JVQ40" s="163"/>
      <c r="JVR40" s="163"/>
      <c r="JVS40" s="163"/>
      <c r="JVT40" s="163"/>
      <c r="JVU40" s="163"/>
      <c r="JVV40" s="163"/>
      <c r="JVW40" s="163"/>
      <c r="JVX40" s="163"/>
      <c r="JVY40" s="163"/>
      <c r="JVZ40" s="163"/>
      <c r="JWA40" s="163"/>
      <c r="JWB40" s="163"/>
      <c r="JWC40" s="163"/>
      <c r="JWD40" s="163"/>
      <c r="JWE40" s="163"/>
      <c r="JWF40" s="163"/>
      <c r="JWG40" s="163"/>
      <c r="JWH40" s="163"/>
      <c r="JWI40" s="163"/>
      <c r="JWJ40" s="163"/>
      <c r="JWK40" s="163"/>
      <c r="JWL40" s="163"/>
      <c r="JWM40" s="163"/>
      <c r="JWN40" s="163"/>
      <c r="JWO40" s="163"/>
      <c r="JWP40" s="163"/>
      <c r="JWQ40" s="163"/>
      <c r="JWR40" s="163"/>
      <c r="JWS40" s="163"/>
      <c r="JWT40" s="163"/>
      <c r="JWU40" s="163"/>
      <c r="JWV40" s="163"/>
      <c r="JWW40" s="163"/>
      <c r="JWX40" s="163"/>
      <c r="JWY40" s="163"/>
      <c r="JWZ40" s="163"/>
      <c r="JXA40" s="163"/>
      <c r="JXB40" s="163"/>
      <c r="JXC40" s="163"/>
      <c r="JXD40" s="163"/>
      <c r="JXE40" s="163"/>
      <c r="JXF40" s="163"/>
      <c r="JXG40" s="163"/>
      <c r="JXH40" s="163"/>
      <c r="JXI40" s="163"/>
      <c r="JXJ40" s="163"/>
      <c r="JXK40" s="163"/>
      <c r="JXL40" s="163"/>
      <c r="JXM40" s="163"/>
      <c r="JXN40" s="163"/>
      <c r="JXO40" s="163"/>
      <c r="JXP40" s="163"/>
      <c r="JXQ40" s="163"/>
      <c r="JXR40" s="163"/>
      <c r="JXS40" s="163"/>
      <c r="JXT40" s="163"/>
      <c r="JXU40" s="163"/>
      <c r="JXV40" s="163"/>
      <c r="JXW40" s="163"/>
      <c r="JXX40" s="163"/>
      <c r="JXY40" s="163"/>
      <c r="JXZ40" s="163"/>
      <c r="JYA40" s="163"/>
      <c r="JYB40" s="163"/>
      <c r="JYC40" s="163"/>
      <c r="JYD40" s="163"/>
      <c r="JYE40" s="163"/>
      <c r="JYF40" s="163"/>
      <c r="JYG40" s="163"/>
      <c r="JYH40" s="163"/>
      <c r="JYI40" s="163"/>
      <c r="JYJ40" s="163"/>
      <c r="JYK40" s="163"/>
      <c r="JYL40" s="163"/>
      <c r="JYM40" s="163"/>
      <c r="JYN40" s="163"/>
      <c r="JYO40" s="163"/>
      <c r="JYP40" s="163"/>
      <c r="JYQ40" s="163"/>
      <c r="JYR40" s="163"/>
      <c r="JYS40" s="163"/>
      <c r="JYT40" s="163"/>
      <c r="JYU40" s="163"/>
      <c r="JYV40" s="163"/>
      <c r="JYW40" s="163"/>
      <c r="JYX40" s="163"/>
      <c r="JYY40" s="163"/>
      <c r="JYZ40" s="163"/>
      <c r="JZA40" s="163"/>
      <c r="JZB40" s="163"/>
      <c r="JZC40" s="163"/>
      <c r="JZD40" s="163"/>
      <c r="JZE40" s="163"/>
      <c r="JZF40" s="163"/>
      <c r="JZG40" s="163"/>
      <c r="JZH40" s="163"/>
      <c r="JZI40" s="163"/>
      <c r="JZJ40" s="163"/>
      <c r="JZK40" s="163"/>
      <c r="JZL40" s="163"/>
      <c r="JZM40" s="163"/>
      <c r="JZN40" s="163"/>
      <c r="JZO40" s="163"/>
      <c r="JZP40" s="163"/>
      <c r="JZQ40" s="163"/>
      <c r="JZR40" s="163"/>
      <c r="JZS40" s="163"/>
      <c r="JZT40" s="163"/>
      <c r="JZU40" s="163"/>
      <c r="JZV40" s="163"/>
      <c r="JZW40" s="163"/>
      <c r="JZX40" s="163"/>
      <c r="JZY40" s="163"/>
      <c r="JZZ40" s="163"/>
      <c r="KAA40" s="163"/>
      <c r="KAB40" s="163"/>
      <c r="KAC40" s="163"/>
      <c r="KAD40" s="163"/>
      <c r="KAE40" s="163"/>
      <c r="KAF40" s="163"/>
      <c r="KAG40" s="163"/>
      <c r="KAH40" s="163"/>
      <c r="KAI40" s="163"/>
      <c r="KAJ40" s="163"/>
      <c r="KAK40" s="163"/>
      <c r="KAL40" s="163"/>
      <c r="KAM40" s="163"/>
      <c r="KAN40" s="163"/>
      <c r="KAO40" s="163"/>
      <c r="KAP40" s="163"/>
      <c r="KAQ40" s="163"/>
      <c r="KAR40" s="163"/>
      <c r="KAS40" s="163"/>
      <c r="KAT40" s="163"/>
      <c r="KAU40" s="163"/>
      <c r="KAV40" s="163"/>
      <c r="KAW40" s="163"/>
      <c r="KAX40" s="163"/>
      <c r="KAY40" s="163"/>
      <c r="KAZ40" s="163"/>
      <c r="KBA40" s="163"/>
      <c r="KBB40" s="163"/>
      <c r="KBC40" s="163"/>
      <c r="KBD40" s="163"/>
      <c r="KBE40" s="163"/>
      <c r="KBF40" s="163"/>
      <c r="KBG40" s="163"/>
      <c r="KBH40" s="163"/>
      <c r="KBI40" s="163"/>
      <c r="KBJ40" s="163"/>
      <c r="KBK40" s="163"/>
      <c r="KBL40" s="163"/>
      <c r="KBM40" s="163"/>
      <c r="KBN40" s="163"/>
      <c r="KBO40" s="163"/>
      <c r="KBP40" s="163"/>
      <c r="KBQ40" s="163"/>
      <c r="KBR40" s="163"/>
      <c r="KBS40" s="163"/>
      <c r="KBT40" s="163"/>
      <c r="KBU40" s="163"/>
      <c r="KBV40" s="163"/>
      <c r="KBW40" s="163"/>
      <c r="KBX40" s="163"/>
      <c r="KBY40" s="163"/>
      <c r="KBZ40" s="163"/>
      <c r="KCA40" s="163"/>
      <c r="KCB40" s="163"/>
      <c r="KCC40" s="163"/>
      <c r="KCD40" s="163"/>
      <c r="KCE40" s="163"/>
      <c r="KCF40" s="163"/>
      <c r="KCG40" s="163"/>
      <c r="KCH40" s="163"/>
      <c r="KCI40" s="163"/>
      <c r="KCJ40" s="163"/>
      <c r="KCK40" s="163"/>
      <c r="KCL40" s="163"/>
      <c r="KCM40" s="163"/>
      <c r="KCN40" s="163"/>
      <c r="KCO40" s="163"/>
      <c r="KCP40" s="163"/>
      <c r="KCQ40" s="163"/>
      <c r="KCR40" s="163"/>
      <c r="KCS40" s="163"/>
      <c r="KCT40" s="163"/>
      <c r="KCU40" s="163"/>
      <c r="KCV40" s="163"/>
      <c r="KCW40" s="163"/>
      <c r="KCX40" s="163"/>
      <c r="KCY40" s="163"/>
      <c r="KCZ40" s="163"/>
      <c r="KDA40" s="163"/>
      <c r="KDB40" s="163"/>
      <c r="KDC40" s="163"/>
      <c r="KDD40" s="163"/>
      <c r="KDE40" s="163"/>
      <c r="KDF40" s="163"/>
      <c r="KDG40" s="163"/>
      <c r="KDH40" s="163"/>
      <c r="KDI40" s="163"/>
      <c r="KDJ40" s="163"/>
      <c r="KDK40" s="163"/>
      <c r="KDL40" s="163"/>
      <c r="KDM40" s="163"/>
      <c r="KDN40" s="163"/>
      <c r="KDO40" s="163"/>
      <c r="KDP40" s="163"/>
      <c r="KDQ40" s="163"/>
      <c r="KDR40" s="163"/>
      <c r="KDS40" s="163"/>
      <c r="KDT40" s="163"/>
      <c r="KDU40" s="163"/>
      <c r="KDV40" s="163"/>
      <c r="KDW40" s="163"/>
      <c r="KDX40" s="163"/>
      <c r="KDY40" s="163"/>
      <c r="KDZ40" s="163"/>
      <c r="KEA40" s="163"/>
      <c r="KEB40" s="163"/>
      <c r="KEC40" s="163"/>
      <c r="KED40" s="163"/>
      <c r="KEE40" s="163"/>
      <c r="KEF40" s="163"/>
      <c r="KEG40" s="163"/>
      <c r="KEH40" s="163"/>
      <c r="KEI40" s="163"/>
      <c r="KEJ40" s="163"/>
      <c r="KEK40" s="163"/>
      <c r="KEL40" s="163"/>
      <c r="KEM40" s="163"/>
      <c r="KEN40" s="163"/>
      <c r="KEO40" s="163"/>
      <c r="KEP40" s="163"/>
      <c r="KEQ40" s="163"/>
      <c r="KER40" s="163"/>
      <c r="KES40" s="163"/>
      <c r="KET40" s="163"/>
      <c r="KEU40" s="163"/>
      <c r="KEV40" s="163"/>
      <c r="KEW40" s="163"/>
      <c r="KEX40" s="163"/>
      <c r="KEY40" s="163"/>
      <c r="KEZ40" s="163"/>
      <c r="KFA40" s="163"/>
      <c r="KFB40" s="163"/>
      <c r="KFC40" s="163"/>
      <c r="KFD40" s="163"/>
      <c r="KFE40" s="163"/>
      <c r="KFF40" s="163"/>
      <c r="KFG40" s="163"/>
      <c r="KFH40" s="163"/>
      <c r="KFI40" s="163"/>
      <c r="KFJ40" s="163"/>
      <c r="KFK40" s="163"/>
      <c r="KFL40" s="163"/>
      <c r="KFM40" s="163"/>
      <c r="KFN40" s="163"/>
      <c r="KFO40" s="163"/>
      <c r="KFP40" s="163"/>
      <c r="KFQ40" s="163"/>
      <c r="KFR40" s="163"/>
      <c r="KFS40" s="163"/>
      <c r="KFT40" s="163"/>
      <c r="KFU40" s="163"/>
      <c r="KFV40" s="163"/>
      <c r="KFW40" s="163"/>
      <c r="KFX40" s="163"/>
      <c r="KFY40" s="163"/>
      <c r="KFZ40" s="163"/>
      <c r="KGA40" s="163"/>
      <c r="KGB40" s="163"/>
      <c r="KGC40" s="163"/>
      <c r="KGD40" s="163"/>
      <c r="KGE40" s="163"/>
      <c r="KGF40" s="163"/>
      <c r="KGG40" s="163"/>
      <c r="KGH40" s="163"/>
      <c r="KGI40" s="163"/>
      <c r="KGJ40" s="163"/>
      <c r="KGK40" s="163"/>
      <c r="KGL40" s="163"/>
      <c r="KGM40" s="163"/>
      <c r="KGN40" s="163"/>
      <c r="KGO40" s="163"/>
      <c r="KGP40" s="163"/>
      <c r="KGQ40" s="163"/>
      <c r="KGR40" s="163"/>
      <c r="KGS40" s="163"/>
      <c r="KGT40" s="163"/>
      <c r="KGU40" s="163"/>
      <c r="KGV40" s="163"/>
      <c r="KGW40" s="163"/>
      <c r="KGX40" s="163"/>
      <c r="KGY40" s="163"/>
      <c r="KGZ40" s="163"/>
      <c r="KHA40" s="163"/>
      <c r="KHB40" s="163"/>
      <c r="KHC40" s="163"/>
      <c r="KHD40" s="163"/>
      <c r="KHE40" s="163"/>
      <c r="KHF40" s="163"/>
      <c r="KHG40" s="163"/>
      <c r="KHH40" s="163"/>
      <c r="KHI40" s="163"/>
      <c r="KHJ40" s="163"/>
      <c r="KHK40" s="163"/>
      <c r="KHL40" s="163"/>
      <c r="KHM40" s="163"/>
      <c r="KHN40" s="163"/>
      <c r="KHO40" s="163"/>
      <c r="KHP40" s="163"/>
      <c r="KHQ40" s="163"/>
      <c r="KHR40" s="163"/>
      <c r="KHS40" s="163"/>
      <c r="KHT40" s="163"/>
      <c r="KHU40" s="163"/>
      <c r="KHV40" s="163"/>
      <c r="KHW40" s="163"/>
      <c r="KHX40" s="163"/>
      <c r="KHY40" s="163"/>
      <c r="KHZ40" s="163"/>
      <c r="KIA40" s="163"/>
      <c r="KIB40" s="163"/>
      <c r="KIC40" s="163"/>
      <c r="KID40" s="163"/>
      <c r="KIE40" s="163"/>
      <c r="KIF40" s="163"/>
      <c r="KIG40" s="163"/>
      <c r="KIH40" s="163"/>
      <c r="KII40" s="163"/>
      <c r="KIJ40" s="163"/>
      <c r="KIK40" s="163"/>
      <c r="KIL40" s="163"/>
      <c r="KIM40" s="163"/>
      <c r="KIN40" s="163"/>
      <c r="KIO40" s="163"/>
      <c r="KIP40" s="163"/>
      <c r="KIQ40" s="163"/>
      <c r="KIR40" s="163"/>
      <c r="KIS40" s="163"/>
      <c r="KIT40" s="163"/>
      <c r="KIU40" s="163"/>
      <c r="KIV40" s="163"/>
      <c r="KIW40" s="163"/>
      <c r="KIX40" s="163"/>
      <c r="KIY40" s="163"/>
      <c r="KIZ40" s="163"/>
      <c r="KJA40" s="163"/>
      <c r="KJB40" s="163"/>
      <c r="KJC40" s="163"/>
      <c r="KJD40" s="163"/>
      <c r="KJE40" s="163"/>
      <c r="KJF40" s="163"/>
      <c r="KJG40" s="163"/>
      <c r="KJH40" s="163"/>
      <c r="KJI40" s="163"/>
      <c r="KJJ40" s="163"/>
      <c r="KJK40" s="163"/>
      <c r="KJL40" s="163"/>
      <c r="KJM40" s="163"/>
      <c r="KJN40" s="163"/>
      <c r="KJO40" s="163"/>
      <c r="KJP40" s="163"/>
      <c r="KJQ40" s="163"/>
      <c r="KJR40" s="163"/>
      <c r="KJS40" s="163"/>
      <c r="KJT40" s="163"/>
      <c r="KJU40" s="163"/>
      <c r="KJV40" s="163"/>
      <c r="KJW40" s="163"/>
      <c r="KJX40" s="163"/>
      <c r="KJY40" s="163"/>
      <c r="KJZ40" s="163"/>
      <c r="KKA40" s="163"/>
      <c r="KKB40" s="163"/>
      <c r="KKC40" s="163"/>
      <c r="KKD40" s="163"/>
      <c r="KKE40" s="163"/>
      <c r="KKF40" s="163"/>
      <c r="KKG40" s="163"/>
      <c r="KKH40" s="163"/>
      <c r="KKI40" s="163"/>
      <c r="KKJ40" s="163"/>
      <c r="KKK40" s="163"/>
      <c r="KKL40" s="163"/>
      <c r="KKM40" s="163"/>
      <c r="KKN40" s="163"/>
      <c r="KKO40" s="163"/>
      <c r="KKP40" s="163"/>
      <c r="KKQ40" s="163"/>
      <c r="KKR40" s="163"/>
      <c r="KKS40" s="163"/>
      <c r="KKT40" s="163"/>
      <c r="KKU40" s="163"/>
      <c r="KKV40" s="163"/>
      <c r="KKW40" s="163"/>
      <c r="KKX40" s="163"/>
      <c r="KKY40" s="163"/>
      <c r="KKZ40" s="163"/>
      <c r="KLA40" s="163"/>
      <c r="KLB40" s="163"/>
      <c r="KLC40" s="163"/>
      <c r="KLD40" s="163"/>
      <c r="KLE40" s="163"/>
      <c r="KLF40" s="163"/>
      <c r="KLG40" s="163"/>
      <c r="KLH40" s="163"/>
      <c r="KLI40" s="163"/>
      <c r="KLJ40" s="163"/>
      <c r="KLK40" s="163"/>
      <c r="KLL40" s="163"/>
      <c r="KLM40" s="163"/>
      <c r="KLN40" s="163"/>
      <c r="KLO40" s="163"/>
      <c r="KLP40" s="163"/>
      <c r="KLQ40" s="163"/>
      <c r="KLR40" s="163"/>
      <c r="KLS40" s="163"/>
      <c r="KLT40" s="163"/>
      <c r="KLU40" s="163"/>
      <c r="KLV40" s="163"/>
      <c r="KLW40" s="163"/>
      <c r="KLX40" s="163"/>
      <c r="KLY40" s="163"/>
      <c r="KLZ40" s="163"/>
      <c r="KMA40" s="163"/>
      <c r="KMB40" s="163"/>
      <c r="KMC40" s="163"/>
      <c r="KMD40" s="163"/>
      <c r="KME40" s="163"/>
      <c r="KMF40" s="163"/>
      <c r="KMG40" s="163"/>
      <c r="KMH40" s="163"/>
      <c r="KMI40" s="163"/>
      <c r="KMJ40" s="163"/>
      <c r="KMK40" s="163"/>
      <c r="KML40" s="163"/>
      <c r="KMM40" s="163"/>
      <c r="KMN40" s="163"/>
      <c r="KMO40" s="163"/>
      <c r="KMP40" s="163"/>
      <c r="KMQ40" s="163"/>
      <c r="KMR40" s="163"/>
      <c r="KMS40" s="163"/>
      <c r="KMT40" s="163"/>
      <c r="KMU40" s="163"/>
      <c r="KMV40" s="163"/>
      <c r="KMW40" s="163"/>
      <c r="KMX40" s="163"/>
      <c r="KMY40" s="163"/>
      <c r="KMZ40" s="163"/>
      <c r="KNA40" s="163"/>
      <c r="KNB40" s="163"/>
      <c r="KNC40" s="163"/>
      <c r="KND40" s="163"/>
      <c r="KNE40" s="163"/>
      <c r="KNF40" s="163"/>
      <c r="KNG40" s="163"/>
      <c r="KNH40" s="163"/>
      <c r="KNI40" s="163"/>
      <c r="KNJ40" s="163"/>
      <c r="KNK40" s="163"/>
      <c r="KNL40" s="163"/>
      <c r="KNM40" s="163"/>
      <c r="KNN40" s="163"/>
      <c r="KNO40" s="163"/>
      <c r="KNP40" s="163"/>
      <c r="KNQ40" s="163"/>
      <c r="KNR40" s="163"/>
      <c r="KNS40" s="163"/>
      <c r="KNT40" s="163"/>
      <c r="KNU40" s="163"/>
      <c r="KNV40" s="163"/>
      <c r="KNW40" s="163"/>
      <c r="KNX40" s="163"/>
      <c r="KNY40" s="163"/>
      <c r="KNZ40" s="163"/>
      <c r="KOA40" s="163"/>
      <c r="KOB40" s="163"/>
      <c r="KOC40" s="163"/>
      <c r="KOD40" s="163"/>
      <c r="KOE40" s="163"/>
      <c r="KOF40" s="163"/>
      <c r="KOG40" s="163"/>
      <c r="KOH40" s="163"/>
      <c r="KOI40" s="163"/>
      <c r="KOJ40" s="163"/>
      <c r="KOK40" s="163"/>
      <c r="KOL40" s="163"/>
      <c r="KOM40" s="163"/>
      <c r="KON40" s="163"/>
      <c r="KOO40" s="163"/>
      <c r="KOP40" s="163"/>
      <c r="KOQ40" s="163"/>
      <c r="KOR40" s="163"/>
      <c r="KOS40" s="163"/>
      <c r="KOT40" s="163"/>
      <c r="KOU40" s="163"/>
      <c r="KOV40" s="163"/>
      <c r="KOW40" s="163"/>
      <c r="KOX40" s="163"/>
      <c r="KOY40" s="163"/>
      <c r="KOZ40" s="163"/>
      <c r="KPA40" s="163"/>
      <c r="KPB40" s="163"/>
      <c r="KPC40" s="163"/>
      <c r="KPD40" s="163"/>
      <c r="KPE40" s="163"/>
      <c r="KPF40" s="163"/>
      <c r="KPG40" s="163"/>
      <c r="KPH40" s="163"/>
      <c r="KPI40" s="163"/>
      <c r="KPJ40" s="163"/>
      <c r="KPK40" s="163"/>
      <c r="KPL40" s="163"/>
      <c r="KPM40" s="163"/>
      <c r="KPN40" s="163"/>
      <c r="KPO40" s="163"/>
      <c r="KPP40" s="163"/>
      <c r="KPQ40" s="163"/>
      <c r="KPR40" s="163"/>
      <c r="KPS40" s="163"/>
      <c r="KPT40" s="163"/>
      <c r="KPU40" s="163"/>
      <c r="KPV40" s="163"/>
      <c r="KPW40" s="163"/>
      <c r="KPX40" s="163"/>
      <c r="KPY40" s="163"/>
      <c r="KPZ40" s="163"/>
      <c r="KQA40" s="163"/>
      <c r="KQB40" s="163"/>
      <c r="KQC40" s="163"/>
      <c r="KQD40" s="163"/>
      <c r="KQE40" s="163"/>
      <c r="KQF40" s="163"/>
      <c r="KQG40" s="163"/>
      <c r="KQH40" s="163"/>
      <c r="KQI40" s="163"/>
      <c r="KQJ40" s="163"/>
      <c r="KQK40" s="163"/>
      <c r="KQL40" s="163"/>
      <c r="KQM40" s="163"/>
      <c r="KQN40" s="163"/>
      <c r="KQO40" s="163"/>
      <c r="KQP40" s="163"/>
      <c r="KQQ40" s="163"/>
      <c r="KQR40" s="163"/>
      <c r="KQS40" s="163"/>
      <c r="KQT40" s="163"/>
      <c r="KQU40" s="163"/>
      <c r="KQV40" s="163"/>
      <c r="KQW40" s="163"/>
      <c r="KQX40" s="163"/>
      <c r="KQY40" s="163"/>
      <c r="KQZ40" s="163"/>
      <c r="KRA40" s="163"/>
      <c r="KRB40" s="163"/>
      <c r="KRC40" s="163"/>
      <c r="KRD40" s="163"/>
      <c r="KRE40" s="163"/>
      <c r="KRF40" s="163"/>
      <c r="KRG40" s="163"/>
      <c r="KRH40" s="163"/>
      <c r="KRI40" s="163"/>
      <c r="KRJ40" s="163"/>
      <c r="KRK40" s="163"/>
      <c r="KRL40" s="163"/>
      <c r="KRM40" s="163"/>
      <c r="KRN40" s="163"/>
      <c r="KRO40" s="163"/>
      <c r="KRP40" s="163"/>
      <c r="KRQ40" s="163"/>
      <c r="KRR40" s="163"/>
      <c r="KRS40" s="163"/>
      <c r="KRT40" s="163"/>
      <c r="KRU40" s="163"/>
      <c r="KRV40" s="163"/>
      <c r="KRW40" s="163"/>
      <c r="KRX40" s="163"/>
      <c r="KRY40" s="163"/>
      <c r="KRZ40" s="163"/>
      <c r="KSA40" s="163"/>
      <c r="KSB40" s="163"/>
      <c r="KSC40" s="163"/>
      <c r="KSD40" s="163"/>
      <c r="KSE40" s="163"/>
      <c r="KSF40" s="163"/>
      <c r="KSG40" s="163"/>
      <c r="KSH40" s="163"/>
      <c r="KSI40" s="163"/>
      <c r="KSJ40" s="163"/>
      <c r="KSK40" s="163"/>
      <c r="KSL40" s="163"/>
      <c r="KSM40" s="163"/>
      <c r="KSN40" s="163"/>
      <c r="KSO40" s="163"/>
      <c r="KSP40" s="163"/>
      <c r="KSQ40" s="163"/>
      <c r="KSR40" s="163"/>
      <c r="KSS40" s="163"/>
      <c r="KST40" s="163"/>
      <c r="KSU40" s="163"/>
      <c r="KSV40" s="163"/>
      <c r="KSW40" s="163"/>
      <c r="KSX40" s="163"/>
      <c r="KSY40" s="163"/>
      <c r="KSZ40" s="163"/>
      <c r="KTA40" s="163"/>
      <c r="KTB40" s="163"/>
      <c r="KTC40" s="163"/>
      <c r="KTD40" s="163"/>
      <c r="KTE40" s="163"/>
      <c r="KTF40" s="163"/>
      <c r="KTG40" s="163"/>
      <c r="KTH40" s="163"/>
      <c r="KTI40" s="163"/>
      <c r="KTJ40" s="163"/>
      <c r="KTK40" s="163"/>
      <c r="KTL40" s="163"/>
      <c r="KTM40" s="163"/>
      <c r="KTN40" s="163"/>
      <c r="KTO40" s="163"/>
      <c r="KTP40" s="163"/>
      <c r="KTQ40" s="163"/>
      <c r="KTR40" s="163"/>
      <c r="KTS40" s="163"/>
      <c r="KTT40" s="163"/>
      <c r="KTU40" s="163"/>
      <c r="KTV40" s="163"/>
      <c r="KTW40" s="163"/>
      <c r="KTX40" s="163"/>
      <c r="KTY40" s="163"/>
      <c r="KTZ40" s="163"/>
      <c r="KUA40" s="163"/>
      <c r="KUB40" s="163"/>
      <c r="KUC40" s="163"/>
      <c r="KUD40" s="163"/>
      <c r="KUE40" s="163"/>
      <c r="KUF40" s="163"/>
      <c r="KUG40" s="163"/>
      <c r="KUH40" s="163"/>
      <c r="KUI40" s="163"/>
      <c r="KUJ40" s="163"/>
      <c r="KUK40" s="163"/>
      <c r="KUL40" s="163"/>
      <c r="KUM40" s="163"/>
      <c r="KUN40" s="163"/>
      <c r="KUO40" s="163"/>
      <c r="KUP40" s="163"/>
      <c r="KUQ40" s="163"/>
      <c r="KUR40" s="163"/>
      <c r="KUS40" s="163"/>
      <c r="KUT40" s="163"/>
      <c r="KUU40" s="163"/>
      <c r="KUV40" s="163"/>
      <c r="KUW40" s="163"/>
      <c r="KUX40" s="163"/>
      <c r="KUY40" s="163"/>
      <c r="KUZ40" s="163"/>
      <c r="KVA40" s="163"/>
      <c r="KVB40" s="163"/>
      <c r="KVC40" s="163"/>
      <c r="KVD40" s="163"/>
      <c r="KVE40" s="163"/>
      <c r="KVF40" s="163"/>
      <c r="KVG40" s="163"/>
      <c r="KVH40" s="163"/>
      <c r="KVI40" s="163"/>
      <c r="KVJ40" s="163"/>
      <c r="KVK40" s="163"/>
      <c r="KVL40" s="163"/>
      <c r="KVM40" s="163"/>
      <c r="KVN40" s="163"/>
      <c r="KVO40" s="163"/>
      <c r="KVP40" s="163"/>
      <c r="KVQ40" s="163"/>
      <c r="KVR40" s="163"/>
      <c r="KVS40" s="163"/>
      <c r="KVT40" s="163"/>
      <c r="KVU40" s="163"/>
      <c r="KVV40" s="163"/>
      <c r="KVW40" s="163"/>
      <c r="KVX40" s="163"/>
      <c r="KVY40" s="163"/>
      <c r="KVZ40" s="163"/>
      <c r="KWA40" s="163"/>
      <c r="KWB40" s="163"/>
      <c r="KWC40" s="163"/>
      <c r="KWD40" s="163"/>
      <c r="KWE40" s="163"/>
      <c r="KWF40" s="163"/>
      <c r="KWG40" s="163"/>
      <c r="KWH40" s="163"/>
      <c r="KWI40" s="163"/>
      <c r="KWJ40" s="163"/>
      <c r="KWK40" s="163"/>
      <c r="KWL40" s="163"/>
      <c r="KWM40" s="163"/>
      <c r="KWN40" s="163"/>
      <c r="KWO40" s="163"/>
      <c r="KWP40" s="163"/>
      <c r="KWQ40" s="163"/>
      <c r="KWR40" s="163"/>
      <c r="KWS40" s="163"/>
      <c r="KWT40" s="163"/>
      <c r="KWU40" s="163"/>
      <c r="KWV40" s="163"/>
      <c r="KWW40" s="163"/>
      <c r="KWX40" s="163"/>
      <c r="KWY40" s="163"/>
      <c r="KWZ40" s="163"/>
      <c r="KXA40" s="163"/>
      <c r="KXB40" s="163"/>
      <c r="KXC40" s="163"/>
      <c r="KXD40" s="163"/>
      <c r="KXE40" s="163"/>
      <c r="KXF40" s="163"/>
      <c r="KXG40" s="163"/>
      <c r="KXH40" s="163"/>
      <c r="KXI40" s="163"/>
      <c r="KXJ40" s="163"/>
      <c r="KXK40" s="163"/>
      <c r="KXL40" s="163"/>
      <c r="KXM40" s="163"/>
      <c r="KXN40" s="163"/>
      <c r="KXO40" s="163"/>
      <c r="KXP40" s="163"/>
      <c r="KXQ40" s="163"/>
      <c r="KXR40" s="163"/>
      <c r="KXS40" s="163"/>
      <c r="KXT40" s="163"/>
      <c r="KXU40" s="163"/>
      <c r="KXV40" s="163"/>
      <c r="KXW40" s="163"/>
      <c r="KXX40" s="163"/>
      <c r="KXY40" s="163"/>
      <c r="KXZ40" s="163"/>
      <c r="KYA40" s="163"/>
      <c r="KYB40" s="163"/>
      <c r="KYC40" s="163"/>
      <c r="KYD40" s="163"/>
      <c r="KYE40" s="163"/>
      <c r="KYF40" s="163"/>
      <c r="KYG40" s="163"/>
      <c r="KYH40" s="163"/>
      <c r="KYI40" s="163"/>
      <c r="KYJ40" s="163"/>
      <c r="KYK40" s="163"/>
      <c r="KYL40" s="163"/>
      <c r="KYM40" s="163"/>
      <c r="KYN40" s="163"/>
      <c r="KYO40" s="163"/>
      <c r="KYP40" s="163"/>
      <c r="KYQ40" s="163"/>
      <c r="KYR40" s="163"/>
      <c r="KYS40" s="163"/>
      <c r="KYT40" s="163"/>
      <c r="KYU40" s="163"/>
      <c r="KYV40" s="163"/>
      <c r="KYW40" s="163"/>
      <c r="KYX40" s="163"/>
      <c r="KYY40" s="163"/>
      <c r="KYZ40" s="163"/>
      <c r="KZA40" s="163"/>
      <c r="KZB40" s="163"/>
      <c r="KZC40" s="163"/>
      <c r="KZD40" s="163"/>
      <c r="KZE40" s="163"/>
      <c r="KZF40" s="163"/>
      <c r="KZG40" s="163"/>
      <c r="KZH40" s="163"/>
      <c r="KZI40" s="163"/>
      <c r="KZJ40" s="163"/>
      <c r="KZK40" s="163"/>
      <c r="KZL40" s="163"/>
      <c r="KZM40" s="163"/>
      <c r="KZN40" s="163"/>
      <c r="KZO40" s="163"/>
      <c r="KZP40" s="163"/>
      <c r="KZQ40" s="163"/>
      <c r="KZR40" s="163"/>
      <c r="KZS40" s="163"/>
      <c r="KZT40" s="163"/>
      <c r="KZU40" s="163"/>
      <c r="KZV40" s="163"/>
      <c r="KZW40" s="163"/>
      <c r="KZX40" s="163"/>
      <c r="KZY40" s="163"/>
      <c r="KZZ40" s="163"/>
      <c r="LAA40" s="163"/>
      <c r="LAB40" s="163"/>
      <c r="LAC40" s="163"/>
      <c r="LAD40" s="163"/>
      <c r="LAE40" s="163"/>
      <c r="LAF40" s="163"/>
      <c r="LAG40" s="163"/>
      <c r="LAH40" s="163"/>
      <c r="LAI40" s="163"/>
      <c r="LAJ40" s="163"/>
      <c r="LAK40" s="163"/>
      <c r="LAL40" s="163"/>
      <c r="LAM40" s="163"/>
      <c r="LAN40" s="163"/>
      <c r="LAO40" s="163"/>
      <c r="LAP40" s="163"/>
      <c r="LAQ40" s="163"/>
      <c r="LAR40" s="163"/>
      <c r="LAS40" s="163"/>
      <c r="LAT40" s="163"/>
      <c r="LAU40" s="163"/>
      <c r="LAV40" s="163"/>
      <c r="LAW40" s="163"/>
      <c r="LAX40" s="163"/>
      <c r="LAY40" s="163"/>
      <c r="LAZ40" s="163"/>
      <c r="LBA40" s="163"/>
      <c r="LBB40" s="163"/>
      <c r="LBC40" s="163"/>
      <c r="LBD40" s="163"/>
      <c r="LBE40" s="163"/>
      <c r="LBF40" s="163"/>
      <c r="LBG40" s="163"/>
      <c r="LBH40" s="163"/>
      <c r="LBI40" s="163"/>
      <c r="LBJ40" s="163"/>
      <c r="LBK40" s="163"/>
      <c r="LBL40" s="163"/>
      <c r="LBM40" s="163"/>
      <c r="LBN40" s="163"/>
      <c r="LBO40" s="163"/>
      <c r="LBP40" s="163"/>
      <c r="LBQ40" s="163"/>
      <c r="LBR40" s="163"/>
      <c r="LBS40" s="163"/>
      <c r="LBT40" s="163"/>
      <c r="LBU40" s="163"/>
      <c r="LBV40" s="163"/>
      <c r="LBW40" s="163"/>
      <c r="LBX40" s="163"/>
      <c r="LBY40" s="163"/>
      <c r="LBZ40" s="163"/>
      <c r="LCA40" s="163"/>
      <c r="LCB40" s="163"/>
      <c r="LCC40" s="163"/>
      <c r="LCD40" s="163"/>
      <c r="LCE40" s="163"/>
      <c r="LCF40" s="163"/>
      <c r="LCG40" s="163"/>
      <c r="LCH40" s="163"/>
      <c r="LCI40" s="163"/>
      <c r="LCJ40" s="163"/>
      <c r="LCK40" s="163"/>
      <c r="LCL40" s="163"/>
      <c r="LCM40" s="163"/>
      <c r="LCN40" s="163"/>
      <c r="LCO40" s="163"/>
      <c r="LCP40" s="163"/>
      <c r="LCQ40" s="163"/>
      <c r="LCR40" s="163"/>
      <c r="LCS40" s="163"/>
      <c r="LCT40" s="163"/>
      <c r="LCU40" s="163"/>
      <c r="LCV40" s="163"/>
      <c r="LCW40" s="163"/>
      <c r="LCX40" s="163"/>
      <c r="LCY40" s="163"/>
      <c r="LCZ40" s="163"/>
      <c r="LDA40" s="163"/>
      <c r="LDB40" s="163"/>
      <c r="LDC40" s="163"/>
      <c r="LDD40" s="163"/>
      <c r="LDE40" s="163"/>
      <c r="LDF40" s="163"/>
      <c r="LDG40" s="163"/>
      <c r="LDH40" s="163"/>
      <c r="LDI40" s="163"/>
      <c r="LDJ40" s="163"/>
      <c r="LDK40" s="163"/>
      <c r="LDL40" s="163"/>
      <c r="LDM40" s="163"/>
      <c r="LDN40" s="163"/>
      <c r="LDO40" s="163"/>
      <c r="LDP40" s="163"/>
      <c r="LDQ40" s="163"/>
      <c r="LDR40" s="163"/>
      <c r="LDS40" s="163"/>
      <c r="LDT40" s="163"/>
      <c r="LDU40" s="163"/>
      <c r="LDV40" s="163"/>
      <c r="LDW40" s="163"/>
      <c r="LDX40" s="163"/>
      <c r="LDY40" s="163"/>
      <c r="LDZ40" s="163"/>
      <c r="LEA40" s="163"/>
      <c r="LEB40" s="163"/>
      <c r="LEC40" s="163"/>
      <c r="LED40" s="163"/>
      <c r="LEE40" s="163"/>
      <c r="LEF40" s="163"/>
      <c r="LEG40" s="163"/>
      <c r="LEH40" s="163"/>
      <c r="LEI40" s="163"/>
      <c r="LEJ40" s="163"/>
      <c r="LEK40" s="163"/>
      <c r="LEL40" s="163"/>
      <c r="LEM40" s="163"/>
      <c r="LEN40" s="163"/>
      <c r="LEO40" s="163"/>
      <c r="LEP40" s="163"/>
      <c r="LEQ40" s="163"/>
      <c r="LER40" s="163"/>
      <c r="LES40" s="163"/>
      <c r="LET40" s="163"/>
      <c r="LEU40" s="163"/>
      <c r="LEV40" s="163"/>
      <c r="LEW40" s="163"/>
      <c r="LEX40" s="163"/>
      <c r="LEY40" s="163"/>
      <c r="LEZ40" s="163"/>
      <c r="LFA40" s="163"/>
      <c r="LFB40" s="163"/>
      <c r="LFC40" s="163"/>
      <c r="LFD40" s="163"/>
      <c r="LFE40" s="163"/>
      <c r="LFF40" s="163"/>
      <c r="LFG40" s="163"/>
      <c r="LFH40" s="163"/>
      <c r="LFI40" s="163"/>
      <c r="LFJ40" s="163"/>
      <c r="LFK40" s="163"/>
      <c r="LFL40" s="163"/>
      <c r="LFM40" s="163"/>
      <c r="LFN40" s="163"/>
      <c r="LFO40" s="163"/>
      <c r="LFP40" s="163"/>
      <c r="LFQ40" s="163"/>
      <c r="LFR40" s="163"/>
      <c r="LFS40" s="163"/>
      <c r="LFT40" s="163"/>
      <c r="LFU40" s="163"/>
      <c r="LFV40" s="163"/>
      <c r="LFW40" s="163"/>
      <c r="LFX40" s="163"/>
      <c r="LFY40" s="163"/>
      <c r="LFZ40" s="163"/>
      <c r="LGA40" s="163"/>
      <c r="LGB40" s="163"/>
      <c r="LGC40" s="163"/>
      <c r="LGD40" s="163"/>
      <c r="LGE40" s="163"/>
      <c r="LGF40" s="163"/>
      <c r="LGG40" s="163"/>
      <c r="LGH40" s="163"/>
      <c r="LGI40" s="163"/>
      <c r="LGJ40" s="163"/>
      <c r="LGK40" s="163"/>
      <c r="LGL40" s="163"/>
      <c r="LGM40" s="163"/>
      <c r="LGN40" s="163"/>
      <c r="LGO40" s="163"/>
      <c r="LGP40" s="163"/>
      <c r="LGQ40" s="163"/>
      <c r="LGR40" s="163"/>
      <c r="LGS40" s="163"/>
      <c r="LGT40" s="163"/>
      <c r="LGU40" s="163"/>
      <c r="LGV40" s="163"/>
      <c r="LGW40" s="163"/>
      <c r="LGX40" s="163"/>
      <c r="LGY40" s="163"/>
      <c r="LGZ40" s="163"/>
      <c r="LHA40" s="163"/>
      <c r="LHB40" s="163"/>
      <c r="LHC40" s="163"/>
      <c r="LHD40" s="163"/>
      <c r="LHE40" s="163"/>
      <c r="LHF40" s="163"/>
      <c r="LHG40" s="163"/>
      <c r="LHH40" s="163"/>
      <c r="LHI40" s="163"/>
      <c r="LHJ40" s="163"/>
      <c r="LHK40" s="163"/>
      <c r="LHL40" s="163"/>
      <c r="LHM40" s="163"/>
      <c r="LHN40" s="163"/>
      <c r="LHO40" s="163"/>
      <c r="LHP40" s="163"/>
      <c r="LHQ40" s="163"/>
      <c r="LHR40" s="163"/>
      <c r="LHS40" s="163"/>
      <c r="LHT40" s="163"/>
      <c r="LHU40" s="163"/>
      <c r="LHV40" s="163"/>
      <c r="LHW40" s="163"/>
      <c r="LHX40" s="163"/>
      <c r="LHY40" s="163"/>
      <c r="LHZ40" s="163"/>
      <c r="LIA40" s="163"/>
      <c r="LIB40" s="163"/>
      <c r="LIC40" s="163"/>
      <c r="LID40" s="163"/>
      <c r="LIE40" s="163"/>
      <c r="LIF40" s="163"/>
      <c r="LIG40" s="163"/>
      <c r="LIH40" s="163"/>
      <c r="LII40" s="163"/>
      <c r="LIJ40" s="163"/>
      <c r="LIK40" s="163"/>
      <c r="LIL40" s="163"/>
      <c r="LIM40" s="163"/>
      <c r="LIN40" s="163"/>
      <c r="LIO40" s="163"/>
      <c r="LIP40" s="163"/>
      <c r="LIQ40" s="163"/>
      <c r="LIR40" s="163"/>
      <c r="LIS40" s="163"/>
      <c r="LIT40" s="163"/>
      <c r="LIU40" s="163"/>
      <c r="LIV40" s="163"/>
      <c r="LIW40" s="163"/>
      <c r="LIX40" s="163"/>
      <c r="LIY40" s="163"/>
      <c r="LIZ40" s="163"/>
      <c r="LJA40" s="163"/>
      <c r="LJB40" s="163"/>
      <c r="LJC40" s="163"/>
      <c r="LJD40" s="163"/>
      <c r="LJE40" s="163"/>
      <c r="LJF40" s="163"/>
      <c r="LJG40" s="163"/>
      <c r="LJH40" s="163"/>
      <c r="LJI40" s="163"/>
      <c r="LJJ40" s="163"/>
      <c r="LJK40" s="163"/>
      <c r="LJL40" s="163"/>
      <c r="LJM40" s="163"/>
      <c r="LJN40" s="163"/>
      <c r="LJO40" s="163"/>
      <c r="LJP40" s="163"/>
      <c r="LJQ40" s="163"/>
      <c r="LJR40" s="163"/>
      <c r="LJS40" s="163"/>
      <c r="LJT40" s="163"/>
      <c r="LJU40" s="163"/>
      <c r="LJV40" s="163"/>
      <c r="LJW40" s="163"/>
      <c r="LJX40" s="163"/>
      <c r="LJY40" s="163"/>
      <c r="LJZ40" s="163"/>
      <c r="LKA40" s="163"/>
      <c r="LKB40" s="163"/>
      <c r="LKC40" s="163"/>
      <c r="LKD40" s="163"/>
      <c r="LKE40" s="163"/>
      <c r="LKF40" s="163"/>
      <c r="LKG40" s="163"/>
      <c r="LKH40" s="163"/>
      <c r="LKI40" s="163"/>
      <c r="LKJ40" s="163"/>
      <c r="LKK40" s="163"/>
      <c r="LKL40" s="163"/>
      <c r="LKM40" s="163"/>
      <c r="LKN40" s="163"/>
      <c r="LKO40" s="163"/>
      <c r="LKP40" s="163"/>
      <c r="LKQ40" s="163"/>
      <c r="LKR40" s="163"/>
      <c r="LKS40" s="163"/>
      <c r="LKT40" s="163"/>
      <c r="LKU40" s="163"/>
      <c r="LKV40" s="163"/>
      <c r="LKW40" s="163"/>
      <c r="LKX40" s="163"/>
      <c r="LKY40" s="163"/>
      <c r="LKZ40" s="163"/>
      <c r="LLA40" s="163"/>
      <c r="LLB40" s="163"/>
      <c r="LLC40" s="163"/>
      <c r="LLD40" s="163"/>
      <c r="LLE40" s="163"/>
      <c r="LLF40" s="163"/>
      <c r="LLG40" s="163"/>
      <c r="LLH40" s="163"/>
      <c r="LLI40" s="163"/>
      <c r="LLJ40" s="163"/>
      <c r="LLK40" s="163"/>
      <c r="LLL40" s="163"/>
      <c r="LLM40" s="163"/>
      <c r="LLN40" s="163"/>
      <c r="LLO40" s="163"/>
      <c r="LLP40" s="163"/>
      <c r="LLQ40" s="163"/>
      <c r="LLR40" s="163"/>
      <c r="LLS40" s="163"/>
      <c r="LLT40" s="163"/>
      <c r="LLU40" s="163"/>
      <c r="LLV40" s="163"/>
      <c r="LLW40" s="163"/>
      <c r="LLX40" s="163"/>
      <c r="LLY40" s="163"/>
      <c r="LLZ40" s="163"/>
      <c r="LMA40" s="163"/>
      <c r="LMB40" s="163"/>
      <c r="LMC40" s="163"/>
      <c r="LMD40" s="163"/>
      <c r="LME40" s="163"/>
      <c r="LMF40" s="163"/>
      <c r="LMG40" s="163"/>
      <c r="LMH40" s="163"/>
      <c r="LMI40" s="163"/>
      <c r="LMJ40" s="163"/>
      <c r="LMK40" s="163"/>
      <c r="LML40" s="163"/>
      <c r="LMM40" s="163"/>
      <c r="LMN40" s="163"/>
      <c r="LMO40" s="163"/>
      <c r="LMP40" s="163"/>
      <c r="LMQ40" s="163"/>
      <c r="LMR40" s="163"/>
      <c r="LMS40" s="163"/>
      <c r="LMT40" s="163"/>
      <c r="LMU40" s="163"/>
      <c r="LMV40" s="163"/>
      <c r="LMW40" s="163"/>
      <c r="LMX40" s="163"/>
      <c r="LMY40" s="163"/>
      <c r="LMZ40" s="163"/>
      <c r="LNA40" s="163"/>
      <c r="LNB40" s="163"/>
      <c r="LNC40" s="163"/>
      <c r="LND40" s="163"/>
      <c r="LNE40" s="163"/>
      <c r="LNF40" s="163"/>
      <c r="LNG40" s="163"/>
      <c r="LNH40" s="163"/>
      <c r="LNI40" s="163"/>
      <c r="LNJ40" s="163"/>
      <c r="LNK40" s="163"/>
      <c r="LNL40" s="163"/>
      <c r="LNM40" s="163"/>
      <c r="LNN40" s="163"/>
      <c r="LNO40" s="163"/>
      <c r="LNP40" s="163"/>
      <c r="LNQ40" s="163"/>
      <c r="LNR40" s="163"/>
      <c r="LNS40" s="163"/>
      <c r="LNT40" s="163"/>
      <c r="LNU40" s="163"/>
      <c r="LNV40" s="163"/>
      <c r="LNW40" s="163"/>
      <c r="LNX40" s="163"/>
      <c r="LNY40" s="163"/>
      <c r="LNZ40" s="163"/>
      <c r="LOA40" s="163"/>
      <c r="LOB40" s="163"/>
      <c r="LOC40" s="163"/>
      <c r="LOD40" s="163"/>
      <c r="LOE40" s="163"/>
      <c r="LOF40" s="163"/>
      <c r="LOG40" s="163"/>
      <c r="LOH40" s="163"/>
      <c r="LOI40" s="163"/>
      <c r="LOJ40" s="163"/>
      <c r="LOK40" s="163"/>
      <c r="LOL40" s="163"/>
      <c r="LOM40" s="163"/>
      <c r="LON40" s="163"/>
      <c r="LOO40" s="163"/>
      <c r="LOP40" s="163"/>
      <c r="LOQ40" s="163"/>
      <c r="LOR40" s="163"/>
      <c r="LOS40" s="163"/>
      <c r="LOT40" s="163"/>
      <c r="LOU40" s="163"/>
      <c r="LOV40" s="163"/>
      <c r="LOW40" s="163"/>
      <c r="LOX40" s="163"/>
      <c r="LOY40" s="163"/>
      <c r="LOZ40" s="163"/>
      <c r="LPA40" s="163"/>
      <c r="LPB40" s="163"/>
      <c r="LPC40" s="163"/>
      <c r="LPD40" s="163"/>
      <c r="LPE40" s="163"/>
      <c r="LPF40" s="163"/>
      <c r="LPG40" s="163"/>
      <c r="LPH40" s="163"/>
      <c r="LPI40" s="163"/>
      <c r="LPJ40" s="163"/>
      <c r="LPK40" s="163"/>
      <c r="LPL40" s="163"/>
      <c r="LPM40" s="163"/>
      <c r="LPN40" s="163"/>
      <c r="LPO40" s="163"/>
      <c r="LPP40" s="163"/>
      <c r="LPQ40" s="163"/>
      <c r="LPR40" s="163"/>
      <c r="LPS40" s="163"/>
      <c r="LPT40" s="163"/>
      <c r="LPU40" s="163"/>
      <c r="LPV40" s="163"/>
      <c r="LPW40" s="163"/>
      <c r="LPX40" s="163"/>
      <c r="LPY40" s="163"/>
      <c r="LPZ40" s="163"/>
      <c r="LQA40" s="163"/>
      <c r="LQB40" s="163"/>
      <c r="LQC40" s="163"/>
      <c r="LQD40" s="163"/>
      <c r="LQE40" s="163"/>
      <c r="LQF40" s="163"/>
      <c r="LQG40" s="163"/>
      <c r="LQH40" s="163"/>
      <c r="LQI40" s="163"/>
      <c r="LQJ40" s="163"/>
      <c r="LQK40" s="163"/>
      <c r="LQL40" s="163"/>
      <c r="LQM40" s="163"/>
      <c r="LQN40" s="163"/>
      <c r="LQO40" s="163"/>
      <c r="LQP40" s="163"/>
      <c r="LQQ40" s="163"/>
      <c r="LQR40" s="163"/>
      <c r="LQS40" s="163"/>
      <c r="LQT40" s="163"/>
      <c r="LQU40" s="163"/>
      <c r="LQV40" s="163"/>
      <c r="LQW40" s="163"/>
      <c r="LQX40" s="163"/>
      <c r="LQY40" s="163"/>
      <c r="LQZ40" s="163"/>
      <c r="LRA40" s="163"/>
      <c r="LRB40" s="163"/>
      <c r="LRC40" s="163"/>
      <c r="LRD40" s="163"/>
      <c r="LRE40" s="163"/>
      <c r="LRF40" s="163"/>
      <c r="LRG40" s="163"/>
      <c r="LRH40" s="163"/>
      <c r="LRI40" s="163"/>
      <c r="LRJ40" s="163"/>
      <c r="LRK40" s="163"/>
      <c r="LRL40" s="163"/>
      <c r="LRM40" s="163"/>
      <c r="LRN40" s="163"/>
      <c r="LRO40" s="163"/>
      <c r="LRP40" s="163"/>
      <c r="LRQ40" s="163"/>
      <c r="LRR40" s="163"/>
      <c r="LRS40" s="163"/>
      <c r="LRT40" s="163"/>
      <c r="LRU40" s="163"/>
      <c r="LRV40" s="163"/>
      <c r="LRW40" s="163"/>
      <c r="LRX40" s="163"/>
      <c r="LRY40" s="163"/>
      <c r="LRZ40" s="163"/>
      <c r="LSA40" s="163"/>
      <c r="LSB40" s="163"/>
      <c r="LSC40" s="163"/>
      <c r="LSD40" s="163"/>
      <c r="LSE40" s="163"/>
      <c r="LSF40" s="163"/>
      <c r="LSG40" s="163"/>
      <c r="LSH40" s="163"/>
      <c r="LSI40" s="163"/>
      <c r="LSJ40" s="163"/>
      <c r="LSK40" s="163"/>
      <c r="LSL40" s="163"/>
      <c r="LSM40" s="163"/>
      <c r="LSN40" s="163"/>
      <c r="LSO40" s="163"/>
      <c r="LSP40" s="163"/>
      <c r="LSQ40" s="163"/>
      <c r="LSR40" s="163"/>
      <c r="LSS40" s="163"/>
      <c r="LST40" s="163"/>
      <c r="LSU40" s="163"/>
      <c r="LSV40" s="163"/>
      <c r="LSW40" s="163"/>
      <c r="LSX40" s="163"/>
      <c r="LSY40" s="163"/>
      <c r="LSZ40" s="163"/>
      <c r="LTA40" s="163"/>
      <c r="LTB40" s="163"/>
      <c r="LTC40" s="163"/>
      <c r="LTD40" s="163"/>
      <c r="LTE40" s="163"/>
      <c r="LTF40" s="163"/>
      <c r="LTG40" s="163"/>
      <c r="LTH40" s="163"/>
      <c r="LTI40" s="163"/>
      <c r="LTJ40" s="163"/>
      <c r="LTK40" s="163"/>
      <c r="LTL40" s="163"/>
      <c r="LTM40" s="163"/>
      <c r="LTN40" s="163"/>
      <c r="LTO40" s="163"/>
      <c r="LTP40" s="163"/>
      <c r="LTQ40" s="163"/>
      <c r="LTR40" s="163"/>
      <c r="LTS40" s="163"/>
      <c r="LTT40" s="163"/>
      <c r="LTU40" s="163"/>
      <c r="LTV40" s="163"/>
      <c r="LTW40" s="163"/>
      <c r="LTX40" s="163"/>
      <c r="LTY40" s="163"/>
      <c r="LTZ40" s="163"/>
      <c r="LUA40" s="163"/>
      <c r="LUB40" s="163"/>
      <c r="LUC40" s="163"/>
      <c r="LUD40" s="163"/>
      <c r="LUE40" s="163"/>
      <c r="LUF40" s="163"/>
      <c r="LUG40" s="163"/>
      <c r="LUH40" s="163"/>
      <c r="LUI40" s="163"/>
      <c r="LUJ40" s="163"/>
      <c r="LUK40" s="163"/>
      <c r="LUL40" s="163"/>
      <c r="LUM40" s="163"/>
      <c r="LUN40" s="163"/>
      <c r="LUO40" s="163"/>
      <c r="LUP40" s="163"/>
      <c r="LUQ40" s="163"/>
      <c r="LUR40" s="163"/>
      <c r="LUS40" s="163"/>
      <c r="LUT40" s="163"/>
      <c r="LUU40" s="163"/>
      <c r="LUV40" s="163"/>
      <c r="LUW40" s="163"/>
      <c r="LUX40" s="163"/>
      <c r="LUY40" s="163"/>
      <c r="LUZ40" s="163"/>
      <c r="LVA40" s="163"/>
      <c r="LVB40" s="163"/>
      <c r="LVC40" s="163"/>
      <c r="LVD40" s="163"/>
      <c r="LVE40" s="163"/>
      <c r="LVF40" s="163"/>
      <c r="LVG40" s="163"/>
      <c r="LVH40" s="163"/>
      <c r="LVI40" s="163"/>
      <c r="LVJ40" s="163"/>
      <c r="LVK40" s="163"/>
      <c r="LVL40" s="163"/>
      <c r="LVM40" s="163"/>
      <c r="LVN40" s="163"/>
      <c r="LVO40" s="163"/>
      <c r="LVP40" s="163"/>
      <c r="LVQ40" s="163"/>
      <c r="LVR40" s="163"/>
      <c r="LVS40" s="163"/>
      <c r="LVT40" s="163"/>
      <c r="LVU40" s="163"/>
      <c r="LVV40" s="163"/>
      <c r="LVW40" s="163"/>
      <c r="LVX40" s="163"/>
      <c r="LVY40" s="163"/>
      <c r="LVZ40" s="163"/>
      <c r="LWA40" s="163"/>
      <c r="LWB40" s="163"/>
      <c r="LWC40" s="163"/>
      <c r="LWD40" s="163"/>
      <c r="LWE40" s="163"/>
      <c r="LWF40" s="163"/>
      <c r="LWG40" s="163"/>
      <c r="LWH40" s="163"/>
      <c r="LWI40" s="163"/>
      <c r="LWJ40" s="163"/>
      <c r="LWK40" s="163"/>
      <c r="LWL40" s="163"/>
      <c r="LWM40" s="163"/>
      <c r="LWN40" s="163"/>
      <c r="LWO40" s="163"/>
      <c r="LWP40" s="163"/>
      <c r="LWQ40" s="163"/>
      <c r="LWR40" s="163"/>
      <c r="LWS40" s="163"/>
      <c r="LWT40" s="163"/>
      <c r="LWU40" s="163"/>
      <c r="LWV40" s="163"/>
      <c r="LWW40" s="163"/>
      <c r="LWX40" s="163"/>
      <c r="LWY40" s="163"/>
      <c r="LWZ40" s="163"/>
      <c r="LXA40" s="163"/>
      <c r="LXB40" s="163"/>
      <c r="LXC40" s="163"/>
      <c r="LXD40" s="163"/>
      <c r="LXE40" s="163"/>
      <c r="LXF40" s="163"/>
      <c r="LXG40" s="163"/>
      <c r="LXH40" s="163"/>
      <c r="LXI40" s="163"/>
      <c r="LXJ40" s="163"/>
      <c r="LXK40" s="163"/>
      <c r="LXL40" s="163"/>
      <c r="LXM40" s="163"/>
      <c r="LXN40" s="163"/>
      <c r="LXO40" s="163"/>
      <c r="LXP40" s="163"/>
      <c r="LXQ40" s="163"/>
      <c r="LXR40" s="163"/>
      <c r="LXS40" s="163"/>
      <c r="LXT40" s="163"/>
      <c r="LXU40" s="163"/>
      <c r="LXV40" s="163"/>
      <c r="LXW40" s="163"/>
      <c r="LXX40" s="163"/>
      <c r="LXY40" s="163"/>
      <c r="LXZ40" s="163"/>
      <c r="LYA40" s="163"/>
      <c r="LYB40" s="163"/>
      <c r="LYC40" s="163"/>
      <c r="LYD40" s="163"/>
      <c r="LYE40" s="163"/>
      <c r="LYF40" s="163"/>
      <c r="LYG40" s="163"/>
      <c r="LYH40" s="163"/>
      <c r="LYI40" s="163"/>
      <c r="LYJ40" s="163"/>
      <c r="LYK40" s="163"/>
      <c r="LYL40" s="163"/>
      <c r="LYM40" s="163"/>
      <c r="LYN40" s="163"/>
      <c r="LYO40" s="163"/>
      <c r="LYP40" s="163"/>
      <c r="LYQ40" s="163"/>
      <c r="LYR40" s="163"/>
      <c r="LYS40" s="163"/>
      <c r="LYT40" s="163"/>
      <c r="LYU40" s="163"/>
      <c r="LYV40" s="163"/>
      <c r="LYW40" s="163"/>
      <c r="LYX40" s="163"/>
      <c r="LYY40" s="163"/>
      <c r="LYZ40" s="163"/>
      <c r="LZA40" s="163"/>
      <c r="LZB40" s="163"/>
      <c r="LZC40" s="163"/>
      <c r="LZD40" s="163"/>
      <c r="LZE40" s="163"/>
      <c r="LZF40" s="163"/>
      <c r="LZG40" s="163"/>
      <c r="LZH40" s="163"/>
      <c r="LZI40" s="163"/>
      <c r="LZJ40" s="163"/>
      <c r="LZK40" s="163"/>
      <c r="LZL40" s="163"/>
      <c r="LZM40" s="163"/>
      <c r="LZN40" s="163"/>
      <c r="LZO40" s="163"/>
      <c r="LZP40" s="163"/>
      <c r="LZQ40" s="163"/>
      <c r="LZR40" s="163"/>
      <c r="LZS40" s="163"/>
      <c r="LZT40" s="163"/>
      <c r="LZU40" s="163"/>
      <c r="LZV40" s="163"/>
      <c r="LZW40" s="163"/>
      <c r="LZX40" s="163"/>
      <c r="LZY40" s="163"/>
      <c r="LZZ40" s="163"/>
      <c r="MAA40" s="163"/>
      <c r="MAB40" s="163"/>
      <c r="MAC40" s="163"/>
      <c r="MAD40" s="163"/>
      <c r="MAE40" s="163"/>
      <c r="MAF40" s="163"/>
      <c r="MAG40" s="163"/>
      <c r="MAH40" s="163"/>
      <c r="MAI40" s="163"/>
      <c r="MAJ40" s="163"/>
      <c r="MAK40" s="163"/>
      <c r="MAL40" s="163"/>
      <c r="MAM40" s="163"/>
      <c r="MAN40" s="163"/>
      <c r="MAO40" s="163"/>
      <c r="MAP40" s="163"/>
      <c r="MAQ40" s="163"/>
      <c r="MAR40" s="163"/>
      <c r="MAS40" s="163"/>
      <c r="MAT40" s="163"/>
      <c r="MAU40" s="163"/>
      <c r="MAV40" s="163"/>
      <c r="MAW40" s="163"/>
      <c r="MAX40" s="163"/>
      <c r="MAY40" s="163"/>
      <c r="MAZ40" s="163"/>
      <c r="MBA40" s="163"/>
      <c r="MBB40" s="163"/>
      <c r="MBC40" s="163"/>
      <c r="MBD40" s="163"/>
      <c r="MBE40" s="163"/>
      <c r="MBF40" s="163"/>
      <c r="MBG40" s="163"/>
      <c r="MBH40" s="163"/>
      <c r="MBI40" s="163"/>
      <c r="MBJ40" s="163"/>
      <c r="MBK40" s="163"/>
      <c r="MBL40" s="163"/>
      <c r="MBM40" s="163"/>
      <c r="MBN40" s="163"/>
      <c r="MBO40" s="163"/>
      <c r="MBP40" s="163"/>
      <c r="MBQ40" s="163"/>
      <c r="MBR40" s="163"/>
      <c r="MBS40" s="163"/>
      <c r="MBT40" s="163"/>
      <c r="MBU40" s="163"/>
      <c r="MBV40" s="163"/>
      <c r="MBW40" s="163"/>
      <c r="MBX40" s="163"/>
      <c r="MBY40" s="163"/>
      <c r="MBZ40" s="163"/>
      <c r="MCA40" s="163"/>
      <c r="MCB40" s="163"/>
      <c r="MCC40" s="163"/>
      <c r="MCD40" s="163"/>
      <c r="MCE40" s="163"/>
      <c r="MCF40" s="163"/>
      <c r="MCG40" s="163"/>
      <c r="MCH40" s="163"/>
      <c r="MCI40" s="163"/>
      <c r="MCJ40" s="163"/>
      <c r="MCK40" s="163"/>
      <c r="MCL40" s="163"/>
      <c r="MCM40" s="163"/>
      <c r="MCN40" s="163"/>
      <c r="MCO40" s="163"/>
      <c r="MCP40" s="163"/>
      <c r="MCQ40" s="163"/>
      <c r="MCR40" s="163"/>
      <c r="MCS40" s="163"/>
      <c r="MCT40" s="163"/>
      <c r="MCU40" s="163"/>
      <c r="MCV40" s="163"/>
      <c r="MCW40" s="163"/>
      <c r="MCX40" s="163"/>
      <c r="MCY40" s="163"/>
      <c r="MCZ40" s="163"/>
      <c r="MDA40" s="163"/>
      <c r="MDB40" s="163"/>
      <c r="MDC40" s="163"/>
      <c r="MDD40" s="163"/>
      <c r="MDE40" s="163"/>
      <c r="MDF40" s="163"/>
      <c r="MDG40" s="163"/>
      <c r="MDH40" s="163"/>
      <c r="MDI40" s="163"/>
      <c r="MDJ40" s="163"/>
      <c r="MDK40" s="163"/>
      <c r="MDL40" s="163"/>
      <c r="MDM40" s="163"/>
      <c r="MDN40" s="163"/>
      <c r="MDO40" s="163"/>
      <c r="MDP40" s="163"/>
      <c r="MDQ40" s="163"/>
      <c r="MDR40" s="163"/>
      <c r="MDS40" s="163"/>
      <c r="MDT40" s="163"/>
      <c r="MDU40" s="163"/>
      <c r="MDV40" s="163"/>
      <c r="MDW40" s="163"/>
      <c r="MDX40" s="163"/>
      <c r="MDY40" s="163"/>
      <c r="MDZ40" s="163"/>
      <c r="MEA40" s="163"/>
      <c r="MEB40" s="163"/>
      <c r="MEC40" s="163"/>
      <c r="MED40" s="163"/>
      <c r="MEE40" s="163"/>
      <c r="MEF40" s="163"/>
      <c r="MEG40" s="163"/>
      <c r="MEH40" s="163"/>
      <c r="MEI40" s="163"/>
      <c r="MEJ40" s="163"/>
      <c r="MEK40" s="163"/>
      <c r="MEL40" s="163"/>
      <c r="MEM40" s="163"/>
      <c r="MEN40" s="163"/>
      <c r="MEO40" s="163"/>
      <c r="MEP40" s="163"/>
      <c r="MEQ40" s="163"/>
      <c r="MER40" s="163"/>
      <c r="MES40" s="163"/>
      <c r="MET40" s="163"/>
      <c r="MEU40" s="163"/>
      <c r="MEV40" s="163"/>
      <c r="MEW40" s="163"/>
      <c r="MEX40" s="163"/>
      <c r="MEY40" s="163"/>
      <c r="MEZ40" s="163"/>
      <c r="MFA40" s="163"/>
      <c r="MFB40" s="163"/>
      <c r="MFC40" s="163"/>
      <c r="MFD40" s="163"/>
      <c r="MFE40" s="163"/>
      <c r="MFF40" s="163"/>
      <c r="MFG40" s="163"/>
      <c r="MFH40" s="163"/>
      <c r="MFI40" s="163"/>
      <c r="MFJ40" s="163"/>
      <c r="MFK40" s="163"/>
      <c r="MFL40" s="163"/>
      <c r="MFM40" s="163"/>
      <c r="MFN40" s="163"/>
      <c r="MFO40" s="163"/>
      <c r="MFP40" s="163"/>
      <c r="MFQ40" s="163"/>
      <c r="MFR40" s="163"/>
      <c r="MFS40" s="163"/>
      <c r="MFT40" s="163"/>
      <c r="MFU40" s="163"/>
      <c r="MFV40" s="163"/>
      <c r="MFW40" s="163"/>
      <c r="MFX40" s="163"/>
      <c r="MFY40" s="163"/>
      <c r="MFZ40" s="163"/>
      <c r="MGA40" s="163"/>
      <c r="MGB40" s="163"/>
      <c r="MGC40" s="163"/>
      <c r="MGD40" s="163"/>
      <c r="MGE40" s="163"/>
      <c r="MGF40" s="163"/>
      <c r="MGG40" s="163"/>
      <c r="MGH40" s="163"/>
      <c r="MGI40" s="163"/>
      <c r="MGJ40" s="163"/>
      <c r="MGK40" s="163"/>
      <c r="MGL40" s="163"/>
      <c r="MGM40" s="163"/>
      <c r="MGN40" s="163"/>
      <c r="MGO40" s="163"/>
      <c r="MGP40" s="163"/>
      <c r="MGQ40" s="163"/>
      <c r="MGR40" s="163"/>
      <c r="MGS40" s="163"/>
      <c r="MGT40" s="163"/>
      <c r="MGU40" s="163"/>
      <c r="MGV40" s="163"/>
      <c r="MGW40" s="163"/>
      <c r="MGX40" s="163"/>
      <c r="MGY40" s="163"/>
      <c r="MGZ40" s="163"/>
      <c r="MHA40" s="163"/>
      <c r="MHB40" s="163"/>
      <c r="MHC40" s="163"/>
      <c r="MHD40" s="163"/>
      <c r="MHE40" s="163"/>
      <c r="MHF40" s="163"/>
      <c r="MHG40" s="163"/>
      <c r="MHH40" s="163"/>
      <c r="MHI40" s="163"/>
      <c r="MHJ40" s="163"/>
      <c r="MHK40" s="163"/>
      <c r="MHL40" s="163"/>
      <c r="MHM40" s="163"/>
      <c r="MHN40" s="163"/>
      <c r="MHO40" s="163"/>
      <c r="MHP40" s="163"/>
      <c r="MHQ40" s="163"/>
      <c r="MHR40" s="163"/>
      <c r="MHS40" s="163"/>
      <c r="MHT40" s="163"/>
      <c r="MHU40" s="163"/>
      <c r="MHV40" s="163"/>
      <c r="MHW40" s="163"/>
      <c r="MHX40" s="163"/>
      <c r="MHY40" s="163"/>
      <c r="MHZ40" s="163"/>
      <c r="MIA40" s="163"/>
      <c r="MIB40" s="163"/>
      <c r="MIC40" s="163"/>
      <c r="MID40" s="163"/>
      <c r="MIE40" s="163"/>
      <c r="MIF40" s="163"/>
      <c r="MIG40" s="163"/>
      <c r="MIH40" s="163"/>
      <c r="MII40" s="163"/>
      <c r="MIJ40" s="163"/>
      <c r="MIK40" s="163"/>
      <c r="MIL40" s="163"/>
      <c r="MIM40" s="163"/>
      <c r="MIN40" s="163"/>
      <c r="MIO40" s="163"/>
      <c r="MIP40" s="163"/>
      <c r="MIQ40" s="163"/>
      <c r="MIR40" s="163"/>
      <c r="MIS40" s="163"/>
      <c r="MIT40" s="163"/>
      <c r="MIU40" s="163"/>
      <c r="MIV40" s="163"/>
      <c r="MIW40" s="163"/>
      <c r="MIX40" s="163"/>
      <c r="MIY40" s="163"/>
      <c r="MIZ40" s="163"/>
      <c r="MJA40" s="163"/>
      <c r="MJB40" s="163"/>
      <c r="MJC40" s="163"/>
      <c r="MJD40" s="163"/>
      <c r="MJE40" s="163"/>
      <c r="MJF40" s="163"/>
      <c r="MJG40" s="163"/>
      <c r="MJH40" s="163"/>
      <c r="MJI40" s="163"/>
      <c r="MJJ40" s="163"/>
      <c r="MJK40" s="163"/>
      <c r="MJL40" s="163"/>
      <c r="MJM40" s="163"/>
      <c r="MJN40" s="163"/>
      <c r="MJO40" s="163"/>
      <c r="MJP40" s="163"/>
      <c r="MJQ40" s="163"/>
      <c r="MJR40" s="163"/>
      <c r="MJS40" s="163"/>
      <c r="MJT40" s="163"/>
      <c r="MJU40" s="163"/>
      <c r="MJV40" s="163"/>
      <c r="MJW40" s="163"/>
      <c r="MJX40" s="163"/>
      <c r="MJY40" s="163"/>
      <c r="MJZ40" s="163"/>
      <c r="MKA40" s="163"/>
      <c r="MKB40" s="163"/>
      <c r="MKC40" s="163"/>
      <c r="MKD40" s="163"/>
      <c r="MKE40" s="163"/>
      <c r="MKF40" s="163"/>
      <c r="MKG40" s="163"/>
      <c r="MKH40" s="163"/>
      <c r="MKI40" s="163"/>
      <c r="MKJ40" s="163"/>
      <c r="MKK40" s="163"/>
      <c r="MKL40" s="163"/>
      <c r="MKM40" s="163"/>
      <c r="MKN40" s="163"/>
      <c r="MKO40" s="163"/>
      <c r="MKP40" s="163"/>
      <c r="MKQ40" s="163"/>
      <c r="MKR40" s="163"/>
      <c r="MKS40" s="163"/>
      <c r="MKT40" s="163"/>
      <c r="MKU40" s="163"/>
      <c r="MKV40" s="163"/>
      <c r="MKW40" s="163"/>
      <c r="MKX40" s="163"/>
      <c r="MKY40" s="163"/>
      <c r="MKZ40" s="163"/>
      <c r="MLA40" s="163"/>
      <c r="MLB40" s="163"/>
      <c r="MLC40" s="163"/>
      <c r="MLD40" s="163"/>
      <c r="MLE40" s="163"/>
      <c r="MLF40" s="163"/>
      <c r="MLG40" s="163"/>
      <c r="MLH40" s="163"/>
      <c r="MLI40" s="163"/>
      <c r="MLJ40" s="163"/>
      <c r="MLK40" s="163"/>
      <c r="MLL40" s="163"/>
      <c r="MLM40" s="163"/>
      <c r="MLN40" s="163"/>
      <c r="MLO40" s="163"/>
      <c r="MLP40" s="163"/>
      <c r="MLQ40" s="163"/>
      <c r="MLR40" s="163"/>
      <c r="MLS40" s="163"/>
      <c r="MLT40" s="163"/>
      <c r="MLU40" s="163"/>
      <c r="MLV40" s="163"/>
      <c r="MLW40" s="163"/>
      <c r="MLX40" s="163"/>
      <c r="MLY40" s="163"/>
      <c r="MLZ40" s="163"/>
      <c r="MMA40" s="163"/>
      <c r="MMB40" s="163"/>
      <c r="MMC40" s="163"/>
      <c r="MMD40" s="163"/>
      <c r="MME40" s="163"/>
      <c r="MMF40" s="163"/>
      <c r="MMG40" s="163"/>
      <c r="MMH40" s="163"/>
      <c r="MMI40" s="163"/>
      <c r="MMJ40" s="163"/>
      <c r="MMK40" s="163"/>
      <c r="MML40" s="163"/>
      <c r="MMM40" s="163"/>
      <c r="MMN40" s="163"/>
      <c r="MMO40" s="163"/>
      <c r="MMP40" s="163"/>
      <c r="MMQ40" s="163"/>
      <c r="MMR40" s="163"/>
      <c r="MMS40" s="163"/>
      <c r="MMT40" s="163"/>
      <c r="MMU40" s="163"/>
      <c r="MMV40" s="163"/>
      <c r="MMW40" s="163"/>
      <c r="MMX40" s="163"/>
      <c r="MMY40" s="163"/>
      <c r="MMZ40" s="163"/>
      <c r="MNA40" s="163"/>
      <c r="MNB40" s="163"/>
      <c r="MNC40" s="163"/>
      <c r="MND40" s="163"/>
      <c r="MNE40" s="163"/>
      <c r="MNF40" s="163"/>
      <c r="MNG40" s="163"/>
      <c r="MNH40" s="163"/>
      <c r="MNI40" s="163"/>
      <c r="MNJ40" s="163"/>
      <c r="MNK40" s="163"/>
      <c r="MNL40" s="163"/>
      <c r="MNM40" s="163"/>
      <c r="MNN40" s="163"/>
      <c r="MNO40" s="163"/>
      <c r="MNP40" s="163"/>
      <c r="MNQ40" s="163"/>
      <c r="MNR40" s="163"/>
      <c r="MNS40" s="163"/>
      <c r="MNT40" s="163"/>
      <c r="MNU40" s="163"/>
      <c r="MNV40" s="163"/>
      <c r="MNW40" s="163"/>
      <c r="MNX40" s="163"/>
      <c r="MNY40" s="163"/>
      <c r="MNZ40" s="163"/>
      <c r="MOA40" s="163"/>
      <c r="MOB40" s="163"/>
      <c r="MOC40" s="163"/>
      <c r="MOD40" s="163"/>
      <c r="MOE40" s="163"/>
      <c r="MOF40" s="163"/>
      <c r="MOG40" s="163"/>
      <c r="MOH40" s="163"/>
      <c r="MOI40" s="163"/>
      <c r="MOJ40" s="163"/>
      <c r="MOK40" s="163"/>
      <c r="MOL40" s="163"/>
      <c r="MOM40" s="163"/>
      <c r="MON40" s="163"/>
      <c r="MOO40" s="163"/>
      <c r="MOP40" s="163"/>
      <c r="MOQ40" s="163"/>
      <c r="MOR40" s="163"/>
      <c r="MOS40" s="163"/>
      <c r="MOT40" s="163"/>
      <c r="MOU40" s="163"/>
      <c r="MOV40" s="163"/>
      <c r="MOW40" s="163"/>
      <c r="MOX40" s="163"/>
      <c r="MOY40" s="163"/>
      <c r="MOZ40" s="163"/>
      <c r="MPA40" s="163"/>
      <c r="MPB40" s="163"/>
      <c r="MPC40" s="163"/>
      <c r="MPD40" s="163"/>
      <c r="MPE40" s="163"/>
      <c r="MPF40" s="163"/>
      <c r="MPG40" s="163"/>
      <c r="MPH40" s="163"/>
      <c r="MPI40" s="163"/>
      <c r="MPJ40" s="163"/>
      <c r="MPK40" s="163"/>
      <c r="MPL40" s="163"/>
      <c r="MPM40" s="163"/>
      <c r="MPN40" s="163"/>
      <c r="MPO40" s="163"/>
      <c r="MPP40" s="163"/>
      <c r="MPQ40" s="163"/>
      <c r="MPR40" s="163"/>
      <c r="MPS40" s="163"/>
      <c r="MPT40" s="163"/>
      <c r="MPU40" s="163"/>
      <c r="MPV40" s="163"/>
      <c r="MPW40" s="163"/>
      <c r="MPX40" s="163"/>
      <c r="MPY40" s="163"/>
      <c r="MPZ40" s="163"/>
      <c r="MQA40" s="163"/>
      <c r="MQB40" s="163"/>
      <c r="MQC40" s="163"/>
      <c r="MQD40" s="163"/>
      <c r="MQE40" s="163"/>
      <c r="MQF40" s="163"/>
      <c r="MQG40" s="163"/>
      <c r="MQH40" s="163"/>
      <c r="MQI40" s="163"/>
      <c r="MQJ40" s="163"/>
      <c r="MQK40" s="163"/>
      <c r="MQL40" s="163"/>
      <c r="MQM40" s="163"/>
      <c r="MQN40" s="163"/>
      <c r="MQO40" s="163"/>
      <c r="MQP40" s="163"/>
      <c r="MQQ40" s="163"/>
      <c r="MQR40" s="163"/>
      <c r="MQS40" s="163"/>
      <c r="MQT40" s="163"/>
      <c r="MQU40" s="163"/>
      <c r="MQV40" s="163"/>
      <c r="MQW40" s="163"/>
      <c r="MQX40" s="163"/>
      <c r="MQY40" s="163"/>
      <c r="MQZ40" s="163"/>
      <c r="MRA40" s="163"/>
      <c r="MRB40" s="163"/>
      <c r="MRC40" s="163"/>
      <c r="MRD40" s="163"/>
      <c r="MRE40" s="163"/>
      <c r="MRF40" s="163"/>
      <c r="MRG40" s="163"/>
      <c r="MRH40" s="163"/>
      <c r="MRI40" s="163"/>
      <c r="MRJ40" s="163"/>
      <c r="MRK40" s="163"/>
      <c r="MRL40" s="163"/>
      <c r="MRM40" s="163"/>
      <c r="MRN40" s="163"/>
      <c r="MRO40" s="163"/>
      <c r="MRP40" s="163"/>
      <c r="MRQ40" s="163"/>
      <c r="MRR40" s="163"/>
      <c r="MRS40" s="163"/>
      <c r="MRT40" s="163"/>
      <c r="MRU40" s="163"/>
      <c r="MRV40" s="163"/>
      <c r="MRW40" s="163"/>
      <c r="MRX40" s="163"/>
      <c r="MRY40" s="163"/>
      <c r="MRZ40" s="163"/>
      <c r="MSA40" s="163"/>
      <c r="MSB40" s="163"/>
      <c r="MSC40" s="163"/>
      <c r="MSD40" s="163"/>
      <c r="MSE40" s="163"/>
      <c r="MSF40" s="163"/>
      <c r="MSG40" s="163"/>
      <c r="MSH40" s="163"/>
      <c r="MSI40" s="163"/>
      <c r="MSJ40" s="163"/>
      <c r="MSK40" s="163"/>
      <c r="MSL40" s="163"/>
      <c r="MSM40" s="163"/>
      <c r="MSN40" s="163"/>
      <c r="MSO40" s="163"/>
      <c r="MSP40" s="163"/>
      <c r="MSQ40" s="163"/>
      <c r="MSR40" s="163"/>
      <c r="MSS40" s="163"/>
      <c r="MST40" s="163"/>
      <c r="MSU40" s="163"/>
      <c r="MSV40" s="163"/>
      <c r="MSW40" s="163"/>
      <c r="MSX40" s="163"/>
      <c r="MSY40" s="163"/>
      <c r="MSZ40" s="163"/>
      <c r="MTA40" s="163"/>
      <c r="MTB40" s="163"/>
      <c r="MTC40" s="163"/>
      <c r="MTD40" s="163"/>
      <c r="MTE40" s="163"/>
      <c r="MTF40" s="163"/>
      <c r="MTG40" s="163"/>
      <c r="MTH40" s="163"/>
      <c r="MTI40" s="163"/>
      <c r="MTJ40" s="163"/>
      <c r="MTK40" s="163"/>
      <c r="MTL40" s="163"/>
      <c r="MTM40" s="163"/>
      <c r="MTN40" s="163"/>
      <c r="MTO40" s="163"/>
      <c r="MTP40" s="163"/>
      <c r="MTQ40" s="163"/>
      <c r="MTR40" s="163"/>
      <c r="MTS40" s="163"/>
      <c r="MTT40" s="163"/>
      <c r="MTU40" s="163"/>
      <c r="MTV40" s="163"/>
      <c r="MTW40" s="163"/>
      <c r="MTX40" s="163"/>
      <c r="MTY40" s="163"/>
      <c r="MTZ40" s="163"/>
      <c r="MUA40" s="163"/>
      <c r="MUB40" s="163"/>
      <c r="MUC40" s="163"/>
      <c r="MUD40" s="163"/>
      <c r="MUE40" s="163"/>
      <c r="MUF40" s="163"/>
      <c r="MUG40" s="163"/>
      <c r="MUH40" s="163"/>
      <c r="MUI40" s="163"/>
      <c r="MUJ40" s="163"/>
      <c r="MUK40" s="163"/>
      <c r="MUL40" s="163"/>
      <c r="MUM40" s="163"/>
      <c r="MUN40" s="163"/>
      <c r="MUO40" s="163"/>
      <c r="MUP40" s="163"/>
      <c r="MUQ40" s="163"/>
      <c r="MUR40" s="163"/>
      <c r="MUS40" s="163"/>
      <c r="MUT40" s="163"/>
      <c r="MUU40" s="163"/>
      <c r="MUV40" s="163"/>
      <c r="MUW40" s="163"/>
      <c r="MUX40" s="163"/>
      <c r="MUY40" s="163"/>
      <c r="MUZ40" s="163"/>
      <c r="MVA40" s="163"/>
      <c r="MVB40" s="163"/>
      <c r="MVC40" s="163"/>
      <c r="MVD40" s="163"/>
      <c r="MVE40" s="163"/>
      <c r="MVF40" s="163"/>
      <c r="MVG40" s="163"/>
      <c r="MVH40" s="163"/>
      <c r="MVI40" s="163"/>
      <c r="MVJ40" s="163"/>
      <c r="MVK40" s="163"/>
      <c r="MVL40" s="163"/>
      <c r="MVM40" s="163"/>
      <c r="MVN40" s="163"/>
      <c r="MVO40" s="163"/>
      <c r="MVP40" s="163"/>
      <c r="MVQ40" s="163"/>
      <c r="MVR40" s="163"/>
      <c r="MVS40" s="163"/>
      <c r="MVT40" s="163"/>
      <c r="MVU40" s="163"/>
      <c r="MVV40" s="163"/>
      <c r="MVW40" s="163"/>
      <c r="MVX40" s="163"/>
      <c r="MVY40" s="163"/>
      <c r="MVZ40" s="163"/>
      <c r="MWA40" s="163"/>
      <c r="MWB40" s="163"/>
      <c r="MWC40" s="163"/>
      <c r="MWD40" s="163"/>
      <c r="MWE40" s="163"/>
      <c r="MWF40" s="163"/>
      <c r="MWG40" s="163"/>
      <c r="MWH40" s="163"/>
      <c r="MWI40" s="163"/>
      <c r="MWJ40" s="163"/>
      <c r="MWK40" s="163"/>
      <c r="MWL40" s="163"/>
      <c r="MWM40" s="163"/>
      <c r="MWN40" s="163"/>
      <c r="MWO40" s="163"/>
      <c r="MWP40" s="163"/>
      <c r="MWQ40" s="163"/>
      <c r="MWR40" s="163"/>
      <c r="MWS40" s="163"/>
      <c r="MWT40" s="163"/>
      <c r="MWU40" s="163"/>
      <c r="MWV40" s="163"/>
      <c r="MWW40" s="163"/>
      <c r="MWX40" s="163"/>
      <c r="MWY40" s="163"/>
      <c r="MWZ40" s="163"/>
      <c r="MXA40" s="163"/>
      <c r="MXB40" s="163"/>
      <c r="MXC40" s="163"/>
      <c r="MXD40" s="163"/>
      <c r="MXE40" s="163"/>
      <c r="MXF40" s="163"/>
      <c r="MXG40" s="163"/>
      <c r="MXH40" s="163"/>
      <c r="MXI40" s="163"/>
      <c r="MXJ40" s="163"/>
      <c r="MXK40" s="163"/>
      <c r="MXL40" s="163"/>
      <c r="MXM40" s="163"/>
      <c r="MXN40" s="163"/>
      <c r="MXO40" s="163"/>
      <c r="MXP40" s="163"/>
      <c r="MXQ40" s="163"/>
      <c r="MXR40" s="163"/>
      <c r="MXS40" s="163"/>
      <c r="MXT40" s="163"/>
      <c r="MXU40" s="163"/>
      <c r="MXV40" s="163"/>
      <c r="MXW40" s="163"/>
      <c r="MXX40" s="163"/>
      <c r="MXY40" s="163"/>
      <c r="MXZ40" s="163"/>
      <c r="MYA40" s="163"/>
      <c r="MYB40" s="163"/>
      <c r="MYC40" s="163"/>
      <c r="MYD40" s="163"/>
      <c r="MYE40" s="163"/>
      <c r="MYF40" s="163"/>
      <c r="MYG40" s="163"/>
      <c r="MYH40" s="163"/>
      <c r="MYI40" s="163"/>
      <c r="MYJ40" s="163"/>
      <c r="MYK40" s="163"/>
      <c r="MYL40" s="163"/>
      <c r="MYM40" s="163"/>
      <c r="MYN40" s="163"/>
      <c r="MYO40" s="163"/>
      <c r="MYP40" s="163"/>
      <c r="MYQ40" s="163"/>
      <c r="MYR40" s="163"/>
      <c r="MYS40" s="163"/>
      <c r="MYT40" s="163"/>
      <c r="MYU40" s="163"/>
      <c r="MYV40" s="163"/>
      <c r="MYW40" s="163"/>
      <c r="MYX40" s="163"/>
      <c r="MYY40" s="163"/>
      <c r="MYZ40" s="163"/>
      <c r="MZA40" s="163"/>
      <c r="MZB40" s="163"/>
      <c r="MZC40" s="163"/>
      <c r="MZD40" s="163"/>
      <c r="MZE40" s="163"/>
      <c r="MZF40" s="163"/>
      <c r="MZG40" s="163"/>
      <c r="MZH40" s="163"/>
      <c r="MZI40" s="163"/>
      <c r="MZJ40" s="163"/>
      <c r="MZK40" s="163"/>
      <c r="MZL40" s="163"/>
      <c r="MZM40" s="163"/>
      <c r="MZN40" s="163"/>
      <c r="MZO40" s="163"/>
      <c r="MZP40" s="163"/>
      <c r="MZQ40" s="163"/>
      <c r="MZR40" s="163"/>
      <c r="MZS40" s="163"/>
      <c r="MZT40" s="163"/>
      <c r="MZU40" s="163"/>
      <c r="MZV40" s="163"/>
      <c r="MZW40" s="163"/>
      <c r="MZX40" s="163"/>
      <c r="MZY40" s="163"/>
      <c r="MZZ40" s="163"/>
      <c r="NAA40" s="163"/>
      <c r="NAB40" s="163"/>
      <c r="NAC40" s="163"/>
      <c r="NAD40" s="163"/>
      <c r="NAE40" s="163"/>
      <c r="NAF40" s="163"/>
      <c r="NAG40" s="163"/>
      <c r="NAH40" s="163"/>
      <c r="NAI40" s="163"/>
      <c r="NAJ40" s="163"/>
      <c r="NAK40" s="163"/>
      <c r="NAL40" s="163"/>
      <c r="NAM40" s="163"/>
      <c r="NAN40" s="163"/>
      <c r="NAO40" s="163"/>
      <c r="NAP40" s="163"/>
      <c r="NAQ40" s="163"/>
      <c r="NAR40" s="163"/>
      <c r="NAS40" s="163"/>
      <c r="NAT40" s="163"/>
      <c r="NAU40" s="163"/>
      <c r="NAV40" s="163"/>
      <c r="NAW40" s="163"/>
      <c r="NAX40" s="163"/>
      <c r="NAY40" s="163"/>
      <c r="NAZ40" s="163"/>
      <c r="NBA40" s="163"/>
      <c r="NBB40" s="163"/>
      <c r="NBC40" s="163"/>
      <c r="NBD40" s="163"/>
      <c r="NBE40" s="163"/>
      <c r="NBF40" s="163"/>
      <c r="NBG40" s="163"/>
      <c r="NBH40" s="163"/>
      <c r="NBI40" s="163"/>
      <c r="NBJ40" s="163"/>
      <c r="NBK40" s="163"/>
      <c r="NBL40" s="163"/>
      <c r="NBM40" s="163"/>
      <c r="NBN40" s="163"/>
      <c r="NBO40" s="163"/>
      <c r="NBP40" s="163"/>
      <c r="NBQ40" s="163"/>
      <c r="NBR40" s="163"/>
      <c r="NBS40" s="163"/>
      <c r="NBT40" s="163"/>
      <c r="NBU40" s="163"/>
      <c r="NBV40" s="163"/>
      <c r="NBW40" s="163"/>
      <c r="NBX40" s="163"/>
      <c r="NBY40" s="163"/>
      <c r="NBZ40" s="163"/>
      <c r="NCA40" s="163"/>
      <c r="NCB40" s="163"/>
      <c r="NCC40" s="163"/>
      <c r="NCD40" s="163"/>
      <c r="NCE40" s="163"/>
      <c r="NCF40" s="163"/>
      <c r="NCG40" s="163"/>
      <c r="NCH40" s="163"/>
      <c r="NCI40" s="163"/>
      <c r="NCJ40" s="163"/>
      <c r="NCK40" s="163"/>
      <c r="NCL40" s="163"/>
      <c r="NCM40" s="163"/>
      <c r="NCN40" s="163"/>
      <c r="NCO40" s="163"/>
      <c r="NCP40" s="163"/>
      <c r="NCQ40" s="163"/>
      <c r="NCR40" s="163"/>
      <c r="NCS40" s="163"/>
      <c r="NCT40" s="163"/>
      <c r="NCU40" s="163"/>
      <c r="NCV40" s="163"/>
      <c r="NCW40" s="163"/>
      <c r="NCX40" s="163"/>
      <c r="NCY40" s="163"/>
      <c r="NCZ40" s="163"/>
      <c r="NDA40" s="163"/>
      <c r="NDB40" s="163"/>
      <c r="NDC40" s="163"/>
      <c r="NDD40" s="163"/>
      <c r="NDE40" s="163"/>
      <c r="NDF40" s="163"/>
      <c r="NDG40" s="163"/>
      <c r="NDH40" s="163"/>
      <c r="NDI40" s="163"/>
      <c r="NDJ40" s="163"/>
      <c r="NDK40" s="163"/>
      <c r="NDL40" s="163"/>
      <c r="NDM40" s="163"/>
      <c r="NDN40" s="163"/>
      <c r="NDO40" s="163"/>
      <c r="NDP40" s="163"/>
      <c r="NDQ40" s="163"/>
      <c r="NDR40" s="163"/>
      <c r="NDS40" s="163"/>
      <c r="NDT40" s="163"/>
      <c r="NDU40" s="163"/>
      <c r="NDV40" s="163"/>
      <c r="NDW40" s="163"/>
      <c r="NDX40" s="163"/>
      <c r="NDY40" s="163"/>
      <c r="NDZ40" s="163"/>
      <c r="NEA40" s="163"/>
      <c r="NEB40" s="163"/>
      <c r="NEC40" s="163"/>
      <c r="NED40" s="163"/>
      <c r="NEE40" s="163"/>
      <c r="NEF40" s="163"/>
      <c r="NEG40" s="163"/>
      <c r="NEH40" s="163"/>
      <c r="NEI40" s="163"/>
      <c r="NEJ40" s="163"/>
      <c r="NEK40" s="163"/>
      <c r="NEL40" s="163"/>
      <c r="NEM40" s="163"/>
      <c r="NEN40" s="163"/>
      <c r="NEO40" s="163"/>
      <c r="NEP40" s="163"/>
      <c r="NEQ40" s="163"/>
      <c r="NER40" s="163"/>
      <c r="NES40" s="163"/>
      <c r="NET40" s="163"/>
      <c r="NEU40" s="163"/>
      <c r="NEV40" s="163"/>
      <c r="NEW40" s="163"/>
      <c r="NEX40" s="163"/>
      <c r="NEY40" s="163"/>
      <c r="NEZ40" s="163"/>
      <c r="NFA40" s="163"/>
      <c r="NFB40" s="163"/>
      <c r="NFC40" s="163"/>
      <c r="NFD40" s="163"/>
      <c r="NFE40" s="163"/>
      <c r="NFF40" s="163"/>
      <c r="NFG40" s="163"/>
      <c r="NFH40" s="163"/>
      <c r="NFI40" s="163"/>
      <c r="NFJ40" s="163"/>
      <c r="NFK40" s="163"/>
      <c r="NFL40" s="163"/>
      <c r="NFM40" s="163"/>
      <c r="NFN40" s="163"/>
      <c r="NFO40" s="163"/>
      <c r="NFP40" s="163"/>
      <c r="NFQ40" s="163"/>
      <c r="NFR40" s="163"/>
      <c r="NFS40" s="163"/>
      <c r="NFT40" s="163"/>
      <c r="NFU40" s="163"/>
      <c r="NFV40" s="163"/>
      <c r="NFW40" s="163"/>
      <c r="NFX40" s="163"/>
      <c r="NFY40" s="163"/>
      <c r="NFZ40" s="163"/>
      <c r="NGA40" s="163"/>
      <c r="NGB40" s="163"/>
      <c r="NGC40" s="163"/>
      <c r="NGD40" s="163"/>
      <c r="NGE40" s="163"/>
      <c r="NGF40" s="163"/>
      <c r="NGG40" s="163"/>
      <c r="NGH40" s="163"/>
      <c r="NGI40" s="163"/>
      <c r="NGJ40" s="163"/>
      <c r="NGK40" s="163"/>
      <c r="NGL40" s="163"/>
      <c r="NGM40" s="163"/>
      <c r="NGN40" s="163"/>
      <c r="NGO40" s="163"/>
      <c r="NGP40" s="163"/>
      <c r="NGQ40" s="163"/>
      <c r="NGR40" s="163"/>
      <c r="NGS40" s="163"/>
      <c r="NGT40" s="163"/>
      <c r="NGU40" s="163"/>
      <c r="NGV40" s="163"/>
      <c r="NGW40" s="163"/>
      <c r="NGX40" s="163"/>
      <c r="NGY40" s="163"/>
      <c r="NGZ40" s="163"/>
      <c r="NHA40" s="163"/>
      <c r="NHB40" s="163"/>
      <c r="NHC40" s="163"/>
      <c r="NHD40" s="163"/>
      <c r="NHE40" s="163"/>
      <c r="NHF40" s="163"/>
      <c r="NHG40" s="163"/>
      <c r="NHH40" s="163"/>
      <c r="NHI40" s="163"/>
      <c r="NHJ40" s="163"/>
      <c r="NHK40" s="163"/>
      <c r="NHL40" s="163"/>
      <c r="NHM40" s="163"/>
      <c r="NHN40" s="163"/>
      <c r="NHO40" s="163"/>
      <c r="NHP40" s="163"/>
      <c r="NHQ40" s="163"/>
      <c r="NHR40" s="163"/>
      <c r="NHS40" s="163"/>
      <c r="NHT40" s="163"/>
      <c r="NHU40" s="163"/>
      <c r="NHV40" s="163"/>
      <c r="NHW40" s="163"/>
      <c r="NHX40" s="163"/>
      <c r="NHY40" s="163"/>
      <c r="NHZ40" s="163"/>
      <c r="NIA40" s="163"/>
      <c r="NIB40" s="163"/>
      <c r="NIC40" s="163"/>
      <c r="NID40" s="163"/>
      <c r="NIE40" s="163"/>
      <c r="NIF40" s="163"/>
      <c r="NIG40" s="163"/>
      <c r="NIH40" s="163"/>
      <c r="NII40" s="163"/>
      <c r="NIJ40" s="163"/>
      <c r="NIK40" s="163"/>
      <c r="NIL40" s="163"/>
      <c r="NIM40" s="163"/>
      <c r="NIN40" s="163"/>
      <c r="NIO40" s="163"/>
      <c r="NIP40" s="163"/>
      <c r="NIQ40" s="163"/>
      <c r="NIR40" s="163"/>
      <c r="NIS40" s="163"/>
      <c r="NIT40" s="163"/>
      <c r="NIU40" s="163"/>
      <c r="NIV40" s="163"/>
      <c r="NIW40" s="163"/>
      <c r="NIX40" s="163"/>
      <c r="NIY40" s="163"/>
      <c r="NIZ40" s="163"/>
      <c r="NJA40" s="163"/>
      <c r="NJB40" s="163"/>
      <c r="NJC40" s="163"/>
      <c r="NJD40" s="163"/>
      <c r="NJE40" s="163"/>
      <c r="NJF40" s="163"/>
      <c r="NJG40" s="163"/>
      <c r="NJH40" s="163"/>
      <c r="NJI40" s="163"/>
      <c r="NJJ40" s="163"/>
      <c r="NJK40" s="163"/>
      <c r="NJL40" s="163"/>
      <c r="NJM40" s="163"/>
      <c r="NJN40" s="163"/>
      <c r="NJO40" s="163"/>
      <c r="NJP40" s="163"/>
      <c r="NJQ40" s="163"/>
      <c r="NJR40" s="163"/>
      <c r="NJS40" s="163"/>
      <c r="NJT40" s="163"/>
      <c r="NJU40" s="163"/>
      <c r="NJV40" s="163"/>
      <c r="NJW40" s="163"/>
      <c r="NJX40" s="163"/>
      <c r="NJY40" s="163"/>
      <c r="NJZ40" s="163"/>
      <c r="NKA40" s="163"/>
      <c r="NKB40" s="163"/>
      <c r="NKC40" s="163"/>
      <c r="NKD40" s="163"/>
      <c r="NKE40" s="163"/>
      <c r="NKF40" s="163"/>
      <c r="NKG40" s="163"/>
      <c r="NKH40" s="163"/>
      <c r="NKI40" s="163"/>
      <c r="NKJ40" s="163"/>
      <c r="NKK40" s="163"/>
      <c r="NKL40" s="163"/>
      <c r="NKM40" s="163"/>
      <c r="NKN40" s="163"/>
      <c r="NKO40" s="163"/>
      <c r="NKP40" s="163"/>
      <c r="NKQ40" s="163"/>
      <c r="NKR40" s="163"/>
      <c r="NKS40" s="163"/>
      <c r="NKT40" s="163"/>
      <c r="NKU40" s="163"/>
      <c r="NKV40" s="163"/>
      <c r="NKW40" s="163"/>
      <c r="NKX40" s="163"/>
      <c r="NKY40" s="163"/>
      <c r="NKZ40" s="163"/>
      <c r="NLA40" s="163"/>
      <c r="NLB40" s="163"/>
      <c r="NLC40" s="163"/>
      <c r="NLD40" s="163"/>
      <c r="NLE40" s="163"/>
      <c r="NLF40" s="163"/>
      <c r="NLG40" s="163"/>
      <c r="NLH40" s="163"/>
      <c r="NLI40" s="163"/>
      <c r="NLJ40" s="163"/>
      <c r="NLK40" s="163"/>
      <c r="NLL40" s="163"/>
      <c r="NLM40" s="163"/>
      <c r="NLN40" s="163"/>
      <c r="NLO40" s="163"/>
      <c r="NLP40" s="163"/>
      <c r="NLQ40" s="163"/>
      <c r="NLR40" s="163"/>
      <c r="NLS40" s="163"/>
      <c r="NLT40" s="163"/>
      <c r="NLU40" s="163"/>
      <c r="NLV40" s="163"/>
      <c r="NLW40" s="163"/>
      <c r="NLX40" s="163"/>
      <c r="NLY40" s="163"/>
      <c r="NLZ40" s="163"/>
      <c r="NMA40" s="163"/>
      <c r="NMB40" s="163"/>
      <c r="NMC40" s="163"/>
      <c r="NMD40" s="163"/>
      <c r="NME40" s="163"/>
      <c r="NMF40" s="163"/>
      <c r="NMG40" s="163"/>
      <c r="NMH40" s="163"/>
      <c r="NMI40" s="163"/>
      <c r="NMJ40" s="163"/>
      <c r="NMK40" s="163"/>
      <c r="NML40" s="163"/>
      <c r="NMM40" s="163"/>
      <c r="NMN40" s="163"/>
      <c r="NMO40" s="163"/>
      <c r="NMP40" s="163"/>
      <c r="NMQ40" s="163"/>
      <c r="NMR40" s="163"/>
      <c r="NMS40" s="163"/>
      <c r="NMT40" s="163"/>
      <c r="NMU40" s="163"/>
      <c r="NMV40" s="163"/>
      <c r="NMW40" s="163"/>
      <c r="NMX40" s="163"/>
      <c r="NMY40" s="163"/>
      <c r="NMZ40" s="163"/>
      <c r="NNA40" s="163"/>
      <c r="NNB40" s="163"/>
      <c r="NNC40" s="163"/>
      <c r="NND40" s="163"/>
      <c r="NNE40" s="163"/>
      <c r="NNF40" s="163"/>
      <c r="NNG40" s="163"/>
      <c r="NNH40" s="163"/>
      <c r="NNI40" s="163"/>
      <c r="NNJ40" s="163"/>
      <c r="NNK40" s="163"/>
      <c r="NNL40" s="163"/>
      <c r="NNM40" s="163"/>
      <c r="NNN40" s="163"/>
      <c r="NNO40" s="163"/>
      <c r="NNP40" s="163"/>
      <c r="NNQ40" s="163"/>
      <c r="NNR40" s="163"/>
      <c r="NNS40" s="163"/>
      <c r="NNT40" s="163"/>
      <c r="NNU40" s="163"/>
      <c r="NNV40" s="163"/>
      <c r="NNW40" s="163"/>
      <c r="NNX40" s="163"/>
      <c r="NNY40" s="163"/>
      <c r="NNZ40" s="163"/>
      <c r="NOA40" s="163"/>
      <c r="NOB40" s="163"/>
      <c r="NOC40" s="163"/>
      <c r="NOD40" s="163"/>
      <c r="NOE40" s="163"/>
      <c r="NOF40" s="163"/>
      <c r="NOG40" s="163"/>
      <c r="NOH40" s="163"/>
      <c r="NOI40" s="163"/>
      <c r="NOJ40" s="163"/>
      <c r="NOK40" s="163"/>
      <c r="NOL40" s="163"/>
      <c r="NOM40" s="163"/>
      <c r="NON40" s="163"/>
      <c r="NOO40" s="163"/>
      <c r="NOP40" s="163"/>
      <c r="NOQ40" s="163"/>
      <c r="NOR40" s="163"/>
      <c r="NOS40" s="163"/>
      <c r="NOT40" s="163"/>
      <c r="NOU40" s="163"/>
      <c r="NOV40" s="163"/>
      <c r="NOW40" s="163"/>
      <c r="NOX40" s="163"/>
      <c r="NOY40" s="163"/>
      <c r="NOZ40" s="163"/>
      <c r="NPA40" s="163"/>
      <c r="NPB40" s="163"/>
      <c r="NPC40" s="163"/>
      <c r="NPD40" s="163"/>
      <c r="NPE40" s="163"/>
      <c r="NPF40" s="163"/>
      <c r="NPG40" s="163"/>
      <c r="NPH40" s="163"/>
      <c r="NPI40" s="163"/>
      <c r="NPJ40" s="163"/>
      <c r="NPK40" s="163"/>
      <c r="NPL40" s="163"/>
      <c r="NPM40" s="163"/>
      <c r="NPN40" s="163"/>
      <c r="NPO40" s="163"/>
      <c r="NPP40" s="163"/>
      <c r="NPQ40" s="163"/>
      <c r="NPR40" s="163"/>
      <c r="NPS40" s="163"/>
      <c r="NPT40" s="163"/>
      <c r="NPU40" s="163"/>
      <c r="NPV40" s="163"/>
      <c r="NPW40" s="163"/>
      <c r="NPX40" s="163"/>
      <c r="NPY40" s="163"/>
      <c r="NPZ40" s="163"/>
      <c r="NQA40" s="163"/>
      <c r="NQB40" s="163"/>
      <c r="NQC40" s="163"/>
      <c r="NQD40" s="163"/>
      <c r="NQE40" s="163"/>
      <c r="NQF40" s="163"/>
      <c r="NQG40" s="163"/>
      <c r="NQH40" s="163"/>
      <c r="NQI40" s="163"/>
      <c r="NQJ40" s="163"/>
      <c r="NQK40" s="163"/>
      <c r="NQL40" s="163"/>
      <c r="NQM40" s="163"/>
      <c r="NQN40" s="163"/>
      <c r="NQO40" s="163"/>
      <c r="NQP40" s="163"/>
      <c r="NQQ40" s="163"/>
      <c r="NQR40" s="163"/>
      <c r="NQS40" s="163"/>
      <c r="NQT40" s="163"/>
      <c r="NQU40" s="163"/>
      <c r="NQV40" s="163"/>
      <c r="NQW40" s="163"/>
      <c r="NQX40" s="163"/>
      <c r="NQY40" s="163"/>
      <c r="NQZ40" s="163"/>
      <c r="NRA40" s="163"/>
      <c r="NRB40" s="163"/>
      <c r="NRC40" s="163"/>
      <c r="NRD40" s="163"/>
      <c r="NRE40" s="163"/>
      <c r="NRF40" s="163"/>
      <c r="NRG40" s="163"/>
      <c r="NRH40" s="163"/>
      <c r="NRI40" s="163"/>
      <c r="NRJ40" s="163"/>
      <c r="NRK40" s="163"/>
      <c r="NRL40" s="163"/>
      <c r="NRM40" s="163"/>
      <c r="NRN40" s="163"/>
      <c r="NRO40" s="163"/>
      <c r="NRP40" s="163"/>
      <c r="NRQ40" s="163"/>
      <c r="NRR40" s="163"/>
      <c r="NRS40" s="163"/>
      <c r="NRT40" s="163"/>
      <c r="NRU40" s="163"/>
      <c r="NRV40" s="163"/>
      <c r="NRW40" s="163"/>
      <c r="NRX40" s="163"/>
      <c r="NRY40" s="163"/>
      <c r="NRZ40" s="163"/>
      <c r="NSA40" s="163"/>
      <c r="NSB40" s="163"/>
      <c r="NSC40" s="163"/>
      <c r="NSD40" s="163"/>
      <c r="NSE40" s="163"/>
      <c r="NSF40" s="163"/>
      <c r="NSG40" s="163"/>
      <c r="NSH40" s="163"/>
      <c r="NSI40" s="163"/>
      <c r="NSJ40" s="163"/>
      <c r="NSK40" s="163"/>
      <c r="NSL40" s="163"/>
      <c r="NSM40" s="163"/>
      <c r="NSN40" s="163"/>
      <c r="NSO40" s="163"/>
      <c r="NSP40" s="163"/>
      <c r="NSQ40" s="163"/>
      <c r="NSR40" s="163"/>
      <c r="NSS40" s="163"/>
      <c r="NST40" s="163"/>
      <c r="NSU40" s="163"/>
      <c r="NSV40" s="163"/>
      <c r="NSW40" s="163"/>
      <c r="NSX40" s="163"/>
      <c r="NSY40" s="163"/>
      <c r="NSZ40" s="163"/>
      <c r="NTA40" s="163"/>
      <c r="NTB40" s="163"/>
      <c r="NTC40" s="163"/>
      <c r="NTD40" s="163"/>
      <c r="NTE40" s="163"/>
      <c r="NTF40" s="163"/>
      <c r="NTG40" s="163"/>
      <c r="NTH40" s="163"/>
      <c r="NTI40" s="163"/>
      <c r="NTJ40" s="163"/>
      <c r="NTK40" s="163"/>
      <c r="NTL40" s="163"/>
      <c r="NTM40" s="163"/>
      <c r="NTN40" s="163"/>
      <c r="NTO40" s="163"/>
      <c r="NTP40" s="163"/>
      <c r="NTQ40" s="163"/>
      <c r="NTR40" s="163"/>
      <c r="NTS40" s="163"/>
      <c r="NTT40" s="163"/>
      <c r="NTU40" s="163"/>
      <c r="NTV40" s="163"/>
      <c r="NTW40" s="163"/>
      <c r="NTX40" s="163"/>
      <c r="NTY40" s="163"/>
      <c r="NTZ40" s="163"/>
      <c r="NUA40" s="163"/>
      <c r="NUB40" s="163"/>
      <c r="NUC40" s="163"/>
      <c r="NUD40" s="163"/>
      <c r="NUE40" s="163"/>
      <c r="NUF40" s="163"/>
      <c r="NUG40" s="163"/>
      <c r="NUH40" s="163"/>
      <c r="NUI40" s="163"/>
      <c r="NUJ40" s="163"/>
      <c r="NUK40" s="163"/>
      <c r="NUL40" s="163"/>
      <c r="NUM40" s="163"/>
      <c r="NUN40" s="163"/>
      <c r="NUO40" s="163"/>
      <c r="NUP40" s="163"/>
      <c r="NUQ40" s="163"/>
      <c r="NUR40" s="163"/>
      <c r="NUS40" s="163"/>
      <c r="NUT40" s="163"/>
      <c r="NUU40" s="163"/>
      <c r="NUV40" s="163"/>
      <c r="NUW40" s="163"/>
      <c r="NUX40" s="163"/>
      <c r="NUY40" s="163"/>
      <c r="NUZ40" s="163"/>
      <c r="NVA40" s="163"/>
      <c r="NVB40" s="163"/>
      <c r="NVC40" s="163"/>
      <c r="NVD40" s="163"/>
      <c r="NVE40" s="163"/>
      <c r="NVF40" s="163"/>
      <c r="NVG40" s="163"/>
      <c r="NVH40" s="163"/>
      <c r="NVI40" s="163"/>
      <c r="NVJ40" s="163"/>
      <c r="NVK40" s="163"/>
      <c r="NVL40" s="163"/>
      <c r="NVM40" s="163"/>
      <c r="NVN40" s="163"/>
      <c r="NVO40" s="163"/>
      <c r="NVP40" s="163"/>
      <c r="NVQ40" s="163"/>
      <c r="NVR40" s="163"/>
      <c r="NVS40" s="163"/>
      <c r="NVT40" s="163"/>
      <c r="NVU40" s="163"/>
      <c r="NVV40" s="163"/>
      <c r="NVW40" s="163"/>
      <c r="NVX40" s="163"/>
      <c r="NVY40" s="163"/>
      <c r="NVZ40" s="163"/>
      <c r="NWA40" s="163"/>
      <c r="NWB40" s="163"/>
      <c r="NWC40" s="163"/>
      <c r="NWD40" s="163"/>
      <c r="NWE40" s="163"/>
      <c r="NWF40" s="163"/>
      <c r="NWG40" s="163"/>
      <c r="NWH40" s="163"/>
      <c r="NWI40" s="163"/>
      <c r="NWJ40" s="163"/>
      <c r="NWK40" s="163"/>
      <c r="NWL40" s="163"/>
      <c r="NWM40" s="163"/>
      <c r="NWN40" s="163"/>
      <c r="NWO40" s="163"/>
      <c r="NWP40" s="163"/>
      <c r="NWQ40" s="163"/>
      <c r="NWR40" s="163"/>
      <c r="NWS40" s="163"/>
      <c r="NWT40" s="163"/>
      <c r="NWU40" s="163"/>
      <c r="NWV40" s="163"/>
      <c r="NWW40" s="163"/>
      <c r="NWX40" s="163"/>
      <c r="NWY40" s="163"/>
      <c r="NWZ40" s="163"/>
      <c r="NXA40" s="163"/>
      <c r="NXB40" s="163"/>
      <c r="NXC40" s="163"/>
      <c r="NXD40" s="163"/>
      <c r="NXE40" s="163"/>
      <c r="NXF40" s="163"/>
      <c r="NXG40" s="163"/>
      <c r="NXH40" s="163"/>
      <c r="NXI40" s="163"/>
      <c r="NXJ40" s="163"/>
      <c r="NXK40" s="163"/>
      <c r="NXL40" s="163"/>
      <c r="NXM40" s="163"/>
      <c r="NXN40" s="163"/>
      <c r="NXO40" s="163"/>
      <c r="NXP40" s="163"/>
      <c r="NXQ40" s="163"/>
      <c r="NXR40" s="163"/>
      <c r="NXS40" s="163"/>
      <c r="NXT40" s="163"/>
      <c r="NXU40" s="163"/>
      <c r="NXV40" s="163"/>
      <c r="NXW40" s="163"/>
      <c r="NXX40" s="163"/>
      <c r="NXY40" s="163"/>
      <c r="NXZ40" s="163"/>
      <c r="NYA40" s="163"/>
      <c r="NYB40" s="163"/>
      <c r="NYC40" s="163"/>
      <c r="NYD40" s="163"/>
      <c r="NYE40" s="163"/>
      <c r="NYF40" s="163"/>
      <c r="NYG40" s="163"/>
      <c r="NYH40" s="163"/>
      <c r="NYI40" s="163"/>
      <c r="NYJ40" s="163"/>
      <c r="NYK40" s="163"/>
      <c r="NYL40" s="163"/>
      <c r="NYM40" s="163"/>
      <c r="NYN40" s="163"/>
      <c r="NYO40" s="163"/>
      <c r="NYP40" s="163"/>
      <c r="NYQ40" s="163"/>
      <c r="NYR40" s="163"/>
      <c r="NYS40" s="163"/>
      <c r="NYT40" s="163"/>
      <c r="NYU40" s="163"/>
      <c r="NYV40" s="163"/>
      <c r="NYW40" s="163"/>
      <c r="NYX40" s="163"/>
      <c r="NYY40" s="163"/>
      <c r="NYZ40" s="163"/>
      <c r="NZA40" s="163"/>
      <c r="NZB40" s="163"/>
      <c r="NZC40" s="163"/>
      <c r="NZD40" s="163"/>
      <c r="NZE40" s="163"/>
      <c r="NZF40" s="163"/>
      <c r="NZG40" s="163"/>
      <c r="NZH40" s="163"/>
      <c r="NZI40" s="163"/>
      <c r="NZJ40" s="163"/>
      <c r="NZK40" s="163"/>
      <c r="NZL40" s="163"/>
      <c r="NZM40" s="163"/>
      <c r="NZN40" s="163"/>
      <c r="NZO40" s="163"/>
      <c r="NZP40" s="163"/>
      <c r="NZQ40" s="163"/>
      <c r="NZR40" s="163"/>
      <c r="NZS40" s="163"/>
      <c r="NZT40" s="163"/>
      <c r="NZU40" s="163"/>
      <c r="NZV40" s="163"/>
      <c r="NZW40" s="163"/>
      <c r="NZX40" s="163"/>
      <c r="NZY40" s="163"/>
      <c r="NZZ40" s="163"/>
      <c r="OAA40" s="163"/>
      <c r="OAB40" s="163"/>
      <c r="OAC40" s="163"/>
      <c r="OAD40" s="163"/>
      <c r="OAE40" s="163"/>
      <c r="OAF40" s="163"/>
      <c r="OAG40" s="163"/>
      <c r="OAH40" s="163"/>
      <c r="OAI40" s="163"/>
      <c r="OAJ40" s="163"/>
      <c r="OAK40" s="163"/>
      <c r="OAL40" s="163"/>
      <c r="OAM40" s="163"/>
      <c r="OAN40" s="163"/>
      <c r="OAO40" s="163"/>
      <c r="OAP40" s="163"/>
      <c r="OAQ40" s="163"/>
      <c r="OAR40" s="163"/>
      <c r="OAS40" s="163"/>
      <c r="OAT40" s="163"/>
      <c r="OAU40" s="163"/>
      <c r="OAV40" s="163"/>
      <c r="OAW40" s="163"/>
      <c r="OAX40" s="163"/>
      <c r="OAY40" s="163"/>
      <c r="OAZ40" s="163"/>
      <c r="OBA40" s="163"/>
      <c r="OBB40" s="163"/>
      <c r="OBC40" s="163"/>
      <c r="OBD40" s="163"/>
      <c r="OBE40" s="163"/>
      <c r="OBF40" s="163"/>
      <c r="OBG40" s="163"/>
      <c r="OBH40" s="163"/>
      <c r="OBI40" s="163"/>
      <c r="OBJ40" s="163"/>
      <c r="OBK40" s="163"/>
      <c r="OBL40" s="163"/>
      <c r="OBM40" s="163"/>
      <c r="OBN40" s="163"/>
      <c r="OBO40" s="163"/>
      <c r="OBP40" s="163"/>
      <c r="OBQ40" s="163"/>
      <c r="OBR40" s="163"/>
      <c r="OBS40" s="163"/>
      <c r="OBT40" s="163"/>
      <c r="OBU40" s="163"/>
      <c r="OBV40" s="163"/>
      <c r="OBW40" s="163"/>
      <c r="OBX40" s="163"/>
      <c r="OBY40" s="163"/>
      <c r="OBZ40" s="163"/>
      <c r="OCA40" s="163"/>
      <c r="OCB40" s="163"/>
      <c r="OCC40" s="163"/>
      <c r="OCD40" s="163"/>
      <c r="OCE40" s="163"/>
      <c r="OCF40" s="163"/>
      <c r="OCG40" s="163"/>
      <c r="OCH40" s="163"/>
      <c r="OCI40" s="163"/>
      <c r="OCJ40" s="163"/>
      <c r="OCK40" s="163"/>
      <c r="OCL40" s="163"/>
      <c r="OCM40" s="163"/>
      <c r="OCN40" s="163"/>
      <c r="OCO40" s="163"/>
      <c r="OCP40" s="163"/>
      <c r="OCQ40" s="163"/>
      <c r="OCR40" s="163"/>
      <c r="OCS40" s="163"/>
      <c r="OCT40" s="163"/>
      <c r="OCU40" s="163"/>
      <c r="OCV40" s="163"/>
      <c r="OCW40" s="163"/>
      <c r="OCX40" s="163"/>
      <c r="OCY40" s="163"/>
      <c r="OCZ40" s="163"/>
      <c r="ODA40" s="163"/>
      <c r="ODB40" s="163"/>
      <c r="ODC40" s="163"/>
      <c r="ODD40" s="163"/>
      <c r="ODE40" s="163"/>
      <c r="ODF40" s="163"/>
      <c r="ODG40" s="163"/>
      <c r="ODH40" s="163"/>
      <c r="ODI40" s="163"/>
      <c r="ODJ40" s="163"/>
      <c r="ODK40" s="163"/>
      <c r="ODL40" s="163"/>
      <c r="ODM40" s="163"/>
      <c r="ODN40" s="163"/>
      <c r="ODO40" s="163"/>
      <c r="ODP40" s="163"/>
      <c r="ODQ40" s="163"/>
      <c r="ODR40" s="163"/>
      <c r="ODS40" s="163"/>
      <c r="ODT40" s="163"/>
      <c r="ODU40" s="163"/>
      <c r="ODV40" s="163"/>
      <c r="ODW40" s="163"/>
      <c r="ODX40" s="163"/>
      <c r="ODY40" s="163"/>
      <c r="ODZ40" s="163"/>
      <c r="OEA40" s="163"/>
      <c r="OEB40" s="163"/>
      <c r="OEC40" s="163"/>
      <c r="OED40" s="163"/>
      <c r="OEE40" s="163"/>
      <c r="OEF40" s="163"/>
      <c r="OEG40" s="163"/>
      <c r="OEH40" s="163"/>
      <c r="OEI40" s="163"/>
      <c r="OEJ40" s="163"/>
      <c r="OEK40" s="163"/>
      <c r="OEL40" s="163"/>
      <c r="OEM40" s="163"/>
      <c r="OEN40" s="163"/>
      <c r="OEO40" s="163"/>
      <c r="OEP40" s="163"/>
      <c r="OEQ40" s="163"/>
      <c r="OER40" s="163"/>
      <c r="OES40" s="163"/>
      <c r="OET40" s="163"/>
      <c r="OEU40" s="163"/>
      <c r="OEV40" s="163"/>
      <c r="OEW40" s="163"/>
      <c r="OEX40" s="163"/>
      <c r="OEY40" s="163"/>
      <c r="OEZ40" s="163"/>
      <c r="OFA40" s="163"/>
      <c r="OFB40" s="163"/>
      <c r="OFC40" s="163"/>
      <c r="OFD40" s="163"/>
      <c r="OFE40" s="163"/>
      <c r="OFF40" s="163"/>
      <c r="OFG40" s="163"/>
      <c r="OFH40" s="163"/>
      <c r="OFI40" s="163"/>
      <c r="OFJ40" s="163"/>
      <c r="OFK40" s="163"/>
      <c r="OFL40" s="163"/>
      <c r="OFM40" s="163"/>
      <c r="OFN40" s="163"/>
      <c r="OFO40" s="163"/>
      <c r="OFP40" s="163"/>
      <c r="OFQ40" s="163"/>
      <c r="OFR40" s="163"/>
      <c r="OFS40" s="163"/>
      <c r="OFT40" s="163"/>
      <c r="OFU40" s="163"/>
      <c r="OFV40" s="163"/>
      <c r="OFW40" s="163"/>
      <c r="OFX40" s="163"/>
      <c r="OFY40" s="163"/>
      <c r="OFZ40" s="163"/>
      <c r="OGA40" s="163"/>
      <c r="OGB40" s="163"/>
      <c r="OGC40" s="163"/>
      <c r="OGD40" s="163"/>
      <c r="OGE40" s="163"/>
      <c r="OGF40" s="163"/>
      <c r="OGG40" s="163"/>
      <c r="OGH40" s="163"/>
      <c r="OGI40" s="163"/>
      <c r="OGJ40" s="163"/>
      <c r="OGK40" s="163"/>
      <c r="OGL40" s="163"/>
      <c r="OGM40" s="163"/>
      <c r="OGN40" s="163"/>
      <c r="OGO40" s="163"/>
      <c r="OGP40" s="163"/>
      <c r="OGQ40" s="163"/>
      <c r="OGR40" s="163"/>
      <c r="OGS40" s="163"/>
      <c r="OGT40" s="163"/>
      <c r="OGU40" s="163"/>
      <c r="OGV40" s="163"/>
      <c r="OGW40" s="163"/>
      <c r="OGX40" s="163"/>
      <c r="OGY40" s="163"/>
      <c r="OGZ40" s="163"/>
      <c r="OHA40" s="163"/>
      <c r="OHB40" s="163"/>
      <c r="OHC40" s="163"/>
      <c r="OHD40" s="163"/>
      <c r="OHE40" s="163"/>
      <c r="OHF40" s="163"/>
      <c r="OHG40" s="163"/>
      <c r="OHH40" s="163"/>
      <c r="OHI40" s="163"/>
      <c r="OHJ40" s="163"/>
      <c r="OHK40" s="163"/>
      <c r="OHL40" s="163"/>
      <c r="OHM40" s="163"/>
      <c r="OHN40" s="163"/>
      <c r="OHO40" s="163"/>
      <c r="OHP40" s="163"/>
      <c r="OHQ40" s="163"/>
      <c r="OHR40" s="163"/>
      <c r="OHS40" s="163"/>
      <c r="OHT40" s="163"/>
      <c r="OHU40" s="163"/>
      <c r="OHV40" s="163"/>
      <c r="OHW40" s="163"/>
      <c r="OHX40" s="163"/>
      <c r="OHY40" s="163"/>
      <c r="OHZ40" s="163"/>
      <c r="OIA40" s="163"/>
      <c r="OIB40" s="163"/>
      <c r="OIC40" s="163"/>
      <c r="OID40" s="163"/>
      <c r="OIE40" s="163"/>
      <c r="OIF40" s="163"/>
      <c r="OIG40" s="163"/>
      <c r="OIH40" s="163"/>
      <c r="OII40" s="163"/>
      <c r="OIJ40" s="163"/>
      <c r="OIK40" s="163"/>
      <c r="OIL40" s="163"/>
      <c r="OIM40" s="163"/>
      <c r="OIN40" s="163"/>
      <c r="OIO40" s="163"/>
      <c r="OIP40" s="163"/>
      <c r="OIQ40" s="163"/>
      <c r="OIR40" s="163"/>
      <c r="OIS40" s="163"/>
      <c r="OIT40" s="163"/>
      <c r="OIU40" s="163"/>
      <c r="OIV40" s="163"/>
      <c r="OIW40" s="163"/>
      <c r="OIX40" s="163"/>
      <c r="OIY40" s="163"/>
      <c r="OIZ40" s="163"/>
      <c r="OJA40" s="163"/>
      <c r="OJB40" s="163"/>
      <c r="OJC40" s="163"/>
      <c r="OJD40" s="163"/>
      <c r="OJE40" s="163"/>
      <c r="OJF40" s="163"/>
      <c r="OJG40" s="163"/>
      <c r="OJH40" s="163"/>
      <c r="OJI40" s="163"/>
      <c r="OJJ40" s="163"/>
      <c r="OJK40" s="163"/>
      <c r="OJL40" s="163"/>
      <c r="OJM40" s="163"/>
      <c r="OJN40" s="163"/>
      <c r="OJO40" s="163"/>
      <c r="OJP40" s="163"/>
      <c r="OJQ40" s="163"/>
      <c r="OJR40" s="163"/>
      <c r="OJS40" s="163"/>
      <c r="OJT40" s="163"/>
      <c r="OJU40" s="163"/>
      <c r="OJV40" s="163"/>
      <c r="OJW40" s="163"/>
      <c r="OJX40" s="163"/>
      <c r="OJY40" s="163"/>
      <c r="OJZ40" s="163"/>
      <c r="OKA40" s="163"/>
      <c r="OKB40" s="163"/>
      <c r="OKC40" s="163"/>
      <c r="OKD40" s="163"/>
      <c r="OKE40" s="163"/>
      <c r="OKF40" s="163"/>
      <c r="OKG40" s="163"/>
      <c r="OKH40" s="163"/>
      <c r="OKI40" s="163"/>
      <c r="OKJ40" s="163"/>
      <c r="OKK40" s="163"/>
      <c r="OKL40" s="163"/>
      <c r="OKM40" s="163"/>
      <c r="OKN40" s="163"/>
      <c r="OKO40" s="163"/>
      <c r="OKP40" s="163"/>
      <c r="OKQ40" s="163"/>
      <c r="OKR40" s="163"/>
      <c r="OKS40" s="163"/>
      <c r="OKT40" s="163"/>
      <c r="OKU40" s="163"/>
      <c r="OKV40" s="163"/>
      <c r="OKW40" s="163"/>
      <c r="OKX40" s="163"/>
      <c r="OKY40" s="163"/>
      <c r="OKZ40" s="163"/>
      <c r="OLA40" s="163"/>
      <c r="OLB40" s="163"/>
      <c r="OLC40" s="163"/>
      <c r="OLD40" s="163"/>
      <c r="OLE40" s="163"/>
      <c r="OLF40" s="163"/>
      <c r="OLG40" s="163"/>
      <c r="OLH40" s="163"/>
      <c r="OLI40" s="163"/>
      <c r="OLJ40" s="163"/>
      <c r="OLK40" s="163"/>
      <c r="OLL40" s="163"/>
      <c r="OLM40" s="163"/>
      <c r="OLN40" s="163"/>
      <c r="OLO40" s="163"/>
      <c r="OLP40" s="163"/>
      <c r="OLQ40" s="163"/>
      <c r="OLR40" s="163"/>
      <c r="OLS40" s="163"/>
      <c r="OLT40" s="163"/>
      <c r="OLU40" s="163"/>
      <c r="OLV40" s="163"/>
      <c r="OLW40" s="163"/>
      <c r="OLX40" s="163"/>
      <c r="OLY40" s="163"/>
      <c r="OLZ40" s="163"/>
      <c r="OMA40" s="163"/>
      <c r="OMB40" s="163"/>
      <c r="OMC40" s="163"/>
      <c r="OMD40" s="163"/>
      <c r="OME40" s="163"/>
      <c r="OMF40" s="163"/>
      <c r="OMG40" s="163"/>
      <c r="OMH40" s="163"/>
      <c r="OMI40" s="163"/>
      <c r="OMJ40" s="163"/>
      <c r="OMK40" s="163"/>
      <c r="OML40" s="163"/>
      <c r="OMM40" s="163"/>
      <c r="OMN40" s="163"/>
      <c r="OMO40" s="163"/>
      <c r="OMP40" s="163"/>
      <c r="OMQ40" s="163"/>
      <c r="OMR40" s="163"/>
      <c r="OMS40" s="163"/>
      <c r="OMT40" s="163"/>
      <c r="OMU40" s="163"/>
      <c r="OMV40" s="163"/>
      <c r="OMW40" s="163"/>
      <c r="OMX40" s="163"/>
      <c r="OMY40" s="163"/>
      <c r="OMZ40" s="163"/>
      <c r="ONA40" s="163"/>
      <c r="ONB40" s="163"/>
      <c r="ONC40" s="163"/>
      <c r="OND40" s="163"/>
      <c r="ONE40" s="163"/>
      <c r="ONF40" s="163"/>
      <c r="ONG40" s="163"/>
      <c r="ONH40" s="163"/>
      <c r="ONI40" s="163"/>
      <c r="ONJ40" s="163"/>
      <c r="ONK40" s="163"/>
      <c r="ONL40" s="163"/>
      <c r="ONM40" s="163"/>
      <c r="ONN40" s="163"/>
      <c r="ONO40" s="163"/>
      <c r="ONP40" s="163"/>
      <c r="ONQ40" s="163"/>
      <c r="ONR40" s="163"/>
      <c r="ONS40" s="163"/>
      <c r="ONT40" s="163"/>
      <c r="ONU40" s="163"/>
      <c r="ONV40" s="163"/>
      <c r="ONW40" s="163"/>
      <c r="ONX40" s="163"/>
      <c r="ONY40" s="163"/>
      <c r="ONZ40" s="163"/>
      <c r="OOA40" s="163"/>
      <c r="OOB40" s="163"/>
      <c r="OOC40" s="163"/>
      <c r="OOD40" s="163"/>
      <c r="OOE40" s="163"/>
      <c r="OOF40" s="163"/>
      <c r="OOG40" s="163"/>
      <c r="OOH40" s="163"/>
      <c r="OOI40" s="163"/>
      <c r="OOJ40" s="163"/>
      <c r="OOK40" s="163"/>
      <c r="OOL40" s="163"/>
      <c r="OOM40" s="163"/>
      <c r="OON40" s="163"/>
      <c r="OOO40" s="163"/>
      <c r="OOP40" s="163"/>
      <c r="OOQ40" s="163"/>
      <c r="OOR40" s="163"/>
      <c r="OOS40" s="163"/>
      <c r="OOT40" s="163"/>
      <c r="OOU40" s="163"/>
      <c r="OOV40" s="163"/>
      <c r="OOW40" s="163"/>
      <c r="OOX40" s="163"/>
      <c r="OOY40" s="163"/>
      <c r="OOZ40" s="163"/>
      <c r="OPA40" s="163"/>
      <c r="OPB40" s="163"/>
      <c r="OPC40" s="163"/>
      <c r="OPD40" s="163"/>
      <c r="OPE40" s="163"/>
      <c r="OPF40" s="163"/>
      <c r="OPG40" s="163"/>
      <c r="OPH40" s="163"/>
      <c r="OPI40" s="163"/>
      <c r="OPJ40" s="163"/>
      <c r="OPK40" s="163"/>
      <c r="OPL40" s="163"/>
      <c r="OPM40" s="163"/>
      <c r="OPN40" s="163"/>
      <c r="OPO40" s="163"/>
      <c r="OPP40" s="163"/>
      <c r="OPQ40" s="163"/>
      <c r="OPR40" s="163"/>
      <c r="OPS40" s="163"/>
      <c r="OPT40" s="163"/>
      <c r="OPU40" s="163"/>
      <c r="OPV40" s="163"/>
      <c r="OPW40" s="163"/>
      <c r="OPX40" s="163"/>
      <c r="OPY40" s="163"/>
      <c r="OPZ40" s="163"/>
      <c r="OQA40" s="163"/>
      <c r="OQB40" s="163"/>
      <c r="OQC40" s="163"/>
      <c r="OQD40" s="163"/>
      <c r="OQE40" s="163"/>
      <c r="OQF40" s="163"/>
      <c r="OQG40" s="163"/>
      <c r="OQH40" s="163"/>
      <c r="OQI40" s="163"/>
      <c r="OQJ40" s="163"/>
      <c r="OQK40" s="163"/>
      <c r="OQL40" s="163"/>
      <c r="OQM40" s="163"/>
      <c r="OQN40" s="163"/>
      <c r="OQO40" s="163"/>
      <c r="OQP40" s="163"/>
      <c r="OQQ40" s="163"/>
      <c r="OQR40" s="163"/>
      <c r="OQS40" s="163"/>
      <c r="OQT40" s="163"/>
      <c r="OQU40" s="163"/>
      <c r="OQV40" s="163"/>
      <c r="OQW40" s="163"/>
      <c r="OQX40" s="163"/>
      <c r="OQY40" s="163"/>
      <c r="OQZ40" s="163"/>
      <c r="ORA40" s="163"/>
      <c r="ORB40" s="163"/>
      <c r="ORC40" s="163"/>
      <c r="ORD40" s="163"/>
      <c r="ORE40" s="163"/>
      <c r="ORF40" s="163"/>
      <c r="ORG40" s="163"/>
      <c r="ORH40" s="163"/>
      <c r="ORI40" s="163"/>
      <c r="ORJ40" s="163"/>
      <c r="ORK40" s="163"/>
      <c r="ORL40" s="163"/>
      <c r="ORM40" s="163"/>
      <c r="ORN40" s="163"/>
      <c r="ORO40" s="163"/>
      <c r="ORP40" s="163"/>
      <c r="ORQ40" s="163"/>
      <c r="ORR40" s="163"/>
      <c r="ORS40" s="163"/>
      <c r="ORT40" s="163"/>
      <c r="ORU40" s="163"/>
      <c r="ORV40" s="163"/>
      <c r="ORW40" s="163"/>
      <c r="ORX40" s="163"/>
      <c r="ORY40" s="163"/>
      <c r="ORZ40" s="163"/>
      <c r="OSA40" s="163"/>
      <c r="OSB40" s="163"/>
      <c r="OSC40" s="163"/>
      <c r="OSD40" s="163"/>
      <c r="OSE40" s="163"/>
      <c r="OSF40" s="163"/>
      <c r="OSG40" s="163"/>
      <c r="OSH40" s="163"/>
      <c r="OSI40" s="163"/>
      <c r="OSJ40" s="163"/>
      <c r="OSK40" s="163"/>
      <c r="OSL40" s="163"/>
      <c r="OSM40" s="163"/>
      <c r="OSN40" s="163"/>
      <c r="OSO40" s="163"/>
      <c r="OSP40" s="163"/>
      <c r="OSQ40" s="163"/>
      <c r="OSR40" s="163"/>
      <c r="OSS40" s="163"/>
      <c r="OST40" s="163"/>
      <c r="OSU40" s="163"/>
      <c r="OSV40" s="163"/>
      <c r="OSW40" s="163"/>
      <c r="OSX40" s="163"/>
      <c r="OSY40" s="163"/>
      <c r="OSZ40" s="163"/>
      <c r="OTA40" s="163"/>
      <c r="OTB40" s="163"/>
      <c r="OTC40" s="163"/>
      <c r="OTD40" s="163"/>
      <c r="OTE40" s="163"/>
      <c r="OTF40" s="163"/>
      <c r="OTG40" s="163"/>
      <c r="OTH40" s="163"/>
      <c r="OTI40" s="163"/>
      <c r="OTJ40" s="163"/>
      <c r="OTK40" s="163"/>
      <c r="OTL40" s="163"/>
      <c r="OTM40" s="163"/>
      <c r="OTN40" s="163"/>
      <c r="OTO40" s="163"/>
      <c r="OTP40" s="163"/>
      <c r="OTQ40" s="163"/>
      <c r="OTR40" s="163"/>
      <c r="OTS40" s="163"/>
      <c r="OTT40" s="163"/>
      <c r="OTU40" s="163"/>
      <c r="OTV40" s="163"/>
      <c r="OTW40" s="163"/>
      <c r="OTX40" s="163"/>
      <c r="OTY40" s="163"/>
      <c r="OTZ40" s="163"/>
      <c r="OUA40" s="163"/>
      <c r="OUB40" s="163"/>
      <c r="OUC40" s="163"/>
      <c r="OUD40" s="163"/>
      <c r="OUE40" s="163"/>
      <c r="OUF40" s="163"/>
      <c r="OUG40" s="163"/>
      <c r="OUH40" s="163"/>
      <c r="OUI40" s="163"/>
      <c r="OUJ40" s="163"/>
      <c r="OUK40" s="163"/>
      <c r="OUL40" s="163"/>
      <c r="OUM40" s="163"/>
      <c r="OUN40" s="163"/>
      <c r="OUO40" s="163"/>
      <c r="OUP40" s="163"/>
      <c r="OUQ40" s="163"/>
      <c r="OUR40" s="163"/>
      <c r="OUS40" s="163"/>
      <c r="OUT40" s="163"/>
      <c r="OUU40" s="163"/>
      <c r="OUV40" s="163"/>
      <c r="OUW40" s="163"/>
      <c r="OUX40" s="163"/>
      <c r="OUY40" s="163"/>
      <c r="OUZ40" s="163"/>
      <c r="OVA40" s="163"/>
      <c r="OVB40" s="163"/>
      <c r="OVC40" s="163"/>
      <c r="OVD40" s="163"/>
      <c r="OVE40" s="163"/>
      <c r="OVF40" s="163"/>
      <c r="OVG40" s="163"/>
      <c r="OVH40" s="163"/>
      <c r="OVI40" s="163"/>
      <c r="OVJ40" s="163"/>
      <c r="OVK40" s="163"/>
      <c r="OVL40" s="163"/>
      <c r="OVM40" s="163"/>
      <c r="OVN40" s="163"/>
      <c r="OVO40" s="163"/>
      <c r="OVP40" s="163"/>
      <c r="OVQ40" s="163"/>
      <c r="OVR40" s="163"/>
      <c r="OVS40" s="163"/>
      <c r="OVT40" s="163"/>
      <c r="OVU40" s="163"/>
      <c r="OVV40" s="163"/>
      <c r="OVW40" s="163"/>
      <c r="OVX40" s="163"/>
      <c r="OVY40" s="163"/>
      <c r="OVZ40" s="163"/>
      <c r="OWA40" s="163"/>
      <c r="OWB40" s="163"/>
      <c r="OWC40" s="163"/>
      <c r="OWD40" s="163"/>
      <c r="OWE40" s="163"/>
      <c r="OWF40" s="163"/>
      <c r="OWG40" s="163"/>
      <c r="OWH40" s="163"/>
      <c r="OWI40" s="163"/>
      <c r="OWJ40" s="163"/>
      <c r="OWK40" s="163"/>
      <c r="OWL40" s="163"/>
      <c r="OWM40" s="163"/>
      <c r="OWN40" s="163"/>
      <c r="OWO40" s="163"/>
      <c r="OWP40" s="163"/>
      <c r="OWQ40" s="163"/>
      <c r="OWR40" s="163"/>
      <c r="OWS40" s="163"/>
      <c r="OWT40" s="163"/>
      <c r="OWU40" s="163"/>
      <c r="OWV40" s="163"/>
      <c r="OWW40" s="163"/>
      <c r="OWX40" s="163"/>
      <c r="OWY40" s="163"/>
      <c r="OWZ40" s="163"/>
      <c r="OXA40" s="163"/>
      <c r="OXB40" s="163"/>
      <c r="OXC40" s="163"/>
      <c r="OXD40" s="163"/>
      <c r="OXE40" s="163"/>
      <c r="OXF40" s="163"/>
      <c r="OXG40" s="163"/>
      <c r="OXH40" s="163"/>
      <c r="OXI40" s="163"/>
      <c r="OXJ40" s="163"/>
      <c r="OXK40" s="163"/>
      <c r="OXL40" s="163"/>
      <c r="OXM40" s="163"/>
      <c r="OXN40" s="163"/>
      <c r="OXO40" s="163"/>
      <c r="OXP40" s="163"/>
      <c r="OXQ40" s="163"/>
      <c r="OXR40" s="163"/>
      <c r="OXS40" s="163"/>
      <c r="OXT40" s="163"/>
      <c r="OXU40" s="163"/>
      <c r="OXV40" s="163"/>
      <c r="OXW40" s="163"/>
      <c r="OXX40" s="163"/>
      <c r="OXY40" s="163"/>
      <c r="OXZ40" s="163"/>
      <c r="OYA40" s="163"/>
      <c r="OYB40" s="163"/>
      <c r="OYC40" s="163"/>
      <c r="OYD40" s="163"/>
      <c r="OYE40" s="163"/>
      <c r="OYF40" s="163"/>
      <c r="OYG40" s="163"/>
      <c r="OYH40" s="163"/>
      <c r="OYI40" s="163"/>
      <c r="OYJ40" s="163"/>
      <c r="OYK40" s="163"/>
      <c r="OYL40" s="163"/>
      <c r="OYM40" s="163"/>
      <c r="OYN40" s="163"/>
      <c r="OYO40" s="163"/>
      <c r="OYP40" s="163"/>
      <c r="OYQ40" s="163"/>
      <c r="OYR40" s="163"/>
      <c r="OYS40" s="163"/>
      <c r="OYT40" s="163"/>
      <c r="OYU40" s="163"/>
      <c r="OYV40" s="163"/>
      <c r="OYW40" s="163"/>
      <c r="OYX40" s="163"/>
      <c r="OYY40" s="163"/>
      <c r="OYZ40" s="163"/>
      <c r="OZA40" s="163"/>
      <c r="OZB40" s="163"/>
      <c r="OZC40" s="163"/>
      <c r="OZD40" s="163"/>
      <c r="OZE40" s="163"/>
      <c r="OZF40" s="163"/>
      <c r="OZG40" s="163"/>
      <c r="OZH40" s="163"/>
      <c r="OZI40" s="163"/>
      <c r="OZJ40" s="163"/>
      <c r="OZK40" s="163"/>
      <c r="OZL40" s="163"/>
      <c r="OZM40" s="163"/>
      <c r="OZN40" s="163"/>
      <c r="OZO40" s="163"/>
      <c r="OZP40" s="163"/>
      <c r="OZQ40" s="163"/>
      <c r="OZR40" s="163"/>
      <c r="OZS40" s="163"/>
      <c r="OZT40" s="163"/>
      <c r="OZU40" s="163"/>
      <c r="OZV40" s="163"/>
      <c r="OZW40" s="163"/>
      <c r="OZX40" s="163"/>
      <c r="OZY40" s="163"/>
      <c r="OZZ40" s="163"/>
      <c r="PAA40" s="163"/>
      <c r="PAB40" s="163"/>
      <c r="PAC40" s="163"/>
      <c r="PAD40" s="163"/>
      <c r="PAE40" s="163"/>
      <c r="PAF40" s="163"/>
      <c r="PAG40" s="163"/>
      <c r="PAH40" s="163"/>
      <c r="PAI40" s="163"/>
      <c r="PAJ40" s="163"/>
      <c r="PAK40" s="163"/>
      <c r="PAL40" s="163"/>
      <c r="PAM40" s="163"/>
      <c r="PAN40" s="163"/>
      <c r="PAO40" s="163"/>
      <c r="PAP40" s="163"/>
      <c r="PAQ40" s="163"/>
      <c r="PAR40" s="163"/>
      <c r="PAS40" s="163"/>
      <c r="PAT40" s="163"/>
      <c r="PAU40" s="163"/>
      <c r="PAV40" s="163"/>
      <c r="PAW40" s="163"/>
      <c r="PAX40" s="163"/>
      <c r="PAY40" s="163"/>
      <c r="PAZ40" s="163"/>
      <c r="PBA40" s="163"/>
      <c r="PBB40" s="163"/>
      <c r="PBC40" s="163"/>
      <c r="PBD40" s="163"/>
      <c r="PBE40" s="163"/>
      <c r="PBF40" s="163"/>
      <c r="PBG40" s="163"/>
      <c r="PBH40" s="163"/>
      <c r="PBI40" s="163"/>
      <c r="PBJ40" s="163"/>
      <c r="PBK40" s="163"/>
      <c r="PBL40" s="163"/>
      <c r="PBM40" s="163"/>
      <c r="PBN40" s="163"/>
      <c r="PBO40" s="163"/>
      <c r="PBP40" s="163"/>
      <c r="PBQ40" s="163"/>
      <c r="PBR40" s="163"/>
      <c r="PBS40" s="163"/>
      <c r="PBT40" s="163"/>
      <c r="PBU40" s="163"/>
      <c r="PBV40" s="163"/>
      <c r="PBW40" s="163"/>
      <c r="PBX40" s="163"/>
      <c r="PBY40" s="163"/>
      <c r="PBZ40" s="163"/>
      <c r="PCA40" s="163"/>
      <c r="PCB40" s="163"/>
      <c r="PCC40" s="163"/>
      <c r="PCD40" s="163"/>
      <c r="PCE40" s="163"/>
      <c r="PCF40" s="163"/>
      <c r="PCG40" s="163"/>
      <c r="PCH40" s="163"/>
      <c r="PCI40" s="163"/>
      <c r="PCJ40" s="163"/>
      <c r="PCK40" s="163"/>
      <c r="PCL40" s="163"/>
      <c r="PCM40" s="163"/>
      <c r="PCN40" s="163"/>
      <c r="PCO40" s="163"/>
      <c r="PCP40" s="163"/>
      <c r="PCQ40" s="163"/>
      <c r="PCR40" s="163"/>
      <c r="PCS40" s="163"/>
      <c r="PCT40" s="163"/>
      <c r="PCU40" s="163"/>
      <c r="PCV40" s="163"/>
      <c r="PCW40" s="163"/>
      <c r="PCX40" s="163"/>
      <c r="PCY40" s="163"/>
      <c r="PCZ40" s="163"/>
      <c r="PDA40" s="163"/>
      <c r="PDB40" s="163"/>
      <c r="PDC40" s="163"/>
      <c r="PDD40" s="163"/>
      <c r="PDE40" s="163"/>
      <c r="PDF40" s="163"/>
      <c r="PDG40" s="163"/>
      <c r="PDH40" s="163"/>
      <c r="PDI40" s="163"/>
      <c r="PDJ40" s="163"/>
      <c r="PDK40" s="163"/>
      <c r="PDL40" s="163"/>
      <c r="PDM40" s="163"/>
      <c r="PDN40" s="163"/>
      <c r="PDO40" s="163"/>
      <c r="PDP40" s="163"/>
      <c r="PDQ40" s="163"/>
      <c r="PDR40" s="163"/>
      <c r="PDS40" s="163"/>
      <c r="PDT40" s="163"/>
      <c r="PDU40" s="163"/>
      <c r="PDV40" s="163"/>
      <c r="PDW40" s="163"/>
      <c r="PDX40" s="163"/>
      <c r="PDY40" s="163"/>
      <c r="PDZ40" s="163"/>
      <c r="PEA40" s="163"/>
      <c r="PEB40" s="163"/>
      <c r="PEC40" s="163"/>
      <c r="PED40" s="163"/>
      <c r="PEE40" s="163"/>
      <c r="PEF40" s="163"/>
      <c r="PEG40" s="163"/>
      <c r="PEH40" s="163"/>
      <c r="PEI40" s="163"/>
      <c r="PEJ40" s="163"/>
      <c r="PEK40" s="163"/>
      <c r="PEL40" s="163"/>
      <c r="PEM40" s="163"/>
      <c r="PEN40" s="163"/>
      <c r="PEO40" s="163"/>
      <c r="PEP40" s="163"/>
      <c r="PEQ40" s="163"/>
      <c r="PER40" s="163"/>
      <c r="PES40" s="163"/>
      <c r="PET40" s="163"/>
      <c r="PEU40" s="163"/>
      <c r="PEV40" s="163"/>
      <c r="PEW40" s="163"/>
      <c r="PEX40" s="163"/>
      <c r="PEY40" s="163"/>
      <c r="PEZ40" s="163"/>
      <c r="PFA40" s="163"/>
      <c r="PFB40" s="163"/>
      <c r="PFC40" s="163"/>
      <c r="PFD40" s="163"/>
      <c r="PFE40" s="163"/>
      <c r="PFF40" s="163"/>
      <c r="PFG40" s="163"/>
      <c r="PFH40" s="163"/>
      <c r="PFI40" s="163"/>
      <c r="PFJ40" s="163"/>
      <c r="PFK40" s="163"/>
      <c r="PFL40" s="163"/>
      <c r="PFM40" s="163"/>
      <c r="PFN40" s="163"/>
      <c r="PFO40" s="163"/>
      <c r="PFP40" s="163"/>
      <c r="PFQ40" s="163"/>
      <c r="PFR40" s="163"/>
      <c r="PFS40" s="163"/>
      <c r="PFT40" s="163"/>
      <c r="PFU40" s="163"/>
      <c r="PFV40" s="163"/>
      <c r="PFW40" s="163"/>
      <c r="PFX40" s="163"/>
      <c r="PFY40" s="163"/>
      <c r="PFZ40" s="163"/>
      <c r="PGA40" s="163"/>
      <c r="PGB40" s="163"/>
      <c r="PGC40" s="163"/>
      <c r="PGD40" s="163"/>
      <c r="PGE40" s="163"/>
      <c r="PGF40" s="163"/>
      <c r="PGG40" s="163"/>
      <c r="PGH40" s="163"/>
      <c r="PGI40" s="163"/>
      <c r="PGJ40" s="163"/>
      <c r="PGK40" s="163"/>
      <c r="PGL40" s="163"/>
      <c r="PGM40" s="163"/>
      <c r="PGN40" s="163"/>
      <c r="PGO40" s="163"/>
      <c r="PGP40" s="163"/>
      <c r="PGQ40" s="163"/>
      <c r="PGR40" s="163"/>
      <c r="PGS40" s="163"/>
      <c r="PGT40" s="163"/>
      <c r="PGU40" s="163"/>
      <c r="PGV40" s="163"/>
      <c r="PGW40" s="163"/>
      <c r="PGX40" s="163"/>
      <c r="PGY40" s="163"/>
      <c r="PGZ40" s="163"/>
      <c r="PHA40" s="163"/>
      <c r="PHB40" s="163"/>
      <c r="PHC40" s="163"/>
      <c r="PHD40" s="163"/>
      <c r="PHE40" s="163"/>
      <c r="PHF40" s="163"/>
      <c r="PHG40" s="163"/>
      <c r="PHH40" s="163"/>
      <c r="PHI40" s="163"/>
      <c r="PHJ40" s="163"/>
      <c r="PHK40" s="163"/>
      <c r="PHL40" s="163"/>
      <c r="PHM40" s="163"/>
      <c r="PHN40" s="163"/>
      <c r="PHO40" s="163"/>
      <c r="PHP40" s="163"/>
      <c r="PHQ40" s="163"/>
      <c r="PHR40" s="163"/>
      <c r="PHS40" s="163"/>
      <c r="PHT40" s="163"/>
      <c r="PHU40" s="163"/>
      <c r="PHV40" s="163"/>
      <c r="PHW40" s="163"/>
      <c r="PHX40" s="163"/>
      <c r="PHY40" s="163"/>
      <c r="PHZ40" s="163"/>
      <c r="PIA40" s="163"/>
      <c r="PIB40" s="163"/>
      <c r="PIC40" s="163"/>
      <c r="PID40" s="163"/>
      <c r="PIE40" s="163"/>
      <c r="PIF40" s="163"/>
      <c r="PIG40" s="163"/>
      <c r="PIH40" s="163"/>
      <c r="PII40" s="163"/>
      <c r="PIJ40" s="163"/>
      <c r="PIK40" s="163"/>
      <c r="PIL40" s="163"/>
      <c r="PIM40" s="163"/>
      <c r="PIN40" s="163"/>
      <c r="PIO40" s="163"/>
      <c r="PIP40" s="163"/>
      <c r="PIQ40" s="163"/>
      <c r="PIR40" s="163"/>
      <c r="PIS40" s="163"/>
      <c r="PIT40" s="163"/>
      <c r="PIU40" s="163"/>
      <c r="PIV40" s="163"/>
      <c r="PIW40" s="163"/>
      <c r="PIX40" s="163"/>
      <c r="PIY40" s="163"/>
      <c r="PIZ40" s="163"/>
      <c r="PJA40" s="163"/>
      <c r="PJB40" s="163"/>
      <c r="PJC40" s="163"/>
      <c r="PJD40" s="163"/>
      <c r="PJE40" s="163"/>
      <c r="PJF40" s="163"/>
      <c r="PJG40" s="163"/>
      <c r="PJH40" s="163"/>
      <c r="PJI40" s="163"/>
      <c r="PJJ40" s="163"/>
      <c r="PJK40" s="163"/>
      <c r="PJL40" s="163"/>
      <c r="PJM40" s="163"/>
      <c r="PJN40" s="163"/>
      <c r="PJO40" s="163"/>
      <c r="PJP40" s="163"/>
      <c r="PJQ40" s="163"/>
      <c r="PJR40" s="163"/>
      <c r="PJS40" s="163"/>
      <c r="PJT40" s="163"/>
      <c r="PJU40" s="163"/>
      <c r="PJV40" s="163"/>
      <c r="PJW40" s="163"/>
      <c r="PJX40" s="163"/>
      <c r="PJY40" s="163"/>
      <c r="PJZ40" s="163"/>
      <c r="PKA40" s="163"/>
      <c r="PKB40" s="163"/>
      <c r="PKC40" s="163"/>
      <c r="PKD40" s="163"/>
      <c r="PKE40" s="163"/>
      <c r="PKF40" s="163"/>
      <c r="PKG40" s="163"/>
      <c r="PKH40" s="163"/>
      <c r="PKI40" s="163"/>
      <c r="PKJ40" s="163"/>
      <c r="PKK40" s="163"/>
      <c r="PKL40" s="163"/>
      <c r="PKM40" s="163"/>
      <c r="PKN40" s="163"/>
      <c r="PKO40" s="163"/>
      <c r="PKP40" s="163"/>
      <c r="PKQ40" s="163"/>
      <c r="PKR40" s="163"/>
      <c r="PKS40" s="163"/>
      <c r="PKT40" s="163"/>
      <c r="PKU40" s="163"/>
      <c r="PKV40" s="163"/>
      <c r="PKW40" s="163"/>
      <c r="PKX40" s="163"/>
      <c r="PKY40" s="163"/>
      <c r="PKZ40" s="163"/>
      <c r="PLA40" s="163"/>
      <c r="PLB40" s="163"/>
      <c r="PLC40" s="163"/>
      <c r="PLD40" s="163"/>
      <c r="PLE40" s="163"/>
      <c r="PLF40" s="163"/>
      <c r="PLG40" s="163"/>
      <c r="PLH40" s="163"/>
      <c r="PLI40" s="163"/>
      <c r="PLJ40" s="163"/>
      <c r="PLK40" s="163"/>
      <c r="PLL40" s="163"/>
      <c r="PLM40" s="163"/>
      <c r="PLN40" s="163"/>
      <c r="PLO40" s="163"/>
      <c r="PLP40" s="163"/>
      <c r="PLQ40" s="163"/>
      <c r="PLR40" s="163"/>
      <c r="PLS40" s="163"/>
      <c r="PLT40" s="163"/>
      <c r="PLU40" s="163"/>
      <c r="PLV40" s="163"/>
      <c r="PLW40" s="163"/>
      <c r="PLX40" s="163"/>
      <c r="PLY40" s="163"/>
      <c r="PLZ40" s="163"/>
      <c r="PMA40" s="163"/>
      <c r="PMB40" s="163"/>
      <c r="PMC40" s="163"/>
      <c r="PMD40" s="163"/>
      <c r="PME40" s="163"/>
      <c r="PMF40" s="163"/>
      <c r="PMG40" s="163"/>
      <c r="PMH40" s="163"/>
      <c r="PMI40" s="163"/>
      <c r="PMJ40" s="163"/>
      <c r="PMK40" s="163"/>
      <c r="PML40" s="163"/>
      <c r="PMM40" s="163"/>
      <c r="PMN40" s="163"/>
      <c r="PMO40" s="163"/>
      <c r="PMP40" s="163"/>
      <c r="PMQ40" s="163"/>
      <c r="PMR40" s="163"/>
      <c r="PMS40" s="163"/>
      <c r="PMT40" s="163"/>
      <c r="PMU40" s="163"/>
      <c r="PMV40" s="163"/>
      <c r="PMW40" s="163"/>
      <c r="PMX40" s="163"/>
      <c r="PMY40" s="163"/>
      <c r="PMZ40" s="163"/>
      <c r="PNA40" s="163"/>
      <c r="PNB40" s="163"/>
      <c r="PNC40" s="163"/>
      <c r="PND40" s="163"/>
      <c r="PNE40" s="163"/>
      <c r="PNF40" s="163"/>
      <c r="PNG40" s="163"/>
      <c r="PNH40" s="163"/>
      <c r="PNI40" s="163"/>
      <c r="PNJ40" s="163"/>
      <c r="PNK40" s="163"/>
      <c r="PNL40" s="163"/>
      <c r="PNM40" s="163"/>
      <c r="PNN40" s="163"/>
      <c r="PNO40" s="163"/>
      <c r="PNP40" s="163"/>
      <c r="PNQ40" s="163"/>
      <c r="PNR40" s="163"/>
      <c r="PNS40" s="163"/>
      <c r="PNT40" s="163"/>
      <c r="PNU40" s="163"/>
      <c r="PNV40" s="163"/>
      <c r="PNW40" s="163"/>
      <c r="PNX40" s="163"/>
      <c r="PNY40" s="163"/>
      <c r="PNZ40" s="163"/>
      <c r="POA40" s="163"/>
      <c r="POB40" s="163"/>
      <c r="POC40" s="163"/>
      <c r="POD40" s="163"/>
      <c r="POE40" s="163"/>
      <c r="POF40" s="163"/>
      <c r="POG40" s="163"/>
      <c r="POH40" s="163"/>
      <c r="POI40" s="163"/>
      <c r="POJ40" s="163"/>
      <c r="POK40" s="163"/>
      <c r="POL40" s="163"/>
      <c r="POM40" s="163"/>
      <c r="PON40" s="163"/>
      <c r="POO40" s="163"/>
      <c r="POP40" s="163"/>
      <c r="POQ40" s="163"/>
      <c r="POR40" s="163"/>
      <c r="POS40" s="163"/>
      <c r="POT40" s="163"/>
      <c r="POU40" s="163"/>
      <c r="POV40" s="163"/>
      <c r="POW40" s="163"/>
      <c r="POX40" s="163"/>
      <c r="POY40" s="163"/>
      <c r="POZ40" s="163"/>
      <c r="PPA40" s="163"/>
      <c r="PPB40" s="163"/>
      <c r="PPC40" s="163"/>
      <c r="PPD40" s="163"/>
      <c r="PPE40" s="163"/>
      <c r="PPF40" s="163"/>
      <c r="PPG40" s="163"/>
      <c r="PPH40" s="163"/>
      <c r="PPI40" s="163"/>
      <c r="PPJ40" s="163"/>
      <c r="PPK40" s="163"/>
      <c r="PPL40" s="163"/>
      <c r="PPM40" s="163"/>
      <c r="PPN40" s="163"/>
      <c r="PPO40" s="163"/>
      <c r="PPP40" s="163"/>
      <c r="PPQ40" s="163"/>
      <c r="PPR40" s="163"/>
      <c r="PPS40" s="163"/>
      <c r="PPT40" s="163"/>
      <c r="PPU40" s="163"/>
      <c r="PPV40" s="163"/>
      <c r="PPW40" s="163"/>
      <c r="PPX40" s="163"/>
      <c r="PPY40" s="163"/>
      <c r="PPZ40" s="163"/>
      <c r="PQA40" s="163"/>
      <c r="PQB40" s="163"/>
      <c r="PQC40" s="163"/>
      <c r="PQD40" s="163"/>
      <c r="PQE40" s="163"/>
      <c r="PQF40" s="163"/>
      <c r="PQG40" s="163"/>
      <c r="PQH40" s="163"/>
      <c r="PQI40" s="163"/>
      <c r="PQJ40" s="163"/>
      <c r="PQK40" s="163"/>
      <c r="PQL40" s="163"/>
      <c r="PQM40" s="163"/>
      <c r="PQN40" s="163"/>
      <c r="PQO40" s="163"/>
      <c r="PQP40" s="163"/>
      <c r="PQQ40" s="163"/>
      <c r="PQR40" s="163"/>
      <c r="PQS40" s="163"/>
      <c r="PQT40" s="163"/>
      <c r="PQU40" s="163"/>
      <c r="PQV40" s="163"/>
      <c r="PQW40" s="163"/>
      <c r="PQX40" s="163"/>
      <c r="PQY40" s="163"/>
      <c r="PQZ40" s="163"/>
      <c r="PRA40" s="163"/>
      <c r="PRB40" s="163"/>
      <c r="PRC40" s="163"/>
      <c r="PRD40" s="163"/>
      <c r="PRE40" s="163"/>
      <c r="PRF40" s="163"/>
      <c r="PRG40" s="163"/>
      <c r="PRH40" s="163"/>
      <c r="PRI40" s="163"/>
      <c r="PRJ40" s="163"/>
      <c r="PRK40" s="163"/>
      <c r="PRL40" s="163"/>
      <c r="PRM40" s="163"/>
      <c r="PRN40" s="163"/>
      <c r="PRO40" s="163"/>
      <c r="PRP40" s="163"/>
      <c r="PRQ40" s="163"/>
      <c r="PRR40" s="163"/>
      <c r="PRS40" s="163"/>
      <c r="PRT40" s="163"/>
      <c r="PRU40" s="163"/>
      <c r="PRV40" s="163"/>
      <c r="PRW40" s="163"/>
      <c r="PRX40" s="163"/>
      <c r="PRY40" s="163"/>
      <c r="PRZ40" s="163"/>
      <c r="PSA40" s="163"/>
      <c r="PSB40" s="163"/>
      <c r="PSC40" s="163"/>
      <c r="PSD40" s="163"/>
      <c r="PSE40" s="163"/>
      <c r="PSF40" s="163"/>
      <c r="PSG40" s="163"/>
      <c r="PSH40" s="163"/>
      <c r="PSI40" s="163"/>
      <c r="PSJ40" s="163"/>
      <c r="PSK40" s="163"/>
      <c r="PSL40" s="163"/>
      <c r="PSM40" s="163"/>
      <c r="PSN40" s="163"/>
      <c r="PSO40" s="163"/>
      <c r="PSP40" s="163"/>
      <c r="PSQ40" s="163"/>
      <c r="PSR40" s="163"/>
      <c r="PSS40" s="163"/>
      <c r="PST40" s="163"/>
      <c r="PSU40" s="163"/>
      <c r="PSV40" s="163"/>
      <c r="PSW40" s="163"/>
      <c r="PSX40" s="163"/>
      <c r="PSY40" s="163"/>
      <c r="PSZ40" s="163"/>
      <c r="PTA40" s="163"/>
      <c r="PTB40" s="163"/>
      <c r="PTC40" s="163"/>
      <c r="PTD40" s="163"/>
      <c r="PTE40" s="163"/>
      <c r="PTF40" s="163"/>
      <c r="PTG40" s="163"/>
      <c r="PTH40" s="163"/>
      <c r="PTI40" s="163"/>
      <c r="PTJ40" s="163"/>
      <c r="PTK40" s="163"/>
      <c r="PTL40" s="163"/>
      <c r="PTM40" s="163"/>
      <c r="PTN40" s="163"/>
      <c r="PTO40" s="163"/>
      <c r="PTP40" s="163"/>
      <c r="PTQ40" s="163"/>
      <c r="PTR40" s="163"/>
      <c r="PTS40" s="163"/>
      <c r="PTT40" s="163"/>
      <c r="PTU40" s="163"/>
      <c r="PTV40" s="163"/>
      <c r="PTW40" s="163"/>
      <c r="PTX40" s="163"/>
      <c r="PTY40" s="163"/>
      <c r="PTZ40" s="163"/>
      <c r="PUA40" s="163"/>
      <c r="PUB40" s="163"/>
      <c r="PUC40" s="163"/>
      <c r="PUD40" s="163"/>
      <c r="PUE40" s="163"/>
      <c r="PUF40" s="163"/>
      <c r="PUG40" s="163"/>
      <c r="PUH40" s="163"/>
      <c r="PUI40" s="163"/>
      <c r="PUJ40" s="163"/>
      <c r="PUK40" s="163"/>
      <c r="PUL40" s="163"/>
      <c r="PUM40" s="163"/>
      <c r="PUN40" s="163"/>
      <c r="PUO40" s="163"/>
      <c r="PUP40" s="163"/>
      <c r="PUQ40" s="163"/>
      <c r="PUR40" s="163"/>
      <c r="PUS40" s="163"/>
      <c r="PUT40" s="163"/>
      <c r="PUU40" s="163"/>
      <c r="PUV40" s="163"/>
      <c r="PUW40" s="163"/>
      <c r="PUX40" s="163"/>
      <c r="PUY40" s="163"/>
      <c r="PUZ40" s="163"/>
      <c r="PVA40" s="163"/>
      <c r="PVB40" s="163"/>
      <c r="PVC40" s="163"/>
      <c r="PVD40" s="163"/>
      <c r="PVE40" s="163"/>
      <c r="PVF40" s="163"/>
      <c r="PVG40" s="163"/>
      <c r="PVH40" s="163"/>
      <c r="PVI40" s="163"/>
      <c r="PVJ40" s="163"/>
      <c r="PVK40" s="163"/>
      <c r="PVL40" s="163"/>
      <c r="PVM40" s="163"/>
      <c r="PVN40" s="163"/>
      <c r="PVO40" s="163"/>
      <c r="PVP40" s="163"/>
      <c r="PVQ40" s="163"/>
      <c r="PVR40" s="163"/>
      <c r="PVS40" s="163"/>
      <c r="PVT40" s="163"/>
      <c r="PVU40" s="163"/>
      <c r="PVV40" s="163"/>
      <c r="PVW40" s="163"/>
      <c r="PVX40" s="163"/>
      <c r="PVY40" s="163"/>
      <c r="PVZ40" s="163"/>
      <c r="PWA40" s="163"/>
      <c r="PWB40" s="163"/>
      <c r="PWC40" s="163"/>
      <c r="PWD40" s="163"/>
      <c r="PWE40" s="163"/>
      <c r="PWF40" s="163"/>
      <c r="PWG40" s="163"/>
      <c r="PWH40" s="163"/>
      <c r="PWI40" s="163"/>
      <c r="PWJ40" s="163"/>
      <c r="PWK40" s="163"/>
      <c r="PWL40" s="163"/>
      <c r="PWM40" s="163"/>
      <c r="PWN40" s="163"/>
      <c r="PWO40" s="163"/>
      <c r="PWP40" s="163"/>
      <c r="PWQ40" s="163"/>
      <c r="PWR40" s="163"/>
      <c r="PWS40" s="163"/>
      <c r="PWT40" s="163"/>
      <c r="PWU40" s="163"/>
      <c r="PWV40" s="163"/>
      <c r="PWW40" s="163"/>
      <c r="PWX40" s="163"/>
      <c r="PWY40" s="163"/>
      <c r="PWZ40" s="163"/>
      <c r="PXA40" s="163"/>
      <c r="PXB40" s="163"/>
      <c r="PXC40" s="163"/>
      <c r="PXD40" s="163"/>
      <c r="PXE40" s="163"/>
      <c r="PXF40" s="163"/>
      <c r="PXG40" s="163"/>
      <c r="PXH40" s="163"/>
      <c r="PXI40" s="163"/>
      <c r="PXJ40" s="163"/>
      <c r="PXK40" s="163"/>
      <c r="PXL40" s="163"/>
      <c r="PXM40" s="163"/>
      <c r="PXN40" s="163"/>
      <c r="PXO40" s="163"/>
      <c r="PXP40" s="163"/>
      <c r="PXQ40" s="163"/>
      <c r="PXR40" s="163"/>
      <c r="PXS40" s="163"/>
      <c r="PXT40" s="163"/>
      <c r="PXU40" s="163"/>
      <c r="PXV40" s="163"/>
      <c r="PXW40" s="163"/>
      <c r="PXX40" s="163"/>
      <c r="PXY40" s="163"/>
      <c r="PXZ40" s="163"/>
      <c r="PYA40" s="163"/>
      <c r="PYB40" s="163"/>
      <c r="PYC40" s="163"/>
      <c r="PYD40" s="163"/>
      <c r="PYE40" s="163"/>
      <c r="PYF40" s="163"/>
      <c r="PYG40" s="163"/>
      <c r="PYH40" s="163"/>
      <c r="PYI40" s="163"/>
      <c r="PYJ40" s="163"/>
      <c r="PYK40" s="163"/>
      <c r="PYL40" s="163"/>
      <c r="PYM40" s="163"/>
      <c r="PYN40" s="163"/>
      <c r="PYO40" s="163"/>
      <c r="PYP40" s="163"/>
      <c r="PYQ40" s="163"/>
      <c r="PYR40" s="163"/>
      <c r="PYS40" s="163"/>
      <c r="PYT40" s="163"/>
      <c r="PYU40" s="163"/>
      <c r="PYV40" s="163"/>
      <c r="PYW40" s="163"/>
      <c r="PYX40" s="163"/>
      <c r="PYY40" s="163"/>
      <c r="PYZ40" s="163"/>
      <c r="PZA40" s="163"/>
      <c r="PZB40" s="163"/>
      <c r="PZC40" s="163"/>
      <c r="PZD40" s="163"/>
      <c r="PZE40" s="163"/>
      <c r="PZF40" s="163"/>
      <c r="PZG40" s="163"/>
      <c r="PZH40" s="163"/>
      <c r="PZI40" s="163"/>
      <c r="PZJ40" s="163"/>
      <c r="PZK40" s="163"/>
      <c r="PZL40" s="163"/>
      <c r="PZM40" s="163"/>
      <c r="PZN40" s="163"/>
      <c r="PZO40" s="163"/>
      <c r="PZP40" s="163"/>
      <c r="PZQ40" s="163"/>
      <c r="PZR40" s="163"/>
      <c r="PZS40" s="163"/>
      <c r="PZT40" s="163"/>
      <c r="PZU40" s="163"/>
      <c r="PZV40" s="163"/>
      <c r="PZW40" s="163"/>
      <c r="PZX40" s="163"/>
      <c r="PZY40" s="163"/>
      <c r="PZZ40" s="163"/>
      <c r="QAA40" s="163"/>
      <c r="QAB40" s="163"/>
      <c r="QAC40" s="163"/>
      <c r="QAD40" s="163"/>
      <c r="QAE40" s="163"/>
      <c r="QAF40" s="163"/>
      <c r="QAG40" s="163"/>
      <c r="QAH40" s="163"/>
      <c r="QAI40" s="163"/>
      <c r="QAJ40" s="163"/>
      <c r="QAK40" s="163"/>
      <c r="QAL40" s="163"/>
      <c r="QAM40" s="163"/>
      <c r="QAN40" s="163"/>
      <c r="QAO40" s="163"/>
      <c r="QAP40" s="163"/>
      <c r="QAQ40" s="163"/>
      <c r="QAR40" s="163"/>
      <c r="QAS40" s="163"/>
      <c r="QAT40" s="163"/>
      <c r="QAU40" s="163"/>
      <c r="QAV40" s="163"/>
      <c r="QAW40" s="163"/>
      <c r="QAX40" s="163"/>
      <c r="QAY40" s="163"/>
      <c r="QAZ40" s="163"/>
      <c r="QBA40" s="163"/>
      <c r="QBB40" s="163"/>
      <c r="QBC40" s="163"/>
      <c r="QBD40" s="163"/>
      <c r="QBE40" s="163"/>
      <c r="QBF40" s="163"/>
      <c r="QBG40" s="163"/>
      <c r="QBH40" s="163"/>
      <c r="QBI40" s="163"/>
      <c r="QBJ40" s="163"/>
      <c r="QBK40" s="163"/>
      <c r="QBL40" s="163"/>
      <c r="QBM40" s="163"/>
      <c r="QBN40" s="163"/>
      <c r="QBO40" s="163"/>
      <c r="QBP40" s="163"/>
      <c r="QBQ40" s="163"/>
      <c r="QBR40" s="163"/>
      <c r="QBS40" s="163"/>
      <c r="QBT40" s="163"/>
      <c r="QBU40" s="163"/>
      <c r="QBV40" s="163"/>
      <c r="QBW40" s="163"/>
      <c r="QBX40" s="163"/>
      <c r="QBY40" s="163"/>
      <c r="QBZ40" s="163"/>
      <c r="QCA40" s="163"/>
      <c r="QCB40" s="163"/>
      <c r="QCC40" s="163"/>
      <c r="QCD40" s="163"/>
      <c r="QCE40" s="163"/>
      <c r="QCF40" s="163"/>
      <c r="QCG40" s="163"/>
      <c r="QCH40" s="163"/>
      <c r="QCI40" s="163"/>
      <c r="QCJ40" s="163"/>
      <c r="QCK40" s="163"/>
      <c r="QCL40" s="163"/>
      <c r="QCM40" s="163"/>
      <c r="QCN40" s="163"/>
      <c r="QCO40" s="163"/>
      <c r="QCP40" s="163"/>
      <c r="QCQ40" s="163"/>
      <c r="QCR40" s="163"/>
      <c r="QCS40" s="163"/>
      <c r="QCT40" s="163"/>
      <c r="QCU40" s="163"/>
      <c r="QCV40" s="163"/>
      <c r="QCW40" s="163"/>
      <c r="QCX40" s="163"/>
      <c r="QCY40" s="163"/>
      <c r="QCZ40" s="163"/>
      <c r="QDA40" s="163"/>
      <c r="QDB40" s="163"/>
      <c r="QDC40" s="163"/>
      <c r="QDD40" s="163"/>
      <c r="QDE40" s="163"/>
      <c r="QDF40" s="163"/>
      <c r="QDG40" s="163"/>
      <c r="QDH40" s="163"/>
      <c r="QDI40" s="163"/>
      <c r="QDJ40" s="163"/>
      <c r="QDK40" s="163"/>
      <c r="QDL40" s="163"/>
      <c r="QDM40" s="163"/>
      <c r="QDN40" s="163"/>
      <c r="QDO40" s="163"/>
      <c r="QDP40" s="163"/>
      <c r="QDQ40" s="163"/>
      <c r="QDR40" s="163"/>
      <c r="QDS40" s="163"/>
      <c r="QDT40" s="163"/>
      <c r="QDU40" s="163"/>
      <c r="QDV40" s="163"/>
      <c r="QDW40" s="163"/>
      <c r="QDX40" s="163"/>
      <c r="QDY40" s="163"/>
      <c r="QDZ40" s="163"/>
      <c r="QEA40" s="163"/>
      <c r="QEB40" s="163"/>
      <c r="QEC40" s="163"/>
      <c r="QED40" s="163"/>
      <c r="QEE40" s="163"/>
      <c r="QEF40" s="163"/>
      <c r="QEG40" s="163"/>
      <c r="QEH40" s="163"/>
      <c r="QEI40" s="163"/>
      <c r="QEJ40" s="163"/>
      <c r="QEK40" s="163"/>
      <c r="QEL40" s="163"/>
      <c r="QEM40" s="163"/>
      <c r="QEN40" s="163"/>
      <c r="QEO40" s="163"/>
      <c r="QEP40" s="163"/>
      <c r="QEQ40" s="163"/>
      <c r="QER40" s="163"/>
      <c r="QES40" s="163"/>
      <c r="QET40" s="163"/>
      <c r="QEU40" s="163"/>
      <c r="QEV40" s="163"/>
      <c r="QEW40" s="163"/>
      <c r="QEX40" s="163"/>
      <c r="QEY40" s="163"/>
      <c r="QEZ40" s="163"/>
      <c r="QFA40" s="163"/>
      <c r="QFB40" s="163"/>
      <c r="QFC40" s="163"/>
      <c r="QFD40" s="163"/>
      <c r="QFE40" s="163"/>
      <c r="QFF40" s="163"/>
      <c r="QFG40" s="163"/>
      <c r="QFH40" s="163"/>
      <c r="QFI40" s="163"/>
      <c r="QFJ40" s="163"/>
      <c r="QFK40" s="163"/>
      <c r="QFL40" s="163"/>
      <c r="QFM40" s="163"/>
      <c r="QFN40" s="163"/>
      <c r="QFO40" s="163"/>
      <c r="QFP40" s="163"/>
      <c r="QFQ40" s="163"/>
      <c r="QFR40" s="163"/>
      <c r="QFS40" s="163"/>
      <c r="QFT40" s="163"/>
      <c r="QFU40" s="163"/>
      <c r="QFV40" s="163"/>
      <c r="QFW40" s="163"/>
      <c r="QFX40" s="163"/>
      <c r="QFY40" s="163"/>
      <c r="QFZ40" s="163"/>
      <c r="QGA40" s="163"/>
      <c r="QGB40" s="163"/>
      <c r="QGC40" s="163"/>
      <c r="QGD40" s="163"/>
      <c r="QGE40" s="163"/>
      <c r="QGF40" s="163"/>
      <c r="QGG40" s="163"/>
      <c r="QGH40" s="163"/>
      <c r="QGI40" s="163"/>
      <c r="QGJ40" s="163"/>
      <c r="QGK40" s="163"/>
      <c r="QGL40" s="163"/>
      <c r="QGM40" s="163"/>
      <c r="QGN40" s="163"/>
      <c r="QGO40" s="163"/>
      <c r="QGP40" s="163"/>
      <c r="QGQ40" s="163"/>
      <c r="QGR40" s="163"/>
      <c r="QGS40" s="163"/>
      <c r="QGT40" s="163"/>
      <c r="QGU40" s="163"/>
      <c r="QGV40" s="163"/>
      <c r="QGW40" s="163"/>
      <c r="QGX40" s="163"/>
      <c r="QGY40" s="163"/>
      <c r="QGZ40" s="163"/>
      <c r="QHA40" s="163"/>
      <c r="QHB40" s="163"/>
      <c r="QHC40" s="163"/>
      <c r="QHD40" s="163"/>
      <c r="QHE40" s="163"/>
      <c r="QHF40" s="163"/>
      <c r="QHG40" s="163"/>
      <c r="QHH40" s="163"/>
      <c r="QHI40" s="163"/>
      <c r="QHJ40" s="163"/>
      <c r="QHK40" s="163"/>
      <c r="QHL40" s="163"/>
      <c r="QHM40" s="163"/>
      <c r="QHN40" s="163"/>
      <c r="QHO40" s="163"/>
      <c r="QHP40" s="163"/>
      <c r="QHQ40" s="163"/>
      <c r="QHR40" s="163"/>
      <c r="QHS40" s="163"/>
      <c r="QHT40" s="163"/>
      <c r="QHU40" s="163"/>
      <c r="QHV40" s="163"/>
      <c r="QHW40" s="163"/>
      <c r="QHX40" s="163"/>
      <c r="QHY40" s="163"/>
      <c r="QHZ40" s="163"/>
      <c r="QIA40" s="163"/>
      <c r="QIB40" s="163"/>
      <c r="QIC40" s="163"/>
      <c r="QID40" s="163"/>
      <c r="QIE40" s="163"/>
      <c r="QIF40" s="163"/>
      <c r="QIG40" s="163"/>
      <c r="QIH40" s="163"/>
      <c r="QII40" s="163"/>
      <c r="QIJ40" s="163"/>
      <c r="QIK40" s="163"/>
      <c r="QIL40" s="163"/>
      <c r="QIM40" s="163"/>
      <c r="QIN40" s="163"/>
      <c r="QIO40" s="163"/>
      <c r="QIP40" s="163"/>
      <c r="QIQ40" s="163"/>
      <c r="QIR40" s="163"/>
      <c r="QIS40" s="163"/>
      <c r="QIT40" s="163"/>
      <c r="QIU40" s="163"/>
      <c r="QIV40" s="163"/>
      <c r="QIW40" s="163"/>
      <c r="QIX40" s="163"/>
      <c r="QIY40" s="163"/>
      <c r="QIZ40" s="163"/>
      <c r="QJA40" s="163"/>
      <c r="QJB40" s="163"/>
      <c r="QJC40" s="163"/>
      <c r="QJD40" s="163"/>
      <c r="QJE40" s="163"/>
      <c r="QJF40" s="163"/>
      <c r="QJG40" s="163"/>
      <c r="QJH40" s="163"/>
      <c r="QJI40" s="163"/>
      <c r="QJJ40" s="163"/>
      <c r="QJK40" s="163"/>
      <c r="QJL40" s="163"/>
      <c r="QJM40" s="163"/>
      <c r="QJN40" s="163"/>
      <c r="QJO40" s="163"/>
      <c r="QJP40" s="163"/>
      <c r="QJQ40" s="163"/>
      <c r="QJR40" s="163"/>
      <c r="QJS40" s="163"/>
      <c r="QJT40" s="163"/>
      <c r="QJU40" s="163"/>
      <c r="QJV40" s="163"/>
      <c r="QJW40" s="163"/>
      <c r="QJX40" s="163"/>
      <c r="QJY40" s="163"/>
      <c r="QJZ40" s="163"/>
      <c r="QKA40" s="163"/>
      <c r="QKB40" s="163"/>
      <c r="QKC40" s="163"/>
      <c r="QKD40" s="163"/>
      <c r="QKE40" s="163"/>
      <c r="QKF40" s="163"/>
      <c r="QKG40" s="163"/>
      <c r="QKH40" s="163"/>
      <c r="QKI40" s="163"/>
      <c r="QKJ40" s="163"/>
      <c r="QKK40" s="163"/>
      <c r="QKL40" s="163"/>
      <c r="QKM40" s="163"/>
      <c r="QKN40" s="163"/>
      <c r="QKO40" s="163"/>
      <c r="QKP40" s="163"/>
      <c r="QKQ40" s="163"/>
      <c r="QKR40" s="163"/>
      <c r="QKS40" s="163"/>
      <c r="QKT40" s="163"/>
      <c r="QKU40" s="163"/>
      <c r="QKV40" s="163"/>
      <c r="QKW40" s="163"/>
      <c r="QKX40" s="163"/>
      <c r="QKY40" s="163"/>
      <c r="QKZ40" s="163"/>
      <c r="QLA40" s="163"/>
      <c r="QLB40" s="163"/>
      <c r="QLC40" s="163"/>
      <c r="QLD40" s="163"/>
      <c r="QLE40" s="163"/>
      <c r="QLF40" s="163"/>
      <c r="QLG40" s="163"/>
      <c r="QLH40" s="163"/>
      <c r="QLI40" s="163"/>
      <c r="QLJ40" s="163"/>
      <c r="QLK40" s="163"/>
      <c r="QLL40" s="163"/>
      <c r="QLM40" s="163"/>
      <c r="QLN40" s="163"/>
      <c r="QLO40" s="163"/>
      <c r="QLP40" s="163"/>
      <c r="QLQ40" s="163"/>
      <c r="QLR40" s="163"/>
      <c r="QLS40" s="163"/>
      <c r="QLT40" s="163"/>
      <c r="QLU40" s="163"/>
      <c r="QLV40" s="163"/>
      <c r="QLW40" s="163"/>
      <c r="QLX40" s="163"/>
      <c r="QLY40" s="163"/>
      <c r="QLZ40" s="163"/>
      <c r="QMA40" s="163"/>
      <c r="QMB40" s="163"/>
      <c r="QMC40" s="163"/>
      <c r="QMD40" s="163"/>
      <c r="QME40" s="163"/>
      <c r="QMF40" s="163"/>
      <c r="QMG40" s="163"/>
      <c r="QMH40" s="163"/>
      <c r="QMI40" s="163"/>
      <c r="QMJ40" s="163"/>
      <c r="QMK40" s="163"/>
      <c r="QML40" s="163"/>
      <c r="QMM40" s="163"/>
      <c r="QMN40" s="163"/>
      <c r="QMO40" s="163"/>
      <c r="QMP40" s="163"/>
      <c r="QMQ40" s="163"/>
      <c r="QMR40" s="163"/>
      <c r="QMS40" s="163"/>
      <c r="QMT40" s="163"/>
      <c r="QMU40" s="163"/>
      <c r="QMV40" s="163"/>
      <c r="QMW40" s="163"/>
      <c r="QMX40" s="163"/>
      <c r="QMY40" s="163"/>
      <c r="QMZ40" s="163"/>
      <c r="QNA40" s="163"/>
      <c r="QNB40" s="163"/>
      <c r="QNC40" s="163"/>
      <c r="QND40" s="163"/>
      <c r="QNE40" s="163"/>
      <c r="QNF40" s="163"/>
      <c r="QNG40" s="163"/>
      <c r="QNH40" s="163"/>
      <c r="QNI40" s="163"/>
      <c r="QNJ40" s="163"/>
      <c r="QNK40" s="163"/>
      <c r="QNL40" s="163"/>
      <c r="QNM40" s="163"/>
      <c r="QNN40" s="163"/>
      <c r="QNO40" s="163"/>
      <c r="QNP40" s="163"/>
      <c r="QNQ40" s="163"/>
      <c r="QNR40" s="163"/>
      <c r="QNS40" s="163"/>
      <c r="QNT40" s="163"/>
      <c r="QNU40" s="163"/>
      <c r="QNV40" s="163"/>
      <c r="QNW40" s="163"/>
      <c r="QNX40" s="163"/>
      <c r="QNY40" s="163"/>
      <c r="QNZ40" s="163"/>
      <c r="QOA40" s="163"/>
      <c r="QOB40" s="163"/>
      <c r="QOC40" s="163"/>
      <c r="QOD40" s="163"/>
      <c r="QOE40" s="163"/>
      <c r="QOF40" s="163"/>
      <c r="QOG40" s="163"/>
      <c r="QOH40" s="163"/>
      <c r="QOI40" s="163"/>
      <c r="QOJ40" s="163"/>
      <c r="QOK40" s="163"/>
      <c r="QOL40" s="163"/>
      <c r="QOM40" s="163"/>
      <c r="QON40" s="163"/>
      <c r="QOO40" s="163"/>
      <c r="QOP40" s="163"/>
      <c r="QOQ40" s="163"/>
      <c r="QOR40" s="163"/>
      <c r="QOS40" s="163"/>
      <c r="QOT40" s="163"/>
      <c r="QOU40" s="163"/>
      <c r="QOV40" s="163"/>
      <c r="QOW40" s="163"/>
      <c r="QOX40" s="163"/>
      <c r="QOY40" s="163"/>
      <c r="QOZ40" s="163"/>
      <c r="QPA40" s="163"/>
      <c r="QPB40" s="163"/>
      <c r="QPC40" s="163"/>
      <c r="QPD40" s="163"/>
      <c r="QPE40" s="163"/>
      <c r="QPF40" s="163"/>
      <c r="QPG40" s="163"/>
      <c r="QPH40" s="163"/>
      <c r="QPI40" s="163"/>
      <c r="QPJ40" s="163"/>
      <c r="QPK40" s="163"/>
      <c r="QPL40" s="163"/>
      <c r="QPM40" s="163"/>
      <c r="QPN40" s="163"/>
      <c r="QPO40" s="163"/>
      <c r="QPP40" s="163"/>
      <c r="QPQ40" s="163"/>
      <c r="QPR40" s="163"/>
      <c r="QPS40" s="163"/>
      <c r="QPT40" s="163"/>
      <c r="QPU40" s="163"/>
      <c r="QPV40" s="163"/>
      <c r="QPW40" s="163"/>
      <c r="QPX40" s="163"/>
      <c r="QPY40" s="163"/>
      <c r="QPZ40" s="163"/>
      <c r="QQA40" s="163"/>
      <c r="QQB40" s="163"/>
      <c r="QQC40" s="163"/>
      <c r="QQD40" s="163"/>
      <c r="QQE40" s="163"/>
      <c r="QQF40" s="163"/>
      <c r="QQG40" s="163"/>
      <c r="QQH40" s="163"/>
      <c r="QQI40" s="163"/>
      <c r="QQJ40" s="163"/>
      <c r="QQK40" s="163"/>
      <c r="QQL40" s="163"/>
      <c r="QQM40" s="163"/>
      <c r="QQN40" s="163"/>
      <c r="QQO40" s="163"/>
      <c r="QQP40" s="163"/>
      <c r="QQQ40" s="163"/>
      <c r="QQR40" s="163"/>
      <c r="QQS40" s="163"/>
      <c r="QQT40" s="163"/>
      <c r="QQU40" s="163"/>
      <c r="QQV40" s="163"/>
      <c r="QQW40" s="163"/>
      <c r="QQX40" s="163"/>
      <c r="QQY40" s="163"/>
      <c r="QQZ40" s="163"/>
      <c r="QRA40" s="163"/>
      <c r="QRB40" s="163"/>
      <c r="QRC40" s="163"/>
      <c r="QRD40" s="163"/>
      <c r="QRE40" s="163"/>
      <c r="QRF40" s="163"/>
      <c r="QRG40" s="163"/>
      <c r="QRH40" s="163"/>
      <c r="QRI40" s="163"/>
      <c r="QRJ40" s="163"/>
      <c r="QRK40" s="163"/>
      <c r="QRL40" s="163"/>
      <c r="QRM40" s="163"/>
      <c r="QRN40" s="163"/>
      <c r="QRO40" s="163"/>
      <c r="QRP40" s="163"/>
      <c r="QRQ40" s="163"/>
      <c r="QRR40" s="163"/>
      <c r="QRS40" s="163"/>
      <c r="QRT40" s="163"/>
      <c r="QRU40" s="163"/>
      <c r="QRV40" s="163"/>
      <c r="QRW40" s="163"/>
      <c r="QRX40" s="163"/>
      <c r="QRY40" s="163"/>
      <c r="QRZ40" s="163"/>
      <c r="QSA40" s="163"/>
      <c r="QSB40" s="163"/>
      <c r="QSC40" s="163"/>
      <c r="QSD40" s="163"/>
      <c r="QSE40" s="163"/>
      <c r="QSF40" s="163"/>
      <c r="QSG40" s="163"/>
      <c r="QSH40" s="163"/>
      <c r="QSI40" s="163"/>
      <c r="QSJ40" s="163"/>
      <c r="QSK40" s="163"/>
      <c r="QSL40" s="163"/>
      <c r="QSM40" s="163"/>
      <c r="QSN40" s="163"/>
      <c r="QSO40" s="163"/>
      <c r="QSP40" s="163"/>
      <c r="QSQ40" s="163"/>
      <c r="QSR40" s="163"/>
      <c r="QSS40" s="163"/>
      <c r="QST40" s="163"/>
      <c r="QSU40" s="163"/>
      <c r="QSV40" s="163"/>
      <c r="QSW40" s="163"/>
      <c r="QSX40" s="163"/>
      <c r="QSY40" s="163"/>
      <c r="QSZ40" s="163"/>
      <c r="QTA40" s="163"/>
      <c r="QTB40" s="163"/>
      <c r="QTC40" s="163"/>
      <c r="QTD40" s="163"/>
      <c r="QTE40" s="163"/>
      <c r="QTF40" s="163"/>
      <c r="QTG40" s="163"/>
      <c r="QTH40" s="163"/>
      <c r="QTI40" s="163"/>
      <c r="QTJ40" s="163"/>
      <c r="QTK40" s="163"/>
      <c r="QTL40" s="163"/>
      <c r="QTM40" s="163"/>
      <c r="QTN40" s="163"/>
      <c r="QTO40" s="163"/>
      <c r="QTP40" s="163"/>
      <c r="QTQ40" s="163"/>
      <c r="QTR40" s="163"/>
      <c r="QTS40" s="163"/>
      <c r="QTT40" s="163"/>
      <c r="QTU40" s="163"/>
      <c r="QTV40" s="163"/>
      <c r="QTW40" s="163"/>
      <c r="QTX40" s="163"/>
      <c r="QTY40" s="163"/>
      <c r="QTZ40" s="163"/>
      <c r="QUA40" s="163"/>
      <c r="QUB40" s="163"/>
      <c r="QUC40" s="163"/>
      <c r="QUD40" s="163"/>
      <c r="QUE40" s="163"/>
      <c r="QUF40" s="163"/>
      <c r="QUG40" s="163"/>
      <c r="QUH40" s="163"/>
      <c r="QUI40" s="163"/>
      <c r="QUJ40" s="163"/>
      <c r="QUK40" s="163"/>
      <c r="QUL40" s="163"/>
      <c r="QUM40" s="163"/>
      <c r="QUN40" s="163"/>
      <c r="QUO40" s="163"/>
      <c r="QUP40" s="163"/>
      <c r="QUQ40" s="163"/>
      <c r="QUR40" s="163"/>
      <c r="QUS40" s="163"/>
      <c r="QUT40" s="163"/>
      <c r="QUU40" s="163"/>
      <c r="QUV40" s="163"/>
      <c r="QUW40" s="163"/>
      <c r="QUX40" s="163"/>
      <c r="QUY40" s="163"/>
      <c r="QUZ40" s="163"/>
      <c r="QVA40" s="163"/>
      <c r="QVB40" s="163"/>
      <c r="QVC40" s="163"/>
      <c r="QVD40" s="163"/>
      <c r="QVE40" s="163"/>
      <c r="QVF40" s="163"/>
      <c r="QVG40" s="163"/>
      <c r="QVH40" s="163"/>
      <c r="QVI40" s="163"/>
      <c r="QVJ40" s="163"/>
      <c r="QVK40" s="163"/>
      <c r="QVL40" s="163"/>
      <c r="QVM40" s="163"/>
      <c r="QVN40" s="163"/>
      <c r="QVO40" s="163"/>
      <c r="QVP40" s="163"/>
      <c r="QVQ40" s="163"/>
      <c r="QVR40" s="163"/>
      <c r="QVS40" s="163"/>
      <c r="QVT40" s="163"/>
      <c r="QVU40" s="163"/>
      <c r="QVV40" s="163"/>
      <c r="QVW40" s="163"/>
      <c r="QVX40" s="163"/>
      <c r="QVY40" s="163"/>
      <c r="QVZ40" s="163"/>
      <c r="QWA40" s="163"/>
      <c r="QWB40" s="163"/>
      <c r="QWC40" s="163"/>
      <c r="QWD40" s="163"/>
      <c r="QWE40" s="163"/>
      <c r="QWF40" s="163"/>
      <c r="QWG40" s="163"/>
      <c r="QWH40" s="163"/>
      <c r="QWI40" s="163"/>
      <c r="QWJ40" s="163"/>
      <c r="QWK40" s="163"/>
      <c r="QWL40" s="163"/>
      <c r="QWM40" s="163"/>
      <c r="QWN40" s="163"/>
      <c r="QWO40" s="163"/>
      <c r="QWP40" s="163"/>
      <c r="QWQ40" s="163"/>
      <c r="QWR40" s="163"/>
      <c r="QWS40" s="163"/>
      <c r="QWT40" s="163"/>
      <c r="QWU40" s="163"/>
      <c r="QWV40" s="163"/>
      <c r="QWW40" s="163"/>
      <c r="QWX40" s="163"/>
      <c r="QWY40" s="163"/>
      <c r="QWZ40" s="163"/>
      <c r="QXA40" s="163"/>
      <c r="QXB40" s="163"/>
      <c r="QXC40" s="163"/>
      <c r="QXD40" s="163"/>
      <c r="QXE40" s="163"/>
      <c r="QXF40" s="163"/>
      <c r="QXG40" s="163"/>
      <c r="QXH40" s="163"/>
      <c r="QXI40" s="163"/>
      <c r="QXJ40" s="163"/>
      <c r="QXK40" s="163"/>
      <c r="QXL40" s="163"/>
      <c r="QXM40" s="163"/>
      <c r="QXN40" s="163"/>
      <c r="QXO40" s="163"/>
      <c r="QXP40" s="163"/>
      <c r="QXQ40" s="163"/>
      <c r="QXR40" s="163"/>
      <c r="QXS40" s="163"/>
      <c r="QXT40" s="163"/>
      <c r="QXU40" s="163"/>
      <c r="QXV40" s="163"/>
      <c r="QXW40" s="163"/>
      <c r="QXX40" s="163"/>
      <c r="QXY40" s="163"/>
      <c r="QXZ40" s="163"/>
      <c r="QYA40" s="163"/>
      <c r="QYB40" s="163"/>
      <c r="QYC40" s="163"/>
      <c r="QYD40" s="163"/>
      <c r="QYE40" s="163"/>
      <c r="QYF40" s="163"/>
      <c r="QYG40" s="163"/>
      <c r="QYH40" s="163"/>
      <c r="QYI40" s="163"/>
      <c r="QYJ40" s="163"/>
      <c r="QYK40" s="163"/>
      <c r="QYL40" s="163"/>
      <c r="QYM40" s="163"/>
      <c r="QYN40" s="163"/>
      <c r="QYO40" s="163"/>
      <c r="QYP40" s="163"/>
      <c r="QYQ40" s="163"/>
      <c r="QYR40" s="163"/>
      <c r="QYS40" s="163"/>
      <c r="QYT40" s="163"/>
      <c r="QYU40" s="163"/>
      <c r="QYV40" s="163"/>
      <c r="QYW40" s="163"/>
      <c r="QYX40" s="163"/>
      <c r="QYY40" s="163"/>
      <c r="QYZ40" s="163"/>
      <c r="QZA40" s="163"/>
      <c r="QZB40" s="163"/>
      <c r="QZC40" s="163"/>
      <c r="QZD40" s="163"/>
      <c r="QZE40" s="163"/>
      <c r="QZF40" s="163"/>
      <c r="QZG40" s="163"/>
      <c r="QZH40" s="163"/>
      <c r="QZI40" s="163"/>
      <c r="QZJ40" s="163"/>
      <c r="QZK40" s="163"/>
      <c r="QZL40" s="163"/>
      <c r="QZM40" s="163"/>
      <c r="QZN40" s="163"/>
      <c r="QZO40" s="163"/>
      <c r="QZP40" s="163"/>
      <c r="QZQ40" s="163"/>
      <c r="QZR40" s="163"/>
      <c r="QZS40" s="163"/>
      <c r="QZT40" s="163"/>
      <c r="QZU40" s="163"/>
      <c r="QZV40" s="163"/>
      <c r="QZW40" s="163"/>
      <c r="QZX40" s="163"/>
      <c r="QZY40" s="163"/>
      <c r="QZZ40" s="163"/>
      <c r="RAA40" s="163"/>
      <c r="RAB40" s="163"/>
      <c r="RAC40" s="163"/>
      <c r="RAD40" s="163"/>
      <c r="RAE40" s="163"/>
      <c r="RAF40" s="163"/>
      <c r="RAG40" s="163"/>
      <c r="RAH40" s="163"/>
      <c r="RAI40" s="163"/>
      <c r="RAJ40" s="163"/>
      <c r="RAK40" s="163"/>
      <c r="RAL40" s="163"/>
      <c r="RAM40" s="163"/>
      <c r="RAN40" s="163"/>
      <c r="RAO40" s="163"/>
      <c r="RAP40" s="163"/>
      <c r="RAQ40" s="163"/>
      <c r="RAR40" s="163"/>
      <c r="RAS40" s="163"/>
      <c r="RAT40" s="163"/>
      <c r="RAU40" s="163"/>
      <c r="RAV40" s="163"/>
      <c r="RAW40" s="163"/>
      <c r="RAX40" s="163"/>
      <c r="RAY40" s="163"/>
      <c r="RAZ40" s="163"/>
      <c r="RBA40" s="163"/>
      <c r="RBB40" s="163"/>
      <c r="RBC40" s="163"/>
      <c r="RBD40" s="163"/>
      <c r="RBE40" s="163"/>
      <c r="RBF40" s="163"/>
      <c r="RBG40" s="163"/>
      <c r="RBH40" s="163"/>
      <c r="RBI40" s="163"/>
      <c r="RBJ40" s="163"/>
      <c r="RBK40" s="163"/>
      <c r="RBL40" s="163"/>
      <c r="RBM40" s="163"/>
      <c r="RBN40" s="163"/>
      <c r="RBO40" s="163"/>
      <c r="RBP40" s="163"/>
      <c r="RBQ40" s="163"/>
      <c r="RBR40" s="163"/>
      <c r="RBS40" s="163"/>
      <c r="RBT40" s="163"/>
      <c r="RBU40" s="163"/>
      <c r="RBV40" s="163"/>
      <c r="RBW40" s="163"/>
      <c r="RBX40" s="163"/>
      <c r="RBY40" s="163"/>
      <c r="RBZ40" s="163"/>
      <c r="RCA40" s="163"/>
      <c r="RCB40" s="163"/>
      <c r="RCC40" s="163"/>
      <c r="RCD40" s="163"/>
      <c r="RCE40" s="163"/>
      <c r="RCF40" s="163"/>
      <c r="RCG40" s="163"/>
      <c r="RCH40" s="163"/>
      <c r="RCI40" s="163"/>
      <c r="RCJ40" s="163"/>
      <c r="RCK40" s="163"/>
      <c r="RCL40" s="163"/>
      <c r="RCM40" s="163"/>
      <c r="RCN40" s="163"/>
      <c r="RCO40" s="163"/>
      <c r="RCP40" s="163"/>
      <c r="RCQ40" s="163"/>
      <c r="RCR40" s="163"/>
      <c r="RCS40" s="163"/>
      <c r="RCT40" s="163"/>
      <c r="RCU40" s="163"/>
      <c r="RCV40" s="163"/>
      <c r="RCW40" s="163"/>
      <c r="RCX40" s="163"/>
      <c r="RCY40" s="163"/>
      <c r="RCZ40" s="163"/>
      <c r="RDA40" s="163"/>
      <c r="RDB40" s="163"/>
      <c r="RDC40" s="163"/>
      <c r="RDD40" s="163"/>
      <c r="RDE40" s="163"/>
      <c r="RDF40" s="163"/>
      <c r="RDG40" s="163"/>
      <c r="RDH40" s="163"/>
      <c r="RDI40" s="163"/>
      <c r="RDJ40" s="163"/>
      <c r="RDK40" s="163"/>
      <c r="RDL40" s="163"/>
      <c r="RDM40" s="163"/>
      <c r="RDN40" s="163"/>
      <c r="RDO40" s="163"/>
      <c r="RDP40" s="163"/>
      <c r="RDQ40" s="163"/>
      <c r="RDR40" s="163"/>
      <c r="RDS40" s="163"/>
      <c r="RDT40" s="163"/>
      <c r="RDU40" s="163"/>
      <c r="RDV40" s="163"/>
      <c r="RDW40" s="163"/>
      <c r="RDX40" s="163"/>
      <c r="RDY40" s="163"/>
      <c r="RDZ40" s="163"/>
      <c r="REA40" s="163"/>
      <c r="REB40" s="163"/>
      <c r="REC40" s="163"/>
      <c r="RED40" s="163"/>
      <c r="REE40" s="163"/>
      <c r="REF40" s="163"/>
      <c r="REG40" s="163"/>
      <c r="REH40" s="163"/>
      <c r="REI40" s="163"/>
      <c r="REJ40" s="163"/>
      <c r="REK40" s="163"/>
      <c r="REL40" s="163"/>
      <c r="REM40" s="163"/>
      <c r="REN40" s="163"/>
      <c r="REO40" s="163"/>
      <c r="REP40" s="163"/>
      <c r="REQ40" s="163"/>
      <c r="RER40" s="163"/>
      <c r="RES40" s="163"/>
      <c r="RET40" s="163"/>
      <c r="REU40" s="163"/>
      <c r="REV40" s="163"/>
      <c r="REW40" s="163"/>
      <c r="REX40" s="163"/>
      <c r="REY40" s="163"/>
      <c r="REZ40" s="163"/>
      <c r="RFA40" s="163"/>
      <c r="RFB40" s="163"/>
      <c r="RFC40" s="163"/>
      <c r="RFD40" s="163"/>
      <c r="RFE40" s="163"/>
      <c r="RFF40" s="163"/>
      <c r="RFG40" s="163"/>
      <c r="RFH40" s="163"/>
      <c r="RFI40" s="163"/>
      <c r="RFJ40" s="163"/>
      <c r="RFK40" s="163"/>
      <c r="RFL40" s="163"/>
      <c r="RFM40" s="163"/>
      <c r="RFN40" s="163"/>
      <c r="RFO40" s="163"/>
      <c r="RFP40" s="163"/>
      <c r="RFQ40" s="163"/>
      <c r="RFR40" s="163"/>
      <c r="RFS40" s="163"/>
      <c r="RFT40" s="163"/>
      <c r="RFU40" s="163"/>
      <c r="RFV40" s="163"/>
      <c r="RFW40" s="163"/>
      <c r="RFX40" s="163"/>
      <c r="RFY40" s="163"/>
      <c r="RFZ40" s="163"/>
      <c r="RGA40" s="163"/>
      <c r="RGB40" s="163"/>
      <c r="RGC40" s="163"/>
      <c r="RGD40" s="163"/>
      <c r="RGE40" s="163"/>
      <c r="RGF40" s="163"/>
      <c r="RGG40" s="163"/>
      <c r="RGH40" s="163"/>
      <c r="RGI40" s="163"/>
      <c r="RGJ40" s="163"/>
      <c r="RGK40" s="163"/>
      <c r="RGL40" s="163"/>
      <c r="RGM40" s="163"/>
      <c r="RGN40" s="163"/>
      <c r="RGO40" s="163"/>
      <c r="RGP40" s="163"/>
      <c r="RGQ40" s="163"/>
      <c r="RGR40" s="163"/>
      <c r="RGS40" s="163"/>
      <c r="RGT40" s="163"/>
      <c r="RGU40" s="163"/>
      <c r="RGV40" s="163"/>
      <c r="RGW40" s="163"/>
      <c r="RGX40" s="163"/>
      <c r="RGY40" s="163"/>
      <c r="RGZ40" s="163"/>
      <c r="RHA40" s="163"/>
      <c r="RHB40" s="163"/>
      <c r="RHC40" s="163"/>
      <c r="RHD40" s="163"/>
      <c r="RHE40" s="163"/>
      <c r="RHF40" s="163"/>
      <c r="RHG40" s="163"/>
      <c r="RHH40" s="163"/>
      <c r="RHI40" s="163"/>
      <c r="RHJ40" s="163"/>
      <c r="RHK40" s="163"/>
      <c r="RHL40" s="163"/>
      <c r="RHM40" s="163"/>
      <c r="RHN40" s="163"/>
      <c r="RHO40" s="163"/>
      <c r="RHP40" s="163"/>
      <c r="RHQ40" s="163"/>
      <c r="RHR40" s="163"/>
      <c r="RHS40" s="163"/>
      <c r="RHT40" s="163"/>
      <c r="RHU40" s="163"/>
      <c r="RHV40" s="163"/>
      <c r="RHW40" s="163"/>
      <c r="RHX40" s="163"/>
      <c r="RHY40" s="163"/>
      <c r="RHZ40" s="163"/>
      <c r="RIA40" s="163"/>
      <c r="RIB40" s="163"/>
      <c r="RIC40" s="163"/>
      <c r="RID40" s="163"/>
      <c r="RIE40" s="163"/>
      <c r="RIF40" s="163"/>
      <c r="RIG40" s="163"/>
      <c r="RIH40" s="163"/>
      <c r="RII40" s="163"/>
      <c r="RIJ40" s="163"/>
      <c r="RIK40" s="163"/>
      <c r="RIL40" s="163"/>
      <c r="RIM40" s="163"/>
      <c r="RIN40" s="163"/>
      <c r="RIO40" s="163"/>
      <c r="RIP40" s="163"/>
      <c r="RIQ40" s="163"/>
      <c r="RIR40" s="163"/>
      <c r="RIS40" s="163"/>
      <c r="RIT40" s="163"/>
      <c r="RIU40" s="163"/>
      <c r="RIV40" s="163"/>
      <c r="RIW40" s="163"/>
      <c r="RIX40" s="163"/>
      <c r="RIY40" s="163"/>
      <c r="RIZ40" s="163"/>
      <c r="RJA40" s="163"/>
      <c r="RJB40" s="163"/>
      <c r="RJC40" s="163"/>
      <c r="RJD40" s="163"/>
      <c r="RJE40" s="163"/>
      <c r="RJF40" s="163"/>
      <c r="RJG40" s="163"/>
      <c r="RJH40" s="163"/>
      <c r="RJI40" s="163"/>
      <c r="RJJ40" s="163"/>
      <c r="RJK40" s="163"/>
      <c r="RJL40" s="163"/>
      <c r="RJM40" s="163"/>
      <c r="RJN40" s="163"/>
      <c r="RJO40" s="163"/>
      <c r="RJP40" s="163"/>
      <c r="RJQ40" s="163"/>
      <c r="RJR40" s="163"/>
      <c r="RJS40" s="163"/>
      <c r="RJT40" s="163"/>
      <c r="RJU40" s="163"/>
      <c r="RJV40" s="163"/>
      <c r="RJW40" s="163"/>
      <c r="RJX40" s="163"/>
      <c r="RJY40" s="163"/>
      <c r="RJZ40" s="163"/>
      <c r="RKA40" s="163"/>
      <c r="RKB40" s="163"/>
      <c r="RKC40" s="163"/>
      <c r="RKD40" s="163"/>
      <c r="RKE40" s="163"/>
      <c r="RKF40" s="163"/>
      <c r="RKG40" s="163"/>
      <c r="RKH40" s="163"/>
      <c r="RKI40" s="163"/>
      <c r="RKJ40" s="163"/>
      <c r="RKK40" s="163"/>
      <c r="RKL40" s="163"/>
      <c r="RKM40" s="163"/>
      <c r="RKN40" s="163"/>
      <c r="RKO40" s="163"/>
      <c r="RKP40" s="163"/>
      <c r="RKQ40" s="163"/>
      <c r="RKR40" s="163"/>
      <c r="RKS40" s="163"/>
      <c r="RKT40" s="163"/>
      <c r="RKU40" s="163"/>
      <c r="RKV40" s="163"/>
      <c r="RKW40" s="163"/>
      <c r="RKX40" s="163"/>
      <c r="RKY40" s="163"/>
      <c r="RKZ40" s="163"/>
      <c r="RLA40" s="163"/>
      <c r="RLB40" s="163"/>
      <c r="RLC40" s="163"/>
      <c r="RLD40" s="163"/>
      <c r="RLE40" s="163"/>
      <c r="RLF40" s="163"/>
      <c r="RLG40" s="163"/>
      <c r="RLH40" s="163"/>
      <c r="RLI40" s="163"/>
      <c r="RLJ40" s="163"/>
      <c r="RLK40" s="163"/>
      <c r="RLL40" s="163"/>
      <c r="RLM40" s="163"/>
      <c r="RLN40" s="163"/>
      <c r="RLO40" s="163"/>
      <c r="RLP40" s="163"/>
      <c r="RLQ40" s="163"/>
      <c r="RLR40" s="163"/>
      <c r="RLS40" s="163"/>
      <c r="RLT40" s="163"/>
      <c r="RLU40" s="163"/>
      <c r="RLV40" s="163"/>
      <c r="RLW40" s="163"/>
      <c r="RLX40" s="163"/>
      <c r="RLY40" s="163"/>
      <c r="RLZ40" s="163"/>
      <c r="RMA40" s="163"/>
      <c r="RMB40" s="163"/>
      <c r="RMC40" s="163"/>
      <c r="RMD40" s="163"/>
      <c r="RME40" s="163"/>
      <c r="RMF40" s="163"/>
      <c r="RMG40" s="163"/>
      <c r="RMH40" s="163"/>
      <c r="RMI40" s="163"/>
      <c r="RMJ40" s="163"/>
      <c r="RMK40" s="163"/>
      <c r="RML40" s="163"/>
      <c r="RMM40" s="163"/>
      <c r="RMN40" s="163"/>
      <c r="RMO40" s="163"/>
      <c r="RMP40" s="163"/>
      <c r="RMQ40" s="163"/>
      <c r="RMR40" s="163"/>
      <c r="RMS40" s="163"/>
      <c r="RMT40" s="163"/>
      <c r="RMU40" s="163"/>
      <c r="RMV40" s="163"/>
      <c r="RMW40" s="163"/>
      <c r="RMX40" s="163"/>
      <c r="RMY40" s="163"/>
      <c r="RMZ40" s="163"/>
      <c r="RNA40" s="163"/>
      <c r="RNB40" s="163"/>
      <c r="RNC40" s="163"/>
      <c r="RND40" s="163"/>
      <c r="RNE40" s="163"/>
      <c r="RNF40" s="163"/>
      <c r="RNG40" s="163"/>
      <c r="RNH40" s="163"/>
      <c r="RNI40" s="163"/>
      <c r="RNJ40" s="163"/>
      <c r="RNK40" s="163"/>
      <c r="RNL40" s="163"/>
      <c r="RNM40" s="163"/>
      <c r="RNN40" s="163"/>
      <c r="RNO40" s="163"/>
      <c r="RNP40" s="163"/>
      <c r="RNQ40" s="163"/>
      <c r="RNR40" s="163"/>
      <c r="RNS40" s="163"/>
      <c r="RNT40" s="163"/>
      <c r="RNU40" s="163"/>
      <c r="RNV40" s="163"/>
      <c r="RNW40" s="163"/>
      <c r="RNX40" s="163"/>
      <c r="RNY40" s="163"/>
      <c r="RNZ40" s="163"/>
      <c r="ROA40" s="163"/>
      <c r="ROB40" s="163"/>
      <c r="ROC40" s="163"/>
      <c r="ROD40" s="163"/>
      <c r="ROE40" s="163"/>
      <c r="ROF40" s="163"/>
      <c r="ROG40" s="163"/>
      <c r="ROH40" s="163"/>
      <c r="ROI40" s="163"/>
      <c r="ROJ40" s="163"/>
      <c r="ROK40" s="163"/>
      <c r="ROL40" s="163"/>
      <c r="ROM40" s="163"/>
      <c r="RON40" s="163"/>
      <c r="ROO40" s="163"/>
      <c r="ROP40" s="163"/>
      <c r="ROQ40" s="163"/>
      <c r="ROR40" s="163"/>
      <c r="ROS40" s="163"/>
      <c r="ROT40" s="163"/>
      <c r="ROU40" s="163"/>
      <c r="ROV40" s="163"/>
      <c r="ROW40" s="163"/>
      <c r="ROX40" s="163"/>
      <c r="ROY40" s="163"/>
      <c r="ROZ40" s="163"/>
      <c r="RPA40" s="163"/>
      <c r="RPB40" s="163"/>
      <c r="RPC40" s="163"/>
      <c r="RPD40" s="163"/>
      <c r="RPE40" s="163"/>
      <c r="RPF40" s="163"/>
      <c r="RPG40" s="163"/>
      <c r="RPH40" s="163"/>
      <c r="RPI40" s="163"/>
      <c r="RPJ40" s="163"/>
      <c r="RPK40" s="163"/>
      <c r="RPL40" s="163"/>
      <c r="RPM40" s="163"/>
      <c r="RPN40" s="163"/>
      <c r="RPO40" s="163"/>
      <c r="RPP40" s="163"/>
      <c r="RPQ40" s="163"/>
      <c r="RPR40" s="163"/>
      <c r="RPS40" s="163"/>
      <c r="RPT40" s="163"/>
      <c r="RPU40" s="163"/>
      <c r="RPV40" s="163"/>
      <c r="RPW40" s="163"/>
      <c r="RPX40" s="163"/>
      <c r="RPY40" s="163"/>
      <c r="RPZ40" s="163"/>
      <c r="RQA40" s="163"/>
      <c r="RQB40" s="163"/>
      <c r="RQC40" s="163"/>
      <c r="RQD40" s="163"/>
      <c r="RQE40" s="163"/>
      <c r="RQF40" s="163"/>
      <c r="RQG40" s="163"/>
      <c r="RQH40" s="163"/>
      <c r="RQI40" s="163"/>
      <c r="RQJ40" s="163"/>
      <c r="RQK40" s="163"/>
      <c r="RQL40" s="163"/>
      <c r="RQM40" s="163"/>
      <c r="RQN40" s="163"/>
      <c r="RQO40" s="163"/>
      <c r="RQP40" s="163"/>
      <c r="RQQ40" s="163"/>
      <c r="RQR40" s="163"/>
      <c r="RQS40" s="163"/>
      <c r="RQT40" s="163"/>
      <c r="RQU40" s="163"/>
      <c r="RQV40" s="163"/>
      <c r="RQW40" s="163"/>
      <c r="RQX40" s="163"/>
      <c r="RQY40" s="163"/>
      <c r="RQZ40" s="163"/>
      <c r="RRA40" s="163"/>
      <c r="RRB40" s="163"/>
      <c r="RRC40" s="163"/>
      <c r="RRD40" s="163"/>
      <c r="RRE40" s="163"/>
      <c r="RRF40" s="163"/>
      <c r="RRG40" s="163"/>
      <c r="RRH40" s="163"/>
      <c r="RRI40" s="163"/>
      <c r="RRJ40" s="163"/>
      <c r="RRK40" s="163"/>
      <c r="RRL40" s="163"/>
      <c r="RRM40" s="163"/>
      <c r="RRN40" s="163"/>
      <c r="RRO40" s="163"/>
      <c r="RRP40" s="163"/>
      <c r="RRQ40" s="163"/>
      <c r="RRR40" s="163"/>
      <c r="RRS40" s="163"/>
      <c r="RRT40" s="163"/>
      <c r="RRU40" s="163"/>
      <c r="RRV40" s="163"/>
      <c r="RRW40" s="163"/>
      <c r="RRX40" s="163"/>
      <c r="RRY40" s="163"/>
      <c r="RRZ40" s="163"/>
      <c r="RSA40" s="163"/>
      <c r="RSB40" s="163"/>
      <c r="RSC40" s="163"/>
      <c r="RSD40" s="163"/>
      <c r="RSE40" s="163"/>
      <c r="RSF40" s="163"/>
      <c r="RSG40" s="163"/>
      <c r="RSH40" s="163"/>
      <c r="RSI40" s="163"/>
      <c r="RSJ40" s="163"/>
      <c r="RSK40" s="163"/>
      <c r="RSL40" s="163"/>
      <c r="RSM40" s="163"/>
      <c r="RSN40" s="163"/>
      <c r="RSO40" s="163"/>
      <c r="RSP40" s="163"/>
      <c r="RSQ40" s="163"/>
      <c r="RSR40" s="163"/>
      <c r="RSS40" s="163"/>
      <c r="RST40" s="163"/>
      <c r="RSU40" s="163"/>
      <c r="RSV40" s="163"/>
      <c r="RSW40" s="163"/>
      <c r="RSX40" s="163"/>
      <c r="RSY40" s="163"/>
      <c r="RSZ40" s="163"/>
      <c r="RTA40" s="163"/>
      <c r="RTB40" s="163"/>
      <c r="RTC40" s="163"/>
      <c r="RTD40" s="163"/>
      <c r="RTE40" s="163"/>
      <c r="RTF40" s="163"/>
      <c r="RTG40" s="163"/>
      <c r="RTH40" s="163"/>
      <c r="RTI40" s="163"/>
      <c r="RTJ40" s="163"/>
      <c r="RTK40" s="163"/>
      <c r="RTL40" s="163"/>
      <c r="RTM40" s="163"/>
      <c r="RTN40" s="163"/>
      <c r="RTO40" s="163"/>
      <c r="RTP40" s="163"/>
      <c r="RTQ40" s="163"/>
      <c r="RTR40" s="163"/>
      <c r="RTS40" s="163"/>
      <c r="RTT40" s="163"/>
      <c r="RTU40" s="163"/>
      <c r="RTV40" s="163"/>
      <c r="RTW40" s="163"/>
      <c r="RTX40" s="163"/>
      <c r="RTY40" s="163"/>
      <c r="RTZ40" s="163"/>
      <c r="RUA40" s="163"/>
      <c r="RUB40" s="163"/>
      <c r="RUC40" s="163"/>
      <c r="RUD40" s="163"/>
      <c r="RUE40" s="163"/>
      <c r="RUF40" s="163"/>
      <c r="RUG40" s="163"/>
      <c r="RUH40" s="163"/>
      <c r="RUI40" s="163"/>
      <c r="RUJ40" s="163"/>
      <c r="RUK40" s="163"/>
      <c r="RUL40" s="163"/>
      <c r="RUM40" s="163"/>
      <c r="RUN40" s="163"/>
      <c r="RUO40" s="163"/>
      <c r="RUP40" s="163"/>
      <c r="RUQ40" s="163"/>
      <c r="RUR40" s="163"/>
      <c r="RUS40" s="163"/>
      <c r="RUT40" s="163"/>
      <c r="RUU40" s="163"/>
      <c r="RUV40" s="163"/>
      <c r="RUW40" s="163"/>
      <c r="RUX40" s="163"/>
      <c r="RUY40" s="163"/>
      <c r="RUZ40" s="163"/>
      <c r="RVA40" s="163"/>
      <c r="RVB40" s="163"/>
      <c r="RVC40" s="163"/>
      <c r="RVD40" s="163"/>
      <c r="RVE40" s="163"/>
      <c r="RVF40" s="163"/>
      <c r="RVG40" s="163"/>
      <c r="RVH40" s="163"/>
      <c r="RVI40" s="163"/>
      <c r="RVJ40" s="163"/>
      <c r="RVK40" s="163"/>
      <c r="RVL40" s="163"/>
      <c r="RVM40" s="163"/>
      <c r="RVN40" s="163"/>
      <c r="RVO40" s="163"/>
      <c r="RVP40" s="163"/>
      <c r="RVQ40" s="163"/>
      <c r="RVR40" s="163"/>
      <c r="RVS40" s="163"/>
      <c r="RVT40" s="163"/>
      <c r="RVU40" s="163"/>
      <c r="RVV40" s="163"/>
      <c r="RVW40" s="163"/>
      <c r="RVX40" s="163"/>
      <c r="RVY40" s="163"/>
      <c r="RVZ40" s="163"/>
      <c r="RWA40" s="163"/>
      <c r="RWB40" s="163"/>
      <c r="RWC40" s="163"/>
      <c r="RWD40" s="163"/>
      <c r="RWE40" s="163"/>
      <c r="RWF40" s="163"/>
      <c r="RWG40" s="163"/>
      <c r="RWH40" s="163"/>
      <c r="RWI40" s="163"/>
      <c r="RWJ40" s="163"/>
      <c r="RWK40" s="163"/>
      <c r="RWL40" s="163"/>
      <c r="RWM40" s="163"/>
      <c r="RWN40" s="163"/>
      <c r="RWO40" s="163"/>
      <c r="RWP40" s="163"/>
      <c r="RWQ40" s="163"/>
      <c r="RWR40" s="163"/>
      <c r="RWS40" s="163"/>
      <c r="RWT40" s="163"/>
      <c r="RWU40" s="163"/>
      <c r="RWV40" s="163"/>
      <c r="RWW40" s="163"/>
      <c r="RWX40" s="163"/>
      <c r="RWY40" s="163"/>
      <c r="RWZ40" s="163"/>
      <c r="RXA40" s="163"/>
      <c r="RXB40" s="163"/>
      <c r="RXC40" s="163"/>
      <c r="RXD40" s="163"/>
      <c r="RXE40" s="163"/>
      <c r="RXF40" s="163"/>
      <c r="RXG40" s="163"/>
      <c r="RXH40" s="163"/>
      <c r="RXI40" s="163"/>
      <c r="RXJ40" s="163"/>
      <c r="RXK40" s="163"/>
      <c r="RXL40" s="163"/>
      <c r="RXM40" s="163"/>
      <c r="RXN40" s="163"/>
      <c r="RXO40" s="163"/>
      <c r="RXP40" s="163"/>
      <c r="RXQ40" s="163"/>
      <c r="RXR40" s="163"/>
      <c r="RXS40" s="163"/>
      <c r="RXT40" s="163"/>
      <c r="RXU40" s="163"/>
      <c r="RXV40" s="163"/>
      <c r="RXW40" s="163"/>
      <c r="RXX40" s="163"/>
      <c r="RXY40" s="163"/>
      <c r="RXZ40" s="163"/>
      <c r="RYA40" s="163"/>
      <c r="RYB40" s="163"/>
      <c r="RYC40" s="163"/>
      <c r="RYD40" s="163"/>
      <c r="RYE40" s="163"/>
      <c r="RYF40" s="163"/>
      <c r="RYG40" s="163"/>
      <c r="RYH40" s="163"/>
      <c r="RYI40" s="163"/>
      <c r="RYJ40" s="163"/>
      <c r="RYK40" s="163"/>
      <c r="RYL40" s="163"/>
      <c r="RYM40" s="163"/>
      <c r="RYN40" s="163"/>
      <c r="RYO40" s="163"/>
      <c r="RYP40" s="163"/>
      <c r="RYQ40" s="163"/>
      <c r="RYR40" s="163"/>
      <c r="RYS40" s="163"/>
      <c r="RYT40" s="163"/>
      <c r="RYU40" s="163"/>
      <c r="RYV40" s="163"/>
      <c r="RYW40" s="163"/>
      <c r="RYX40" s="163"/>
      <c r="RYY40" s="163"/>
      <c r="RYZ40" s="163"/>
      <c r="RZA40" s="163"/>
      <c r="RZB40" s="163"/>
      <c r="RZC40" s="163"/>
      <c r="RZD40" s="163"/>
      <c r="RZE40" s="163"/>
      <c r="RZF40" s="163"/>
      <c r="RZG40" s="163"/>
      <c r="RZH40" s="163"/>
      <c r="RZI40" s="163"/>
      <c r="RZJ40" s="163"/>
      <c r="RZK40" s="163"/>
      <c r="RZL40" s="163"/>
      <c r="RZM40" s="163"/>
      <c r="RZN40" s="163"/>
      <c r="RZO40" s="163"/>
      <c r="RZP40" s="163"/>
      <c r="RZQ40" s="163"/>
      <c r="RZR40" s="163"/>
      <c r="RZS40" s="163"/>
      <c r="RZT40" s="163"/>
      <c r="RZU40" s="163"/>
      <c r="RZV40" s="163"/>
      <c r="RZW40" s="163"/>
      <c r="RZX40" s="163"/>
      <c r="RZY40" s="163"/>
      <c r="RZZ40" s="163"/>
      <c r="SAA40" s="163"/>
      <c r="SAB40" s="163"/>
      <c r="SAC40" s="163"/>
      <c r="SAD40" s="163"/>
      <c r="SAE40" s="163"/>
      <c r="SAF40" s="163"/>
      <c r="SAG40" s="163"/>
      <c r="SAH40" s="163"/>
      <c r="SAI40" s="163"/>
      <c r="SAJ40" s="163"/>
      <c r="SAK40" s="163"/>
      <c r="SAL40" s="163"/>
      <c r="SAM40" s="163"/>
      <c r="SAN40" s="163"/>
      <c r="SAO40" s="163"/>
      <c r="SAP40" s="163"/>
      <c r="SAQ40" s="163"/>
      <c r="SAR40" s="163"/>
      <c r="SAS40" s="163"/>
      <c r="SAT40" s="163"/>
      <c r="SAU40" s="163"/>
      <c r="SAV40" s="163"/>
      <c r="SAW40" s="163"/>
      <c r="SAX40" s="163"/>
      <c r="SAY40" s="163"/>
      <c r="SAZ40" s="163"/>
      <c r="SBA40" s="163"/>
      <c r="SBB40" s="163"/>
      <c r="SBC40" s="163"/>
      <c r="SBD40" s="163"/>
      <c r="SBE40" s="163"/>
      <c r="SBF40" s="163"/>
      <c r="SBG40" s="163"/>
      <c r="SBH40" s="163"/>
      <c r="SBI40" s="163"/>
      <c r="SBJ40" s="163"/>
      <c r="SBK40" s="163"/>
      <c r="SBL40" s="163"/>
      <c r="SBM40" s="163"/>
      <c r="SBN40" s="163"/>
      <c r="SBO40" s="163"/>
      <c r="SBP40" s="163"/>
      <c r="SBQ40" s="163"/>
      <c r="SBR40" s="163"/>
      <c r="SBS40" s="163"/>
      <c r="SBT40" s="163"/>
      <c r="SBU40" s="163"/>
      <c r="SBV40" s="163"/>
      <c r="SBW40" s="163"/>
      <c r="SBX40" s="163"/>
      <c r="SBY40" s="163"/>
      <c r="SBZ40" s="163"/>
      <c r="SCA40" s="163"/>
      <c r="SCB40" s="163"/>
      <c r="SCC40" s="163"/>
      <c r="SCD40" s="163"/>
      <c r="SCE40" s="163"/>
      <c r="SCF40" s="163"/>
      <c r="SCG40" s="163"/>
      <c r="SCH40" s="163"/>
      <c r="SCI40" s="163"/>
      <c r="SCJ40" s="163"/>
      <c r="SCK40" s="163"/>
      <c r="SCL40" s="163"/>
      <c r="SCM40" s="163"/>
      <c r="SCN40" s="163"/>
      <c r="SCO40" s="163"/>
      <c r="SCP40" s="163"/>
      <c r="SCQ40" s="163"/>
      <c r="SCR40" s="163"/>
      <c r="SCS40" s="163"/>
      <c r="SCT40" s="163"/>
      <c r="SCU40" s="163"/>
      <c r="SCV40" s="163"/>
      <c r="SCW40" s="163"/>
      <c r="SCX40" s="163"/>
      <c r="SCY40" s="163"/>
      <c r="SCZ40" s="163"/>
      <c r="SDA40" s="163"/>
      <c r="SDB40" s="163"/>
      <c r="SDC40" s="163"/>
      <c r="SDD40" s="163"/>
      <c r="SDE40" s="163"/>
      <c r="SDF40" s="163"/>
      <c r="SDG40" s="163"/>
      <c r="SDH40" s="163"/>
      <c r="SDI40" s="163"/>
      <c r="SDJ40" s="163"/>
      <c r="SDK40" s="163"/>
      <c r="SDL40" s="163"/>
      <c r="SDM40" s="163"/>
      <c r="SDN40" s="163"/>
      <c r="SDO40" s="163"/>
      <c r="SDP40" s="163"/>
      <c r="SDQ40" s="163"/>
      <c r="SDR40" s="163"/>
      <c r="SDS40" s="163"/>
      <c r="SDT40" s="163"/>
      <c r="SDU40" s="163"/>
      <c r="SDV40" s="163"/>
      <c r="SDW40" s="163"/>
      <c r="SDX40" s="163"/>
      <c r="SDY40" s="163"/>
      <c r="SDZ40" s="163"/>
      <c r="SEA40" s="163"/>
      <c r="SEB40" s="163"/>
      <c r="SEC40" s="163"/>
      <c r="SED40" s="163"/>
      <c r="SEE40" s="163"/>
      <c r="SEF40" s="163"/>
      <c r="SEG40" s="163"/>
      <c r="SEH40" s="163"/>
      <c r="SEI40" s="163"/>
      <c r="SEJ40" s="163"/>
      <c r="SEK40" s="163"/>
      <c r="SEL40" s="163"/>
      <c r="SEM40" s="163"/>
      <c r="SEN40" s="163"/>
      <c r="SEO40" s="163"/>
      <c r="SEP40" s="163"/>
      <c r="SEQ40" s="163"/>
      <c r="SER40" s="163"/>
      <c r="SES40" s="163"/>
      <c r="SET40" s="163"/>
      <c r="SEU40" s="163"/>
      <c r="SEV40" s="163"/>
      <c r="SEW40" s="163"/>
      <c r="SEX40" s="163"/>
      <c r="SEY40" s="163"/>
      <c r="SEZ40" s="163"/>
      <c r="SFA40" s="163"/>
      <c r="SFB40" s="163"/>
      <c r="SFC40" s="163"/>
      <c r="SFD40" s="163"/>
      <c r="SFE40" s="163"/>
      <c r="SFF40" s="163"/>
      <c r="SFG40" s="163"/>
      <c r="SFH40" s="163"/>
      <c r="SFI40" s="163"/>
      <c r="SFJ40" s="163"/>
      <c r="SFK40" s="163"/>
      <c r="SFL40" s="163"/>
      <c r="SFM40" s="163"/>
      <c r="SFN40" s="163"/>
      <c r="SFO40" s="163"/>
      <c r="SFP40" s="163"/>
      <c r="SFQ40" s="163"/>
      <c r="SFR40" s="163"/>
      <c r="SFS40" s="163"/>
      <c r="SFT40" s="163"/>
      <c r="SFU40" s="163"/>
      <c r="SFV40" s="163"/>
      <c r="SFW40" s="163"/>
      <c r="SFX40" s="163"/>
      <c r="SFY40" s="163"/>
      <c r="SFZ40" s="163"/>
      <c r="SGA40" s="163"/>
      <c r="SGB40" s="163"/>
      <c r="SGC40" s="163"/>
      <c r="SGD40" s="163"/>
      <c r="SGE40" s="163"/>
      <c r="SGF40" s="163"/>
      <c r="SGG40" s="163"/>
      <c r="SGH40" s="163"/>
      <c r="SGI40" s="163"/>
      <c r="SGJ40" s="163"/>
      <c r="SGK40" s="163"/>
      <c r="SGL40" s="163"/>
      <c r="SGM40" s="163"/>
      <c r="SGN40" s="163"/>
      <c r="SGO40" s="163"/>
      <c r="SGP40" s="163"/>
      <c r="SGQ40" s="163"/>
      <c r="SGR40" s="163"/>
      <c r="SGS40" s="163"/>
      <c r="SGT40" s="163"/>
      <c r="SGU40" s="163"/>
      <c r="SGV40" s="163"/>
      <c r="SGW40" s="163"/>
      <c r="SGX40" s="163"/>
      <c r="SGY40" s="163"/>
      <c r="SGZ40" s="163"/>
      <c r="SHA40" s="163"/>
      <c r="SHB40" s="163"/>
      <c r="SHC40" s="163"/>
      <c r="SHD40" s="163"/>
      <c r="SHE40" s="163"/>
      <c r="SHF40" s="163"/>
      <c r="SHG40" s="163"/>
      <c r="SHH40" s="163"/>
      <c r="SHI40" s="163"/>
      <c r="SHJ40" s="163"/>
      <c r="SHK40" s="163"/>
      <c r="SHL40" s="163"/>
      <c r="SHM40" s="163"/>
      <c r="SHN40" s="163"/>
      <c r="SHO40" s="163"/>
      <c r="SHP40" s="163"/>
      <c r="SHQ40" s="163"/>
      <c r="SHR40" s="163"/>
      <c r="SHS40" s="163"/>
      <c r="SHT40" s="163"/>
      <c r="SHU40" s="163"/>
      <c r="SHV40" s="163"/>
      <c r="SHW40" s="163"/>
      <c r="SHX40" s="163"/>
      <c r="SHY40" s="163"/>
      <c r="SHZ40" s="163"/>
      <c r="SIA40" s="163"/>
      <c r="SIB40" s="163"/>
      <c r="SIC40" s="163"/>
      <c r="SID40" s="163"/>
      <c r="SIE40" s="163"/>
      <c r="SIF40" s="163"/>
      <c r="SIG40" s="163"/>
      <c r="SIH40" s="163"/>
      <c r="SII40" s="163"/>
      <c r="SIJ40" s="163"/>
      <c r="SIK40" s="163"/>
      <c r="SIL40" s="163"/>
      <c r="SIM40" s="163"/>
      <c r="SIN40" s="163"/>
      <c r="SIO40" s="163"/>
      <c r="SIP40" s="163"/>
      <c r="SIQ40" s="163"/>
      <c r="SIR40" s="163"/>
      <c r="SIS40" s="163"/>
      <c r="SIT40" s="163"/>
      <c r="SIU40" s="163"/>
      <c r="SIV40" s="163"/>
      <c r="SIW40" s="163"/>
      <c r="SIX40" s="163"/>
      <c r="SIY40" s="163"/>
      <c r="SIZ40" s="163"/>
      <c r="SJA40" s="163"/>
      <c r="SJB40" s="163"/>
      <c r="SJC40" s="163"/>
      <c r="SJD40" s="163"/>
      <c r="SJE40" s="163"/>
      <c r="SJF40" s="163"/>
      <c r="SJG40" s="163"/>
      <c r="SJH40" s="163"/>
      <c r="SJI40" s="163"/>
      <c r="SJJ40" s="163"/>
      <c r="SJK40" s="163"/>
      <c r="SJL40" s="163"/>
      <c r="SJM40" s="163"/>
      <c r="SJN40" s="163"/>
      <c r="SJO40" s="163"/>
      <c r="SJP40" s="163"/>
      <c r="SJQ40" s="163"/>
      <c r="SJR40" s="163"/>
      <c r="SJS40" s="163"/>
      <c r="SJT40" s="163"/>
      <c r="SJU40" s="163"/>
      <c r="SJV40" s="163"/>
      <c r="SJW40" s="163"/>
      <c r="SJX40" s="163"/>
      <c r="SJY40" s="163"/>
      <c r="SJZ40" s="163"/>
      <c r="SKA40" s="163"/>
      <c r="SKB40" s="163"/>
      <c r="SKC40" s="163"/>
      <c r="SKD40" s="163"/>
      <c r="SKE40" s="163"/>
      <c r="SKF40" s="163"/>
      <c r="SKG40" s="163"/>
      <c r="SKH40" s="163"/>
      <c r="SKI40" s="163"/>
      <c r="SKJ40" s="163"/>
      <c r="SKK40" s="163"/>
      <c r="SKL40" s="163"/>
      <c r="SKM40" s="163"/>
      <c r="SKN40" s="163"/>
      <c r="SKO40" s="163"/>
      <c r="SKP40" s="163"/>
      <c r="SKQ40" s="163"/>
      <c r="SKR40" s="163"/>
      <c r="SKS40" s="163"/>
      <c r="SKT40" s="163"/>
      <c r="SKU40" s="163"/>
      <c r="SKV40" s="163"/>
      <c r="SKW40" s="163"/>
      <c r="SKX40" s="163"/>
      <c r="SKY40" s="163"/>
      <c r="SKZ40" s="163"/>
      <c r="SLA40" s="163"/>
      <c r="SLB40" s="163"/>
      <c r="SLC40" s="163"/>
      <c r="SLD40" s="163"/>
      <c r="SLE40" s="163"/>
      <c r="SLF40" s="163"/>
      <c r="SLG40" s="163"/>
      <c r="SLH40" s="163"/>
      <c r="SLI40" s="163"/>
      <c r="SLJ40" s="163"/>
      <c r="SLK40" s="163"/>
      <c r="SLL40" s="163"/>
      <c r="SLM40" s="163"/>
      <c r="SLN40" s="163"/>
      <c r="SLO40" s="163"/>
      <c r="SLP40" s="163"/>
      <c r="SLQ40" s="163"/>
      <c r="SLR40" s="163"/>
      <c r="SLS40" s="163"/>
      <c r="SLT40" s="163"/>
      <c r="SLU40" s="163"/>
      <c r="SLV40" s="163"/>
      <c r="SLW40" s="163"/>
      <c r="SLX40" s="163"/>
      <c r="SLY40" s="163"/>
      <c r="SLZ40" s="163"/>
      <c r="SMA40" s="163"/>
      <c r="SMB40" s="163"/>
      <c r="SMC40" s="163"/>
      <c r="SMD40" s="163"/>
      <c r="SME40" s="163"/>
      <c r="SMF40" s="163"/>
      <c r="SMG40" s="163"/>
      <c r="SMH40" s="163"/>
      <c r="SMI40" s="163"/>
      <c r="SMJ40" s="163"/>
      <c r="SMK40" s="163"/>
      <c r="SML40" s="163"/>
      <c r="SMM40" s="163"/>
      <c r="SMN40" s="163"/>
      <c r="SMO40" s="163"/>
      <c r="SMP40" s="163"/>
      <c r="SMQ40" s="163"/>
      <c r="SMR40" s="163"/>
      <c r="SMS40" s="163"/>
      <c r="SMT40" s="163"/>
      <c r="SMU40" s="163"/>
      <c r="SMV40" s="163"/>
      <c r="SMW40" s="163"/>
      <c r="SMX40" s="163"/>
      <c r="SMY40" s="163"/>
      <c r="SMZ40" s="163"/>
      <c r="SNA40" s="163"/>
      <c r="SNB40" s="163"/>
      <c r="SNC40" s="163"/>
      <c r="SND40" s="163"/>
      <c r="SNE40" s="163"/>
      <c r="SNF40" s="163"/>
      <c r="SNG40" s="163"/>
      <c r="SNH40" s="163"/>
      <c r="SNI40" s="163"/>
      <c r="SNJ40" s="163"/>
      <c r="SNK40" s="163"/>
      <c r="SNL40" s="163"/>
      <c r="SNM40" s="163"/>
      <c r="SNN40" s="163"/>
      <c r="SNO40" s="163"/>
      <c r="SNP40" s="163"/>
      <c r="SNQ40" s="163"/>
      <c r="SNR40" s="163"/>
      <c r="SNS40" s="163"/>
      <c r="SNT40" s="163"/>
      <c r="SNU40" s="163"/>
      <c r="SNV40" s="163"/>
      <c r="SNW40" s="163"/>
      <c r="SNX40" s="163"/>
      <c r="SNY40" s="163"/>
      <c r="SNZ40" s="163"/>
      <c r="SOA40" s="163"/>
      <c r="SOB40" s="163"/>
      <c r="SOC40" s="163"/>
      <c r="SOD40" s="163"/>
      <c r="SOE40" s="163"/>
      <c r="SOF40" s="163"/>
      <c r="SOG40" s="163"/>
      <c r="SOH40" s="163"/>
      <c r="SOI40" s="163"/>
      <c r="SOJ40" s="163"/>
      <c r="SOK40" s="163"/>
      <c r="SOL40" s="163"/>
      <c r="SOM40" s="163"/>
      <c r="SON40" s="163"/>
      <c r="SOO40" s="163"/>
      <c r="SOP40" s="163"/>
      <c r="SOQ40" s="163"/>
      <c r="SOR40" s="163"/>
      <c r="SOS40" s="163"/>
      <c r="SOT40" s="163"/>
      <c r="SOU40" s="163"/>
      <c r="SOV40" s="163"/>
      <c r="SOW40" s="163"/>
      <c r="SOX40" s="163"/>
      <c r="SOY40" s="163"/>
      <c r="SOZ40" s="163"/>
      <c r="SPA40" s="163"/>
      <c r="SPB40" s="163"/>
      <c r="SPC40" s="163"/>
      <c r="SPD40" s="163"/>
      <c r="SPE40" s="163"/>
      <c r="SPF40" s="163"/>
      <c r="SPG40" s="163"/>
      <c r="SPH40" s="163"/>
      <c r="SPI40" s="163"/>
      <c r="SPJ40" s="163"/>
      <c r="SPK40" s="163"/>
      <c r="SPL40" s="163"/>
      <c r="SPM40" s="163"/>
      <c r="SPN40" s="163"/>
      <c r="SPO40" s="163"/>
      <c r="SPP40" s="163"/>
      <c r="SPQ40" s="163"/>
      <c r="SPR40" s="163"/>
      <c r="SPS40" s="163"/>
      <c r="SPT40" s="163"/>
      <c r="SPU40" s="163"/>
      <c r="SPV40" s="163"/>
      <c r="SPW40" s="163"/>
      <c r="SPX40" s="163"/>
      <c r="SPY40" s="163"/>
      <c r="SPZ40" s="163"/>
      <c r="SQA40" s="163"/>
      <c r="SQB40" s="163"/>
      <c r="SQC40" s="163"/>
      <c r="SQD40" s="163"/>
      <c r="SQE40" s="163"/>
      <c r="SQF40" s="163"/>
      <c r="SQG40" s="163"/>
      <c r="SQH40" s="163"/>
      <c r="SQI40" s="163"/>
      <c r="SQJ40" s="163"/>
      <c r="SQK40" s="163"/>
      <c r="SQL40" s="163"/>
      <c r="SQM40" s="163"/>
      <c r="SQN40" s="163"/>
      <c r="SQO40" s="163"/>
      <c r="SQP40" s="163"/>
      <c r="SQQ40" s="163"/>
      <c r="SQR40" s="163"/>
      <c r="SQS40" s="163"/>
      <c r="SQT40" s="163"/>
      <c r="SQU40" s="163"/>
      <c r="SQV40" s="163"/>
      <c r="SQW40" s="163"/>
      <c r="SQX40" s="163"/>
      <c r="SQY40" s="163"/>
      <c r="SQZ40" s="163"/>
      <c r="SRA40" s="163"/>
      <c r="SRB40" s="163"/>
      <c r="SRC40" s="163"/>
      <c r="SRD40" s="163"/>
      <c r="SRE40" s="163"/>
      <c r="SRF40" s="163"/>
      <c r="SRG40" s="163"/>
      <c r="SRH40" s="163"/>
      <c r="SRI40" s="163"/>
      <c r="SRJ40" s="163"/>
      <c r="SRK40" s="163"/>
      <c r="SRL40" s="163"/>
      <c r="SRM40" s="163"/>
      <c r="SRN40" s="163"/>
      <c r="SRO40" s="163"/>
      <c r="SRP40" s="163"/>
      <c r="SRQ40" s="163"/>
      <c r="SRR40" s="163"/>
      <c r="SRS40" s="163"/>
      <c r="SRT40" s="163"/>
      <c r="SRU40" s="163"/>
      <c r="SRV40" s="163"/>
      <c r="SRW40" s="163"/>
      <c r="SRX40" s="163"/>
      <c r="SRY40" s="163"/>
      <c r="SRZ40" s="163"/>
      <c r="SSA40" s="163"/>
      <c r="SSB40" s="163"/>
      <c r="SSC40" s="163"/>
      <c r="SSD40" s="163"/>
      <c r="SSE40" s="163"/>
      <c r="SSF40" s="163"/>
      <c r="SSG40" s="163"/>
      <c r="SSH40" s="163"/>
      <c r="SSI40" s="163"/>
      <c r="SSJ40" s="163"/>
      <c r="SSK40" s="163"/>
      <c r="SSL40" s="163"/>
      <c r="SSM40" s="163"/>
      <c r="SSN40" s="163"/>
      <c r="SSO40" s="163"/>
      <c r="SSP40" s="163"/>
      <c r="SSQ40" s="163"/>
      <c r="SSR40" s="163"/>
      <c r="SSS40" s="163"/>
      <c r="SST40" s="163"/>
      <c r="SSU40" s="163"/>
      <c r="SSV40" s="163"/>
      <c r="SSW40" s="163"/>
      <c r="SSX40" s="163"/>
      <c r="SSY40" s="163"/>
      <c r="SSZ40" s="163"/>
      <c r="STA40" s="163"/>
      <c r="STB40" s="163"/>
      <c r="STC40" s="163"/>
      <c r="STD40" s="163"/>
      <c r="STE40" s="163"/>
      <c r="STF40" s="163"/>
      <c r="STG40" s="163"/>
      <c r="STH40" s="163"/>
      <c r="STI40" s="163"/>
      <c r="STJ40" s="163"/>
      <c r="STK40" s="163"/>
      <c r="STL40" s="163"/>
      <c r="STM40" s="163"/>
      <c r="STN40" s="163"/>
      <c r="STO40" s="163"/>
      <c r="STP40" s="163"/>
      <c r="STQ40" s="163"/>
      <c r="STR40" s="163"/>
      <c r="STS40" s="163"/>
      <c r="STT40" s="163"/>
      <c r="STU40" s="163"/>
      <c r="STV40" s="163"/>
      <c r="STW40" s="163"/>
      <c r="STX40" s="163"/>
      <c r="STY40" s="163"/>
      <c r="STZ40" s="163"/>
      <c r="SUA40" s="163"/>
      <c r="SUB40" s="163"/>
      <c r="SUC40" s="163"/>
      <c r="SUD40" s="163"/>
      <c r="SUE40" s="163"/>
      <c r="SUF40" s="163"/>
      <c r="SUG40" s="163"/>
      <c r="SUH40" s="163"/>
      <c r="SUI40" s="163"/>
      <c r="SUJ40" s="163"/>
      <c r="SUK40" s="163"/>
      <c r="SUL40" s="163"/>
      <c r="SUM40" s="163"/>
      <c r="SUN40" s="163"/>
      <c r="SUO40" s="163"/>
      <c r="SUP40" s="163"/>
      <c r="SUQ40" s="163"/>
      <c r="SUR40" s="163"/>
      <c r="SUS40" s="163"/>
      <c r="SUT40" s="163"/>
      <c r="SUU40" s="163"/>
      <c r="SUV40" s="163"/>
      <c r="SUW40" s="163"/>
      <c r="SUX40" s="163"/>
      <c r="SUY40" s="163"/>
      <c r="SUZ40" s="163"/>
      <c r="SVA40" s="163"/>
      <c r="SVB40" s="163"/>
      <c r="SVC40" s="163"/>
      <c r="SVD40" s="163"/>
      <c r="SVE40" s="163"/>
      <c r="SVF40" s="163"/>
      <c r="SVG40" s="163"/>
      <c r="SVH40" s="163"/>
      <c r="SVI40" s="163"/>
      <c r="SVJ40" s="163"/>
      <c r="SVK40" s="163"/>
      <c r="SVL40" s="163"/>
      <c r="SVM40" s="163"/>
      <c r="SVN40" s="163"/>
      <c r="SVO40" s="163"/>
      <c r="SVP40" s="163"/>
      <c r="SVQ40" s="163"/>
      <c r="SVR40" s="163"/>
      <c r="SVS40" s="163"/>
      <c r="SVT40" s="163"/>
      <c r="SVU40" s="163"/>
      <c r="SVV40" s="163"/>
      <c r="SVW40" s="163"/>
      <c r="SVX40" s="163"/>
      <c r="SVY40" s="163"/>
      <c r="SVZ40" s="163"/>
      <c r="SWA40" s="163"/>
      <c r="SWB40" s="163"/>
      <c r="SWC40" s="163"/>
      <c r="SWD40" s="163"/>
      <c r="SWE40" s="163"/>
      <c r="SWF40" s="163"/>
      <c r="SWG40" s="163"/>
      <c r="SWH40" s="163"/>
      <c r="SWI40" s="163"/>
      <c r="SWJ40" s="163"/>
      <c r="SWK40" s="163"/>
      <c r="SWL40" s="163"/>
      <c r="SWM40" s="163"/>
      <c r="SWN40" s="163"/>
      <c r="SWO40" s="163"/>
      <c r="SWP40" s="163"/>
      <c r="SWQ40" s="163"/>
      <c r="SWR40" s="163"/>
      <c r="SWS40" s="163"/>
      <c r="SWT40" s="163"/>
      <c r="SWU40" s="163"/>
      <c r="SWV40" s="163"/>
      <c r="SWW40" s="163"/>
      <c r="SWX40" s="163"/>
      <c r="SWY40" s="163"/>
      <c r="SWZ40" s="163"/>
      <c r="SXA40" s="163"/>
      <c r="SXB40" s="163"/>
      <c r="SXC40" s="163"/>
      <c r="SXD40" s="163"/>
      <c r="SXE40" s="163"/>
      <c r="SXF40" s="163"/>
      <c r="SXG40" s="163"/>
      <c r="SXH40" s="163"/>
      <c r="SXI40" s="163"/>
      <c r="SXJ40" s="163"/>
      <c r="SXK40" s="163"/>
      <c r="SXL40" s="163"/>
      <c r="SXM40" s="163"/>
      <c r="SXN40" s="163"/>
      <c r="SXO40" s="163"/>
      <c r="SXP40" s="163"/>
      <c r="SXQ40" s="163"/>
      <c r="SXR40" s="163"/>
      <c r="SXS40" s="163"/>
      <c r="SXT40" s="163"/>
      <c r="SXU40" s="163"/>
      <c r="SXV40" s="163"/>
      <c r="SXW40" s="163"/>
      <c r="SXX40" s="163"/>
      <c r="SXY40" s="163"/>
      <c r="SXZ40" s="163"/>
      <c r="SYA40" s="163"/>
      <c r="SYB40" s="163"/>
      <c r="SYC40" s="163"/>
      <c r="SYD40" s="163"/>
      <c r="SYE40" s="163"/>
      <c r="SYF40" s="163"/>
      <c r="SYG40" s="163"/>
      <c r="SYH40" s="163"/>
      <c r="SYI40" s="163"/>
      <c r="SYJ40" s="163"/>
      <c r="SYK40" s="163"/>
      <c r="SYL40" s="163"/>
      <c r="SYM40" s="163"/>
      <c r="SYN40" s="163"/>
      <c r="SYO40" s="163"/>
      <c r="SYP40" s="163"/>
      <c r="SYQ40" s="163"/>
      <c r="SYR40" s="163"/>
      <c r="SYS40" s="163"/>
      <c r="SYT40" s="163"/>
      <c r="SYU40" s="163"/>
      <c r="SYV40" s="163"/>
      <c r="SYW40" s="163"/>
      <c r="SYX40" s="163"/>
      <c r="SYY40" s="163"/>
      <c r="SYZ40" s="163"/>
      <c r="SZA40" s="163"/>
      <c r="SZB40" s="163"/>
      <c r="SZC40" s="163"/>
      <c r="SZD40" s="163"/>
      <c r="SZE40" s="163"/>
      <c r="SZF40" s="163"/>
      <c r="SZG40" s="163"/>
      <c r="SZH40" s="163"/>
      <c r="SZI40" s="163"/>
      <c r="SZJ40" s="163"/>
      <c r="SZK40" s="163"/>
      <c r="SZL40" s="163"/>
      <c r="SZM40" s="163"/>
      <c r="SZN40" s="163"/>
      <c r="SZO40" s="163"/>
      <c r="SZP40" s="163"/>
      <c r="SZQ40" s="163"/>
      <c r="SZR40" s="163"/>
      <c r="SZS40" s="163"/>
      <c r="SZT40" s="163"/>
      <c r="SZU40" s="163"/>
      <c r="SZV40" s="163"/>
      <c r="SZW40" s="163"/>
      <c r="SZX40" s="163"/>
      <c r="SZY40" s="163"/>
      <c r="SZZ40" s="163"/>
      <c r="TAA40" s="163"/>
      <c r="TAB40" s="163"/>
      <c r="TAC40" s="163"/>
      <c r="TAD40" s="163"/>
      <c r="TAE40" s="163"/>
      <c r="TAF40" s="163"/>
      <c r="TAG40" s="163"/>
      <c r="TAH40" s="163"/>
      <c r="TAI40" s="163"/>
      <c r="TAJ40" s="163"/>
      <c r="TAK40" s="163"/>
      <c r="TAL40" s="163"/>
      <c r="TAM40" s="163"/>
      <c r="TAN40" s="163"/>
      <c r="TAO40" s="163"/>
      <c r="TAP40" s="163"/>
      <c r="TAQ40" s="163"/>
      <c r="TAR40" s="163"/>
      <c r="TAS40" s="163"/>
      <c r="TAT40" s="163"/>
      <c r="TAU40" s="163"/>
      <c r="TAV40" s="163"/>
      <c r="TAW40" s="163"/>
      <c r="TAX40" s="163"/>
      <c r="TAY40" s="163"/>
      <c r="TAZ40" s="163"/>
      <c r="TBA40" s="163"/>
      <c r="TBB40" s="163"/>
      <c r="TBC40" s="163"/>
      <c r="TBD40" s="163"/>
      <c r="TBE40" s="163"/>
      <c r="TBF40" s="163"/>
      <c r="TBG40" s="163"/>
      <c r="TBH40" s="163"/>
      <c r="TBI40" s="163"/>
      <c r="TBJ40" s="163"/>
      <c r="TBK40" s="163"/>
      <c r="TBL40" s="163"/>
      <c r="TBM40" s="163"/>
      <c r="TBN40" s="163"/>
      <c r="TBO40" s="163"/>
      <c r="TBP40" s="163"/>
      <c r="TBQ40" s="163"/>
      <c r="TBR40" s="163"/>
      <c r="TBS40" s="163"/>
      <c r="TBT40" s="163"/>
      <c r="TBU40" s="163"/>
      <c r="TBV40" s="163"/>
      <c r="TBW40" s="163"/>
      <c r="TBX40" s="163"/>
      <c r="TBY40" s="163"/>
      <c r="TBZ40" s="163"/>
      <c r="TCA40" s="163"/>
      <c r="TCB40" s="163"/>
      <c r="TCC40" s="163"/>
      <c r="TCD40" s="163"/>
      <c r="TCE40" s="163"/>
      <c r="TCF40" s="163"/>
      <c r="TCG40" s="163"/>
      <c r="TCH40" s="163"/>
      <c r="TCI40" s="163"/>
      <c r="TCJ40" s="163"/>
      <c r="TCK40" s="163"/>
      <c r="TCL40" s="163"/>
      <c r="TCM40" s="163"/>
      <c r="TCN40" s="163"/>
      <c r="TCO40" s="163"/>
      <c r="TCP40" s="163"/>
      <c r="TCQ40" s="163"/>
      <c r="TCR40" s="163"/>
      <c r="TCS40" s="163"/>
      <c r="TCT40" s="163"/>
      <c r="TCU40" s="163"/>
      <c r="TCV40" s="163"/>
      <c r="TCW40" s="163"/>
      <c r="TCX40" s="163"/>
      <c r="TCY40" s="163"/>
      <c r="TCZ40" s="163"/>
      <c r="TDA40" s="163"/>
      <c r="TDB40" s="163"/>
      <c r="TDC40" s="163"/>
      <c r="TDD40" s="163"/>
      <c r="TDE40" s="163"/>
      <c r="TDF40" s="163"/>
      <c r="TDG40" s="163"/>
      <c r="TDH40" s="163"/>
      <c r="TDI40" s="163"/>
      <c r="TDJ40" s="163"/>
      <c r="TDK40" s="163"/>
      <c r="TDL40" s="163"/>
      <c r="TDM40" s="163"/>
      <c r="TDN40" s="163"/>
      <c r="TDO40" s="163"/>
      <c r="TDP40" s="163"/>
      <c r="TDQ40" s="163"/>
      <c r="TDR40" s="163"/>
      <c r="TDS40" s="163"/>
      <c r="TDT40" s="163"/>
      <c r="TDU40" s="163"/>
      <c r="TDV40" s="163"/>
      <c r="TDW40" s="163"/>
      <c r="TDX40" s="163"/>
      <c r="TDY40" s="163"/>
      <c r="TDZ40" s="163"/>
      <c r="TEA40" s="163"/>
      <c r="TEB40" s="163"/>
      <c r="TEC40" s="163"/>
      <c r="TED40" s="163"/>
      <c r="TEE40" s="163"/>
      <c r="TEF40" s="163"/>
      <c r="TEG40" s="163"/>
      <c r="TEH40" s="163"/>
      <c r="TEI40" s="163"/>
      <c r="TEJ40" s="163"/>
      <c r="TEK40" s="163"/>
      <c r="TEL40" s="163"/>
      <c r="TEM40" s="163"/>
      <c r="TEN40" s="163"/>
      <c r="TEO40" s="163"/>
      <c r="TEP40" s="163"/>
      <c r="TEQ40" s="163"/>
      <c r="TER40" s="163"/>
      <c r="TES40" s="163"/>
      <c r="TET40" s="163"/>
      <c r="TEU40" s="163"/>
      <c r="TEV40" s="163"/>
      <c r="TEW40" s="163"/>
      <c r="TEX40" s="163"/>
      <c r="TEY40" s="163"/>
      <c r="TEZ40" s="163"/>
      <c r="TFA40" s="163"/>
      <c r="TFB40" s="163"/>
      <c r="TFC40" s="163"/>
      <c r="TFD40" s="163"/>
      <c r="TFE40" s="163"/>
      <c r="TFF40" s="163"/>
      <c r="TFG40" s="163"/>
      <c r="TFH40" s="163"/>
      <c r="TFI40" s="163"/>
      <c r="TFJ40" s="163"/>
      <c r="TFK40" s="163"/>
      <c r="TFL40" s="163"/>
      <c r="TFM40" s="163"/>
      <c r="TFN40" s="163"/>
      <c r="TFO40" s="163"/>
      <c r="TFP40" s="163"/>
      <c r="TFQ40" s="163"/>
      <c r="TFR40" s="163"/>
      <c r="TFS40" s="163"/>
      <c r="TFT40" s="163"/>
      <c r="TFU40" s="163"/>
      <c r="TFV40" s="163"/>
      <c r="TFW40" s="163"/>
      <c r="TFX40" s="163"/>
      <c r="TFY40" s="163"/>
      <c r="TFZ40" s="163"/>
      <c r="TGA40" s="163"/>
      <c r="TGB40" s="163"/>
      <c r="TGC40" s="163"/>
      <c r="TGD40" s="163"/>
      <c r="TGE40" s="163"/>
      <c r="TGF40" s="163"/>
      <c r="TGG40" s="163"/>
      <c r="TGH40" s="163"/>
      <c r="TGI40" s="163"/>
      <c r="TGJ40" s="163"/>
      <c r="TGK40" s="163"/>
      <c r="TGL40" s="163"/>
      <c r="TGM40" s="163"/>
      <c r="TGN40" s="163"/>
      <c r="TGO40" s="163"/>
      <c r="TGP40" s="163"/>
      <c r="TGQ40" s="163"/>
      <c r="TGR40" s="163"/>
      <c r="TGS40" s="163"/>
      <c r="TGT40" s="163"/>
      <c r="TGU40" s="163"/>
      <c r="TGV40" s="163"/>
      <c r="TGW40" s="163"/>
      <c r="TGX40" s="163"/>
      <c r="TGY40" s="163"/>
      <c r="TGZ40" s="163"/>
      <c r="THA40" s="163"/>
      <c r="THB40" s="163"/>
      <c r="THC40" s="163"/>
      <c r="THD40" s="163"/>
      <c r="THE40" s="163"/>
      <c r="THF40" s="163"/>
      <c r="THG40" s="163"/>
      <c r="THH40" s="163"/>
      <c r="THI40" s="163"/>
      <c r="THJ40" s="163"/>
      <c r="THK40" s="163"/>
      <c r="THL40" s="163"/>
      <c r="THM40" s="163"/>
      <c r="THN40" s="163"/>
      <c r="THO40" s="163"/>
      <c r="THP40" s="163"/>
      <c r="THQ40" s="163"/>
      <c r="THR40" s="163"/>
      <c r="THS40" s="163"/>
      <c r="THT40" s="163"/>
      <c r="THU40" s="163"/>
      <c r="THV40" s="163"/>
      <c r="THW40" s="163"/>
      <c r="THX40" s="163"/>
      <c r="THY40" s="163"/>
      <c r="THZ40" s="163"/>
      <c r="TIA40" s="163"/>
      <c r="TIB40" s="163"/>
      <c r="TIC40" s="163"/>
      <c r="TID40" s="163"/>
      <c r="TIE40" s="163"/>
      <c r="TIF40" s="163"/>
      <c r="TIG40" s="163"/>
      <c r="TIH40" s="163"/>
      <c r="TII40" s="163"/>
      <c r="TIJ40" s="163"/>
      <c r="TIK40" s="163"/>
      <c r="TIL40" s="163"/>
      <c r="TIM40" s="163"/>
      <c r="TIN40" s="163"/>
      <c r="TIO40" s="163"/>
      <c r="TIP40" s="163"/>
      <c r="TIQ40" s="163"/>
      <c r="TIR40" s="163"/>
      <c r="TIS40" s="163"/>
      <c r="TIT40" s="163"/>
      <c r="TIU40" s="163"/>
      <c r="TIV40" s="163"/>
      <c r="TIW40" s="163"/>
      <c r="TIX40" s="163"/>
      <c r="TIY40" s="163"/>
      <c r="TIZ40" s="163"/>
      <c r="TJA40" s="163"/>
      <c r="TJB40" s="163"/>
      <c r="TJC40" s="163"/>
      <c r="TJD40" s="163"/>
      <c r="TJE40" s="163"/>
      <c r="TJF40" s="163"/>
      <c r="TJG40" s="163"/>
      <c r="TJH40" s="163"/>
      <c r="TJI40" s="163"/>
      <c r="TJJ40" s="163"/>
      <c r="TJK40" s="163"/>
      <c r="TJL40" s="163"/>
      <c r="TJM40" s="163"/>
      <c r="TJN40" s="163"/>
      <c r="TJO40" s="163"/>
      <c r="TJP40" s="163"/>
      <c r="TJQ40" s="163"/>
      <c r="TJR40" s="163"/>
      <c r="TJS40" s="163"/>
      <c r="TJT40" s="163"/>
      <c r="TJU40" s="163"/>
      <c r="TJV40" s="163"/>
      <c r="TJW40" s="163"/>
      <c r="TJX40" s="163"/>
      <c r="TJY40" s="163"/>
      <c r="TJZ40" s="163"/>
      <c r="TKA40" s="163"/>
      <c r="TKB40" s="163"/>
      <c r="TKC40" s="163"/>
      <c r="TKD40" s="163"/>
      <c r="TKE40" s="163"/>
      <c r="TKF40" s="163"/>
      <c r="TKG40" s="163"/>
      <c r="TKH40" s="163"/>
      <c r="TKI40" s="163"/>
      <c r="TKJ40" s="163"/>
      <c r="TKK40" s="163"/>
      <c r="TKL40" s="163"/>
      <c r="TKM40" s="163"/>
      <c r="TKN40" s="163"/>
      <c r="TKO40" s="163"/>
      <c r="TKP40" s="163"/>
      <c r="TKQ40" s="163"/>
      <c r="TKR40" s="163"/>
      <c r="TKS40" s="163"/>
      <c r="TKT40" s="163"/>
      <c r="TKU40" s="163"/>
      <c r="TKV40" s="163"/>
      <c r="TKW40" s="163"/>
      <c r="TKX40" s="163"/>
      <c r="TKY40" s="163"/>
      <c r="TKZ40" s="163"/>
      <c r="TLA40" s="163"/>
      <c r="TLB40" s="163"/>
      <c r="TLC40" s="163"/>
      <c r="TLD40" s="163"/>
      <c r="TLE40" s="163"/>
      <c r="TLF40" s="163"/>
      <c r="TLG40" s="163"/>
      <c r="TLH40" s="163"/>
      <c r="TLI40" s="163"/>
      <c r="TLJ40" s="163"/>
      <c r="TLK40" s="163"/>
      <c r="TLL40" s="163"/>
      <c r="TLM40" s="163"/>
      <c r="TLN40" s="163"/>
      <c r="TLO40" s="163"/>
      <c r="TLP40" s="163"/>
      <c r="TLQ40" s="163"/>
      <c r="TLR40" s="163"/>
      <c r="TLS40" s="163"/>
      <c r="TLT40" s="163"/>
      <c r="TLU40" s="163"/>
      <c r="TLV40" s="163"/>
      <c r="TLW40" s="163"/>
      <c r="TLX40" s="163"/>
      <c r="TLY40" s="163"/>
      <c r="TLZ40" s="163"/>
      <c r="TMA40" s="163"/>
      <c r="TMB40" s="163"/>
      <c r="TMC40" s="163"/>
      <c r="TMD40" s="163"/>
      <c r="TME40" s="163"/>
      <c r="TMF40" s="163"/>
      <c r="TMG40" s="163"/>
      <c r="TMH40" s="163"/>
      <c r="TMI40" s="163"/>
      <c r="TMJ40" s="163"/>
      <c r="TMK40" s="163"/>
      <c r="TML40" s="163"/>
      <c r="TMM40" s="163"/>
      <c r="TMN40" s="163"/>
      <c r="TMO40" s="163"/>
      <c r="TMP40" s="163"/>
      <c r="TMQ40" s="163"/>
      <c r="TMR40" s="163"/>
      <c r="TMS40" s="163"/>
      <c r="TMT40" s="163"/>
      <c r="TMU40" s="163"/>
      <c r="TMV40" s="163"/>
      <c r="TMW40" s="163"/>
      <c r="TMX40" s="163"/>
      <c r="TMY40" s="163"/>
      <c r="TMZ40" s="163"/>
      <c r="TNA40" s="163"/>
      <c r="TNB40" s="163"/>
      <c r="TNC40" s="163"/>
      <c r="TND40" s="163"/>
      <c r="TNE40" s="163"/>
      <c r="TNF40" s="163"/>
      <c r="TNG40" s="163"/>
      <c r="TNH40" s="163"/>
      <c r="TNI40" s="163"/>
      <c r="TNJ40" s="163"/>
      <c r="TNK40" s="163"/>
      <c r="TNL40" s="163"/>
      <c r="TNM40" s="163"/>
      <c r="TNN40" s="163"/>
      <c r="TNO40" s="163"/>
      <c r="TNP40" s="163"/>
      <c r="TNQ40" s="163"/>
      <c r="TNR40" s="163"/>
      <c r="TNS40" s="163"/>
      <c r="TNT40" s="163"/>
      <c r="TNU40" s="163"/>
      <c r="TNV40" s="163"/>
      <c r="TNW40" s="163"/>
      <c r="TNX40" s="163"/>
      <c r="TNY40" s="163"/>
      <c r="TNZ40" s="163"/>
      <c r="TOA40" s="163"/>
      <c r="TOB40" s="163"/>
      <c r="TOC40" s="163"/>
      <c r="TOD40" s="163"/>
      <c r="TOE40" s="163"/>
      <c r="TOF40" s="163"/>
      <c r="TOG40" s="163"/>
      <c r="TOH40" s="163"/>
      <c r="TOI40" s="163"/>
      <c r="TOJ40" s="163"/>
      <c r="TOK40" s="163"/>
      <c r="TOL40" s="163"/>
      <c r="TOM40" s="163"/>
      <c r="TON40" s="163"/>
      <c r="TOO40" s="163"/>
      <c r="TOP40" s="163"/>
      <c r="TOQ40" s="163"/>
      <c r="TOR40" s="163"/>
      <c r="TOS40" s="163"/>
      <c r="TOT40" s="163"/>
      <c r="TOU40" s="163"/>
      <c r="TOV40" s="163"/>
      <c r="TOW40" s="163"/>
      <c r="TOX40" s="163"/>
      <c r="TOY40" s="163"/>
      <c r="TOZ40" s="163"/>
      <c r="TPA40" s="163"/>
      <c r="TPB40" s="163"/>
      <c r="TPC40" s="163"/>
      <c r="TPD40" s="163"/>
      <c r="TPE40" s="163"/>
      <c r="TPF40" s="163"/>
      <c r="TPG40" s="163"/>
      <c r="TPH40" s="163"/>
      <c r="TPI40" s="163"/>
      <c r="TPJ40" s="163"/>
      <c r="TPK40" s="163"/>
      <c r="TPL40" s="163"/>
      <c r="TPM40" s="163"/>
      <c r="TPN40" s="163"/>
      <c r="TPO40" s="163"/>
      <c r="TPP40" s="163"/>
      <c r="TPQ40" s="163"/>
      <c r="TPR40" s="163"/>
      <c r="TPS40" s="163"/>
      <c r="TPT40" s="163"/>
      <c r="TPU40" s="163"/>
      <c r="TPV40" s="163"/>
      <c r="TPW40" s="163"/>
      <c r="TPX40" s="163"/>
      <c r="TPY40" s="163"/>
      <c r="TPZ40" s="163"/>
      <c r="TQA40" s="163"/>
      <c r="TQB40" s="163"/>
      <c r="TQC40" s="163"/>
      <c r="TQD40" s="163"/>
      <c r="TQE40" s="163"/>
      <c r="TQF40" s="163"/>
      <c r="TQG40" s="163"/>
      <c r="TQH40" s="163"/>
      <c r="TQI40" s="163"/>
      <c r="TQJ40" s="163"/>
      <c r="TQK40" s="163"/>
      <c r="TQL40" s="163"/>
      <c r="TQM40" s="163"/>
      <c r="TQN40" s="163"/>
      <c r="TQO40" s="163"/>
      <c r="TQP40" s="163"/>
      <c r="TQQ40" s="163"/>
      <c r="TQR40" s="163"/>
      <c r="TQS40" s="163"/>
      <c r="TQT40" s="163"/>
      <c r="TQU40" s="163"/>
      <c r="TQV40" s="163"/>
      <c r="TQW40" s="163"/>
      <c r="TQX40" s="163"/>
      <c r="TQY40" s="163"/>
      <c r="TQZ40" s="163"/>
      <c r="TRA40" s="163"/>
      <c r="TRB40" s="163"/>
      <c r="TRC40" s="163"/>
      <c r="TRD40" s="163"/>
      <c r="TRE40" s="163"/>
      <c r="TRF40" s="163"/>
      <c r="TRG40" s="163"/>
      <c r="TRH40" s="163"/>
      <c r="TRI40" s="163"/>
      <c r="TRJ40" s="163"/>
      <c r="TRK40" s="163"/>
      <c r="TRL40" s="163"/>
      <c r="TRM40" s="163"/>
      <c r="TRN40" s="163"/>
      <c r="TRO40" s="163"/>
      <c r="TRP40" s="163"/>
      <c r="TRQ40" s="163"/>
      <c r="TRR40" s="163"/>
      <c r="TRS40" s="163"/>
      <c r="TRT40" s="163"/>
      <c r="TRU40" s="163"/>
      <c r="TRV40" s="163"/>
      <c r="TRW40" s="163"/>
      <c r="TRX40" s="163"/>
      <c r="TRY40" s="163"/>
      <c r="TRZ40" s="163"/>
      <c r="TSA40" s="163"/>
      <c r="TSB40" s="163"/>
      <c r="TSC40" s="163"/>
      <c r="TSD40" s="163"/>
      <c r="TSE40" s="163"/>
      <c r="TSF40" s="163"/>
      <c r="TSG40" s="163"/>
      <c r="TSH40" s="163"/>
      <c r="TSI40" s="163"/>
      <c r="TSJ40" s="163"/>
      <c r="TSK40" s="163"/>
      <c r="TSL40" s="163"/>
      <c r="TSM40" s="163"/>
      <c r="TSN40" s="163"/>
      <c r="TSO40" s="163"/>
      <c r="TSP40" s="163"/>
      <c r="TSQ40" s="163"/>
      <c r="TSR40" s="163"/>
      <c r="TSS40" s="163"/>
      <c r="TST40" s="163"/>
      <c r="TSU40" s="163"/>
      <c r="TSV40" s="163"/>
      <c r="TSW40" s="163"/>
      <c r="TSX40" s="163"/>
      <c r="TSY40" s="163"/>
      <c r="TSZ40" s="163"/>
      <c r="TTA40" s="163"/>
      <c r="TTB40" s="163"/>
      <c r="TTC40" s="163"/>
      <c r="TTD40" s="163"/>
      <c r="TTE40" s="163"/>
      <c r="TTF40" s="163"/>
      <c r="TTG40" s="163"/>
      <c r="TTH40" s="163"/>
      <c r="TTI40" s="163"/>
      <c r="TTJ40" s="163"/>
      <c r="TTK40" s="163"/>
      <c r="TTL40" s="163"/>
      <c r="TTM40" s="163"/>
      <c r="TTN40" s="163"/>
      <c r="TTO40" s="163"/>
      <c r="TTP40" s="163"/>
      <c r="TTQ40" s="163"/>
      <c r="TTR40" s="163"/>
      <c r="TTS40" s="163"/>
      <c r="TTT40" s="163"/>
      <c r="TTU40" s="163"/>
      <c r="TTV40" s="163"/>
      <c r="TTW40" s="163"/>
      <c r="TTX40" s="163"/>
      <c r="TTY40" s="163"/>
      <c r="TTZ40" s="163"/>
      <c r="TUA40" s="163"/>
      <c r="TUB40" s="163"/>
      <c r="TUC40" s="163"/>
      <c r="TUD40" s="163"/>
      <c r="TUE40" s="163"/>
      <c r="TUF40" s="163"/>
      <c r="TUG40" s="163"/>
      <c r="TUH40" s="163"/>
      <c r="TUI40" s="163"/>
      <c r="TUJ40" s="163"/>
      <c r="TUK40" s="163"/>
      <c r="TUL40" s="163"/>
      <c r="TUM40" s="163"/>
      <c r="TUN40" s="163"/>
      <c r="TUO40" s="163"/>
      <c r="TUP40" s="163"/>
      <c r="TUQ40" s="163"/>
      <c r="TUR40" s="163"/>
      <c r="TUS40" s="163"/>
      <c r="TUT40" s="163"/>
      <c r="TUU40" s="163"/>
      <c r="TUV40" s="163"/>
      <c r="TUW40" s="163"/>
      <c r="TUX40" s="163"/>
      <c r="TUY40" s="163"/>
      <c r="TUZ40" s="163"/>
      <c r="TVA40" s="163"/>
      <c r="TVB40" s="163"/>
      <c r="TVC40" s="163"/>
      <c r="TVD40" s="163"/>
      <c r="TVE40" s="163"/>
      <c r="TVF40" s="163"/>
      <c r="TVG40" s="163"/>
      <c r="TVH40" s="163"/>
      <c r="TVI40" s="163"/>
      <c r="TVJ40" s="163"/>
      <c r="TVK40" s="163"/>
      <c r="TVL40" s="163"/>
      <c r="TVM40" s="163"/>
      <c r="TVN40" s="163"/>
      <c r="TVO40" s="163"/>
      <c r="TVP40" s="163"/>
      <c r="TVQ40" s="163"/>
      <c r="TVR40" s="163"/>
      <c r="TVS40" s="163"/>
      <c r="TVT40" s="163"/>
      <c r="TVU40" s="163"/>
      <c r="TVV40" s="163"/>
      <c r="TVW40" s="163"/>
      <c r="TVX40" s="163"/>
      <c r="TVY40" s="163"/>
      <c r="TVZ40" s="163"/>
      <c r="TWA40" s="163"/>
      <c r="TWB40" s="163"/>
      <c r="TWC40" s="163"/>
      <c r="TWD40" s="163"/>
      <c r="TWE40" s="163"/>
      <c r="TWF40" s="163"/>
      <c r="TWG40" s="163"/>
      <c r="TWH40" s="163"/>
      <c r="TWI40" s="163"/>
      <c r="TWJ40" s="163"/>
      <c r="TWK40" s="163"/>
      <c r="TWL40" s="163"/>
      <c r="TWM40" s="163"/>
      <c r="TWN40" s="163"/>
      <c r="TWO40" s="163"/>
      <c r="TWP40" s="163"/>
      <c r="TWQ40" s="163"/>
      <c r="TWR40" s="163"/>
      <c r="TWS40" s="163"/>
      <c r="TWT40" s="163"/>
      <c r="TWU40" s="163"/>
      <c r="TWV40" s="163"/>
      <c r="TWW40" s="163"/>
      <c r="TWX40" s="163"/>
      <c r="TWY40" s="163"/>
      <c r="TWZ40" s="163"/>
      <c r="TXA40" s="163"/>
      <c r="TXB40" s="163"/>
      <c r="TXC40" s="163"/>
      <c r="TXD40" s="163"/>
      <c r="TXE40" s="163"/>
      <c r="TXF40" s="163"/>
      <c r="TXG40" s="163"/>
      <c r="TXH40" s="163"/>
      <c r="TXI40" s="163"/>
      <c r="TXJ40" s="163"/>
      <c r="TXK40" s="163"/>
      <c r="TXL40" s="163"/>
      <c r="TXM40" s="163"/>
      <c r="TXN40" s="163"/>
      <c r="TXO40" s="163"/>
      <c r="TXP40" s="163"/>
      <c r="TXQ40" s="163"/>
      <c r="TXR40" s="163"/>
      <c r="TXS40" s="163"/>
      <c r="TXT40" s="163"/>
      <c r="TXU40" s="163"/>
      <c r="TXV40" s="163"/>
      <c r="TXW40" s="163"/>
      <c r="TXX40" s="163"/>
      <c r="TXY40" s="163"/>
      <c r="TXZ40" s="163"/>
      <c r="TYA40" s="163"/>
      <c r="TYB40" s="163"/>
      <c r="TYC40" s="163"/>
      <c r="TYD40" s="163"/>
      <c r="TYE40" s="163"/>
      <c r="TYF40" s="163"/>
      <c r="TYG40" s="163"/>
      <c r="TYH40" s="163"/>
      <c r="TYI40" s="163"/>
      <c r="TYJ40" s="163"/>
      <c r="TYK40" s="163"/>
      <c r="TYL40" s="163"/>
      <c r="TYM40" s="163"/>
      <c r="TYN40" s="163"/>
      <c r="TYO40" s="163"/>
      <c r="TYP40" s="163"/>
      <c r="TYQ40" s="163"/>
      <c r="TYR40" s="163"/>
      <c r="TYS40" s="163"/>
      <c r="TYT40" s="163"/>
      <c r="TYU40" s="163"/>
      <c r="TYV40" s="163"/>
      <c r="TYW40" s="163"/>
      <c r="TYX40" s="163"/>
      <c r="TYY40" s="163"/>
      <c r="TYZ40" s="163"/>
      <c r="TZA40" s="163"/>
      <c r="TZB40" s="163"/>
      <c r="TZC40" s="163"/>
      <c r="TZD40" s="163"/>
      <c r="TZE40" s="163"/>
      <c r="TZF40" s="163"/>
      <c r="TZG40" s="163"/>
      <c r="TZH40" s="163"/>
      <c r="TZI40" s="163"/>
      <c r="TZJ40" s="163"/>
      <c r="TZK40" s="163"/>
      <c r="TZL40" s="163"/>
      <c r="TZM40" s="163"/>
      <c r="TZN40" s="163"/>
      <c r="TZO40" s="163"/>
      <c r="TZP40" s="163"/>
      <c r="TZQ40" s="163"/>
      <c r="TZR40" s="163"/>
      <c r="TZS40" s="163"/>
      <c r="TZT40" s="163"/>
      <c r="TZU40" s="163"/>
      <c r="TZV40" s="163"/>
      <c r="TZW40" s="163"/>
      <c r="TZX40" s="163"/>
      <c r="TZY40" s="163"/>
      <c r="TZZ40" s="163"/>
      <c r="UAA40" s="163"/>
      <c r="UAB40" s="163"/>
      <c r="UAC40" s="163"/>
      <c r="UAD40" s="163"/>
      <c r="UAE40" s="163"/>
      <c r="UAF40" s="163"/>
      <c r="UAG40" s="163"/>
      <c r="UAH40" s="163"/>
      <c r="UAI40" s="163"/>
      <c r="UAJ40" s="163"/>
      <c r="UAK40" s="163"/>
      <c r="UAL40" s="163"/>
      <c r="UAM40" s="163"/>
      <c r="UAN40" s="163"/>
      <c r="UAO40" s="163"/>
      <c r="UAP40" s="163"/>
      <c r="UAQ40" s="163"/>
      <c r="UAR40" s="163"/>
      <c r="UAS40" s="163"/>
      <c r="UAT40" s="163"/>
      <c r="UAU40" s="163"/>
      <c r="UAV40" s="163"/>
      <c r="UAW40" s="163"/>
      <c r="UAX40" s="163"/>
      <c r="UAY40" s="163"/>
      <c r="UAZ40" s="163"/>
      <c r="UBA40" s="163"/>
      <c r="UBB40" s="163"/>
      <c r="UBC40" s="163"/>
      <c r="UBD40" s="163"/>
      <c r="UBE40" s="163"/>
      <c r="UBF40" s="163"/>
      <c r="UBG40" s="163"/>
      <c r="UBH40" s="163"/>
      <c r="UBI40" s="163"/>
      <c r="UBJ40" s="163"/>
      <c r="UBK40" s="163"/>
      <c r="UBL40" s="163"/>
      <c r="UBM40" s="163"/>
      <c r="UBN40" s="163"/>
      <c r="UBO40" s="163"/>
      <c r="UBP40" s="163"/>
      <c r="UBQ40" s="163"/>
      <c r="UBR40" s="163"/>
      <c r="UBS40" s="163"/>
      <c r="UBT40" s="163"/>
      <c r="UBU40" s="163"/>
      <c r="UBV40" s="163"/>
      <c r="UBW40" s="163"/>
      <c r="UBX40" s="163"/>
      <c r="UBY40" s="163"/>
      <c r="UBZ40" s="163"/>
      <c r="UCA40" s="163"/>
      <c r="UCB40" s="163"/>
      <c r="UCC40" s="163"/>
      <c r="UCD40" s="163"/>
      <c r="UCE40" s="163"/>
      <c r="UCF40" s="163"/>
      <c r="UCG40" s="163"/>
      <c r="UCH40" s="163"/>
      <c r="UCI40" s="163"/>
      <c r="UCJ40" s="163"/>
      <c r="UCK40" s="163"/>
      <c r="UCL40" s="163"/>
      <c r="UCM40" s="163"/>
      <c r="UCN40" s="163"/>
      <c r="UCO40" s="163"/>
      <c r="UCP40" s="163"/>
      <c r="UCQ40" s="163"/>
      <c r="UCR40" s="163"/>
      <c r="UCS40" s="163"/>
      <c r="UCT40" s="163"/>
      <c r="UCU40" s="163"/>
      <c r="UCV40" s="163"/>
      <c r="UCW40" s="163"/>
      <c r="UCX40" s="163"/>
      <c r="UCY40" s="163"/>
      <c r="UCZ40" s="163"/>
      <c r="UDA40" s="163"/>
      <c r="UDB40" s="163"/>
      <c r="UDC40" s="163"/>
      <c r="UDD40" s="163"/>
      <c r="UDE40" s="163"/>
      <c r="UDF40" s="163"/>
      <c r="UDG40" s="163"/>
      <c r="UDH40" s="163"/>
      <c r="UDI40" s="163"/>
      <c r="UDJ40" s="163"/>
      <c r="UDK40" s="163"/>
      <c r="UDL40" s="163"/>
      <c r="UDM40" s="163"/>
      <c r="UDN40" s="163"/>
      <c r="UDO40" s="163"/>
      <c r="UDP40" s="163"/>
      <c r="UDQ40" s="163"/>
      <c r="UDR40" s="163"/>
      <c r="UDS40" s="163"/>
      <c r="UDT40" s="163"/>
      <c r="UDU40" s="163"/>
      <c r="UDV40" s="163"/>
      <c r="UDW40" s="163"/>
      <c r="UDX40" s="163"/>
      <c r="UDY40" s="163"/>
      <c r="UDZ40" s="163"/>
      <c r="UEA40" s="163"/>
      <c r="UEB40" s="163"/>
      <c r="UEC40" s="163"/>
      <c r="UED40" s="163"/>
      <c r="UEE40" s="163"/>
      <c r="UEF40" s="163"/>
      <c r="UEG40" s="163"/>
      <c r="UEH40" s="163"/>
      <c r="UEI40" s="163"/>
      <c r="UEJ40" s="163"/>
      <c r="UEK40" s="163"/>
      <c r="UEL40" s="163"/>
      <c r="UEM40" s="163"/>
      <c r="UEN40" s="163"/>
      <c r="UEO40" s="163"/>
      <c r="UEP40" s="163"/>
      <c r="UEQ40" s="163"/>
      <c r="UER40" s="163"/>
      <c r="UES40" s="163"/>
      <c r="UET40" s="163"/>
      <c r="UEU40" s="163"/>
      <c r="UEV40" s="163"/>
      <c r="UEW40" s="163"/>
      <c r="UEX40" s="163"/>
      <c r="UEY40" s="163"/>
      <c r="UEZ40" s="163"/>
      <c r="UFA40" s="163"/>
      <c r="UFB40" s="163"/>
      <c r="UFC40" s="163"/>
      <c r="UFD40" s="163"/>
      <c r="UFE40" s="163"/>
      <c r="UFF40" s="163"/>
      <c r="UFG40" s="163"/>
      <c r="UFH40" s="163"/>
      <c r="UFI40" s="163"/>
      <c r="UFJ40" s="163"/>
      <c r="UFK40" s="163"/>
      <c r="UFL40" s="163"/>
      <c r="UFM40" s="163"/>
      <c r="UFN40" s="163"/>
      <c r="UFO40" s="163"/>
      <c r="UFP40" s="163"/>
      <c r="UFQ40" s="163"/>
      <c r="UFR40" s="163"/>
      <c r="UFS40" s="163"/>
      <c r="UFT40" s="163"/>
      <c r="UFU40" s="163"/>
      <c r="UFV40" s="163"/>
      <c r="UFW40" s="163"/>
      <c r="UFX40" s="163"/>
      <c r="UFY40" s="163"/>
      <c r="UFZ40" s="163"/>
      <c r="UGA40" s="163"/>
      <c r="UGB40" s="163"/>
      <c r="UGC40" s="163"/>
      <c r="UGD40" s="163"/>
      <c r="UGE40" s="163"/>
      <c r="UGF40" s="163"/>
      <c r="UGG40" s="163"/>
      <c r="UGH40" s="163"/>
      <c r="UGI40" s="163"/>
      <c r="UGJ40" s="163"/>
      <c r="UGK40" s="163"/>
      <c r="UGL40" s="163"/>
      <c r="UGM40" s="163"/>
      <c r="UGN40" s="163"/>
      <c r="UGO40" s="163"/>
      <c r="UGP40" s="163"/>
      <c r="UGQ40" s="163"/>
      <c r="UGR40" s="163"/>
      <c r="UGS40" s="163"/>
      <c r="UGT40" s="163"/>
      <c r="UGU40" s="163"/>
      <c r="UGV40" s="163"/>
      <c r="UGW40" s="163"/>
      <c r="UGX40" s="163"/>
      <c r="UGY40" s="163"/>
      <c r="UGZ40" s="163"/>
      <c r="UHA40" s="163"/>
      <c r="UHB40" s="163"/>
      <c r="UHC40" s="163"/>
      <c r="UHD40" s="163"/>
      <c r="UHE40" s="163"/>
      <c r="UHF40" s="163"/>
      <c r="UHG40" s="163"/>
      <c r="UHH40" s="163"/>
      <c r="UHI40" s="163"/>
      <c r="UHJ40" s="163"/>
      <c r="UHK40" s="163"/>
      <c r="UHL40" s="163"/>
      <c r="UHM40" s="163"/>
      <c r="UHN40" s="163"/>
      <c r="UHO40" s="163"/>
      <c r="UHP40" s="163"/>
      <c r="UHQ40" s="163"/>
      <c r="UHR40" s="163"/>
      <c r="UHS40" s="163"/>
      <c r="UHT40" s="163"/>
      <c r="UHU40" s="163"/>
      <c r="UHV40" s="163"/>
      <c r="UHW40" s="163"/>
      <c r="UHX40" s="163"/>
      <c r="UHY40" s="163"/>
      <c r="UHZ40" s="163"/>
      <c r="UIA40" s="163"/>
      <c r="UIB40" s="163"/>
      <c r="UIC40" s="163"/>
      <c r="UID40" s="163"/>
      <c r="UIE40" s="163"/>
      <c r="UIF40" s="163"/>
      <c r="UIG40" s="163"/>
      <c r="UIH40" s="163"/>
      <c r="UII40" s="163"/>
      <c r="UIJ40" s="163"/>
      <c r="UIK40" s="163"/>
      <c r="UIL40" s="163"/>
      <c r="UIM40" s="163"/>
      <c r="UIN40" s="163"/>
      <c r="UIO40" s="163"/>
      <c r="UIP40" s="163"/>
      <c r="UIQ40" s="163"/>
      <c r="UIR40" s="163"/>
      <c r="UIS40" s="163"/>
      <c r="UIT40" s="163"/>
      <c r="UIU40" s="163"/>
      <c r="UIV40" s="163"/>
      <c r="UIW40" s="163"/>
      <c r="UIX40" s="163"/>
      <c r="UIY40" s="163"/>
      <c r="UIZ40" s="163"/>
      <c r="UJA40" s="163"/>
      <c r="UJB40" s="163"/>
      <c r="UJC40" s="163"/>
      <c r="UJD40" s="163"/>
      <c r="UJE40" s="163"/>
      <c r="UJF40" s="163"/>
      <c r="UJG40" s="163"/>
      <c r="UJH40" s="163"/>
      <c r="UJI40" s="163"/>
      <c r="UJJ40" s="163"/>
      <c r="UJK40" s="163"/>
      <c r="UJL40" s="163"/>
      <c r="UJM40" s="163"/>
      <c r="UJN40" s="163"/>
      <c r="UJO40" s="163"/>
      <c r="UJP40" s="163"/>
      <c r="UJQ40" s="163"/>
      <c r="UJR40" s="163"/>
      <c r="UJS40" s="163"/>
      <c r="UJT40" s="163"/>
      <c r="UJU40" s="163"/>
      <c r="UJV40" s="163"/>
      <c r="UJW40" s="163"/>
      <c r="UJX40" s="163"/>
      <c r="UJY40" s="163"/>
      <c r="UJZ40" s="163"/>
      <c r="UKA40" s="163"/>
      <c r="UKB40" s="163"/>
      <c r="UKC40" s="163"/>
      <c r="UKD40" s="163"/>
      <c r="UKE40" s="163"/>
      <c r="UKF40" s="163"/>
      <c r="UKG40" s="163"/>
      <c r="UKH40" s="163"/>
      <c r="UKI40" s="163"/>
      <c r="UKJ40" s="163"/>
      <c r="UKK40" s="163"/>
      <c r="UKL40" s="163"/>
      <c r="UKM40" s="163"/>
      <c r="UKN40" s="163"/>
      <c r="UKO40" s="163"/>
      <c r="UKP40" s="163"/>
      <c r="UKQ40" s="163"/>
      <c r="UKR40" s="163"/>
      <c r="UKS40" s="163"/>
      <c r="UKT40" s="163"/>
      <c r="UKU40" s="163"/>
      <c r="UKV40" s="163"/>
      <c r="UKW40" s="163"/>
      <c r="UKX40" s="163"/>
      <c r="UKY40" s="163"/>
      <c r="UKZ40" s="163"/>
      <c r="ULA40" s="163"/>
      <c r="ULB40" s="163"/>
      <c r="ULC40" s="163"/>
      <c r="ULD40" s="163"/>
      <c r="ULE40" s="163"/>
      <c r="ULF40" s="163"/>
      <c r="ULG40" s="163"/>
      <c r="ULH40" s="163"/>
      <c r="ULI40" s="163"/>
      <c r="ULJ40" s="163"/>
      <c r="ULK40" s="163"/>
      <c r="ULL40" s="163"/>
      <c r="ULM40" s="163"/>
      <c r="ULN40" s="163"/>
      <c r="ULO40" s="163"/>
      <c r="ULP40" s="163"/>
      <c r="ULQ40" s="163"/>
      <c r="ULR40" s="163"/>
      <c r="ULS40" s="163"/>
      <c r="ULT40" s="163"/>
      <c r="ULU40" s="163"/>
      <c r="ULV40" s="163"/>
      <c r="ULW40" s="163"/>
      <c r="ULX40" s="163"/>
      <c r="ULY40" s="163"/>
      <c r="ULZ40" s="163"/>
      <c r="UMA40" s="163"/>
      <c r="UMB40" s="163"/>
      <c r="UMC40" s="163"/>
      <c r="UMD40" s="163"/>
      <c r="UME40" s="163"/>
      <c r="UMF40" s="163"/>
      <c r="UMG40" s="163"/>
      <c r="UMH40" s="163"/>
      <c r="UMI40" s="163"/>
      <c r="UMJ40" s="163"/>
      <c r="UMK40" s="163"/>
      <c r="UML40" s="163"/>
      <c r="UMM40" s="163"/>
      <c r="UMN40" s="163"/>
      <c r="UMO40" s="163"/>
      <c r="UMP40" s="163"/>
      <c r="UMQ40" s="163"/>
      <c r="UMR40" s="163"/>
      <c r="UMS40" s="163"/>
      <c r="UMT40" s="163"/>
      <c r="UMU40" s="163"/>
      <c r="UMV40" s="163"/>
      <c r="UMW40" s="163"/>
      <c r="UMX40" s="163"/>
      <c r="UMY40" s="163"/>
      <c r="UMZ40" s="163"/>
      <c r="UNA40" s="163"/>
      <c r="UNB40" s="163"/>
      <c r="UNC40" s="163"/>
      <c r="UND40" s="163"/>
      <c r="UNE40" s="163"/>
      <c r="UNF40" s="163"/>
      <c r="UNG40" s="163"/>
      <c r="UNH40" s="163"/>
      <c r="UNI40" s="163"/>
      <c r="UNJ40" s="163"/>
      <c r="UNK40" s="163"/>
      <c r="UNL40" s="163"/>
      <c r="UNM40" s="163"/>
      <c r="UNN40" s="163"/>
      <c r="UNO40" s="163"/>
      <c r="UNP40" s="163"/>
      <c r="UNQ40" s="163"/>
      <c r="UNR40" s="163"/>
      <c r="UNS40" s="163"/>
      <c r="UNT40" s="163"/>
      <c r="UNU40" s="163"/>
      <c r="UNV40" s="163"/>
      <c r="UNW40" s="163"/>
      <c r="UNX40" s="163"/>
      <c r="UNY40" s="163"/>
      <c r="UNZ40" s="163"/>
      <c r="UOA40" s="163"/>
      <c r="UOB40" s="163"/>
      <c r="UOC40" s="163"/>
      <c r="UOD40" s="163"/>
      <c r="UOE40" s="163"/>
      <c r="UOF40" s="163"/>
      <c r="UOG40" s="163"/>
      <c r="UOH40" s="163"/>
      <c r="UOI40" s="163"/>
      <c r="UOJ40" s="163"/>
      <c r="UOK40" s="163"/>
      <c r="UOL40" s="163"/>
      <c r="UOM40" s="163"/>
      <c r="UON40" s="163"/>
      <c r="UOO40" s="163"/>
      <c r="UOP40" s="163"/>
      <c r="UOQ40" s="163"/>
      <c r="UOR40" s="163"/>
      <c r="UOS40" s="163"/>
      <c r="UOT40" s="163"/>
      <c r="UOU40" s="163"/>
      <c r="UOV40" s="163"/>
      <c r="UOW40" s="163"/>
      <c r="UOX40" s="163"/>
      <c r="UOY40" s="163"/>
      <c r="UOZ40" s="163"/>
      <c r="UPA40" s="163"/>
      <c r="UPB40" s="163"/>
      <c r="UPC40" s="163"/>
      <c r="UPD40" s="163"/>
      <c r="UPE40" s="163"/>
      <c r="UPF40" s="163"/>
      <c r="UPG40" s="163"/>
      <c r="UPH40" s="163"/>
      <c r="UPI40" s="163"/>
      <c r="UPJ40" s="163"/>
      <c r="UPK40" s="163"/>
      <c r="UPL40" s="163"/>
      <c r="UPM40" s="163"/>
      <c r="UPN40" s="163"/>
      <c r="UPO40" s="163"/>
      <c r="UPP40" s="163"/>
      <c r="UPQ40" s="163"/>
      <c r="UPR40" s="163"/>
      <c r="UPS40" s="163"/>
      <c r="UPT40" s="163"/>
      <c r="UPU40" s="163"/>
      <c r="UPV40" s="163"/>
      <c r="UPW40" s="163"/>
      <c r="UPX40" s="163"/>
      <c r="UPY40" s="163"/>
      <c r="UPZ40" s="163"/>
      <c r="UQA40" s="163"/>
      <c r="UQB40" s="163"/>
      <c r="UQC40" s="163"/>
      <c r="UQD40" s="163"/>
      <c r="UQE40" s="163"/>
      <c r="UQF40" s="163"/>
      <c r="UQG40" s="163"/>
      <c r="UQH40" s="163"/>
      <c r="UQI40" s="163"/>
      <c r="UQJ40" s="163"/>
      <c r="UQK40" s="163"/>
      <c r="UQL40" s="163"/>
      <c r="UQM40" s="163"/>
      <c r="UQN40" s="163"/>
      <c r="UQO40" s="163"/>
      <c r="UQP40" s="163"/>
      <c r="UQQ40" s="163"/>
      <c r="UQR40" s="163"/>
      <c r="UQS40" s="163"/>
      <c r="UQT40" s="163"/>
      <c r="UQU40" s="163"/>
      <c r="UQV40" s="163"/>
      <c r="UQW40" s="163"/>
      <c r="UQX40" s="163"/>
      <c r="UQY40" s="163"/>
      <c r="UQZ40" s="163"/>
      <c r="URA40" s="163"/>
      <c r="URB40" s="163"/>
      <c r="URC40" s="163"/>
      <c r="URD40" s="163"/>
      <c r="URE40" s="163"/>
      <c r="URF40" s="163"/>
      <c r="URG40" s="163"/>
      <c r="URH40" s="163"/>
      <c r="URI40" s="163"/>
      <c r="URJ40" s="163"/>
      <c r="URK40" s="163"/>
      <c r="URL40" s="163"/>
      <c r="URM40" s="163"/>
      <c r="URN40" s="163"/>
      <c r="URO40" s="163"/>
      <c r="URP40" s="163"/>
      <c r="URQ40" s="163"/>
      <c r="URR40" s="163"/>
      <c r="URS40" s="163"/>
      <c r="URT40" s="163"/>
      <c r="URU40" s="163"/>
      <c r="URV40" s="163"/>
      <c r="URW40" s="163"/>
      <c r="URX40" s="163"/>
      <c r="URY40" s="163"/>
      <c r="URZ40" s="163"/>
      <c r="USA40" s="163"/>
      <c r="USB40" s="163"/>
      <c r="USC40" s="163"/>
      <c r="USD40" s="163"/>
      <c r="USE40" s="163"/>
      <c r="USF40" s="163"/>
      <c r="USG40" s="163"/>
      <c r="USH40" s="163"/>
      <c r="USI40" s="163"/>
      <c r="USJ40" s="163"/>
      <c r="USK40" s="163"/>
      <c r="USL40" s="163"/>
      <c r="USM40" s="163"/>
      <c r="USN40" s="163"/>
      <c r="USO40" s="163"/>
      <c r="USP40" s="163"/>
      <c r="USQ40" s="163"/>
      <c r="USR40" s="163"/>
      <c r="USS40" s="163"/>
      <c r="UST40" s="163"/>
      <c r="USU40" s="163"/>
      <c r="USV40" s="163"/>
      <c r="USW40" s="163"/>
      <c r="USX40" s="163"/>
      <c r="USY40" s="163"/>
      <c r="USZ40" s="163"/>
      <c r="UTA40" s="163"/>
      <c r="UTB40" s="163"/>
      <c r="UTC40" s="163"/>
      <c r="UTD40" s="163"/>
      <c r="UTE40" s="163"/>
      <c r="UTF40" s="163"/>
      <c r="UTG40" s="163"/>
      <c r="UTH40" s="163"/>
      <c r="UTI40" s="163"/>
      <c r="UTJ40" s="163"/>
      <c r="UTK40" s="163"/>
      <c r="UTL40" s="163"/>
      <c r="UTM40" s="163"/>
      <c r="UTN40" s="163"/>
      <c r="UTO40" s="163"/>
      <c r="UTP40" s="163"/>
      <c r="UTQ40" s="163"/>
      <c r="UTR40" s="163"/>
      <c r="UTS40" s="163"/>
      <c r="UTT40" s="163"/>
      <c r="UTU40" s="163"/>
      <c r="UTV40" s="163"/>
      <c r="UTW40" s="163"/>
      <c r="UTX40" s="163"/>
      <c r="UTY40" s="163"/>
      <c r="UTZ40" s="163"/>
      <c r="UUA40" s="163"/>
      <c r="UUB40" s="163"/>
      <c r="UUC40" s="163"/>
      <c r="UUD40" s="163"/>
      <c r="UUE40" s="163"/>
      <c r="UUF40" s="163"/>
      <c r="UUG40" s="163"/>
      <c r="UUH40" s="163"/>
      <c r="UUI40" s="163"/>
      <c r="UUJ40" s="163"/>
      <c r="UUK40" s="163"/>
      <c r="UUL40" s="163"/>
      <c r="UUM40" s="163"/>
      <c r="UUN40" s="163"/>
      <c r="UUO40" s="163"/>
      <c r="UUP40" s="163"/>
      <c r="UUQ40" s="163"/>
      <c r="UUR40" s="163"/>
      <c r="UUS40" s="163"/>
      <c r="UUT40" s="163"/>
      <c r="UUU40" s="163"/>
      <c r="UUV40" s="163"/>
      <c r="UUW40" s="163"/>
      <c r="UUX40" s="163"/>
      <c r="UUY40" s="163"/>
      <c r="UUZ40" s="163"/>
      <c r="UVA40" s="163"/>
      <c r="UVB40" s="163"/>
      <c r="UVC40" s="163"/>
      <c r="UVD40" s="163"/>
      <c r="UVE40" s="163"/>
      <c r="UVF40" s="163"/>
      <c r="UVG40" s="163"/>
      <c r="UVH40" s="163"/>
      <c r="UVI40" s="163"/>
      <c r="UVJ40" s="163"/>
      <c r="UVK40" s="163"/>
      <c r="UVL40" s="163"/>
      <c r="UVM40" s="163"/>
      <c r="UVN40" s="163"/>
      <c r="UVO40" s="163"/>
      <c r="UVP40" s="163"/>
      <c r="UVQ40" s="163"/>
      <c r="UVR40" s="163"/>
      <c r="UVS40" s="163"/>
      <c r="UVT40" s="163"/>
      <c r="UVU40" s="163"/>
      <c r="UVV40" s="163"/>
      <c r="UVW40" s="163"/>
      <c r="UVX40" s="163"/>
      <c r="UVY40" s="163"/>
      <c r="UVZ40" s="163"/>
      <c r="UWA40" s="163"/>
      <c r="UWB40" s="163"/>
      <c r="UWC40" s="163"/>
      <c r="UWD40" s="163"/>
      <c r="UWE40" s="163"/>
      <c r="UWF40" s="163"/>
      <c r="UWG40" s="163"/>
      <c r="UWH40" s="163"/>
      <c r="UWI40" s="163"/>
      <c r="UWJ40" s="163"/>
      <c r="UWK40" s="163"/>
      <c r="UWL40" s="163"/>
      <c r="UWM40" s="163"/>
      <c r="UWN40" s="163"/>
      <c r="UWO40" s="163"/>
      <c r="UWP40" s="163"/>
      <c r="UWQ40" s="163"/>
      <c r="UWR40" s="163"/>
      <c r="UWS40" s="163"/>
      <c r="UWT40" s="163"/>
      <c r="UWU40" s="163"/>
      <c r="UWV40" s="163"/>
      <c r="UWW40" s="163"/>
      <c r="UWX40" s="163"/>
      <c r="UWY40" s="163"/>
      <c r="UWZ40" s="163"/>
      <c r="UXA40" s="163"/>
      <c r="UXB40" s="163"/>
      <c r="UXC40" s="163"/>
      <c r="UXD40" s="163"/>
      <c r="UXE40" s="163"/>
      <c r="UXF40" s="163"/>
      <c r="UXG40" s="163"/>
      <c r="UXH40" s="163"/>
      <c r="UXI40" s="163"/>
      <c r="UXJ40" s="163"/>
      <c r="UXK40" s="163"/>
      <c r="UXL40" s="163"/>
      <c r="UXM40" s="163"/>
      <c r="UXN40" s="163"/>
      <c r="UXO40" s="163"/>
      <c r="UXP40" s="163"/>
      <c r="UXQ40" s="163"/>
      <c r="UXR40" s="163"/>
      <c r="UXS40" s="163"/>
      <c r="UXT40" s="163"/>
      <c r="UXU40" s="163"/>
      <c r="UXV40" s="163"/>
      <c r="UXW40" s="163"/>
      <c r="UXX40" s="163"/>
      <c r="UXY40" s="163"/>
      <c r="UXZ40" s="163"/>
      <c r="UYA40" s="163"/>
      <c r="UYB40" s="163"/>
      <c r="UYC40" s="163"/>
      <c r="UYD40" s="163"/>
      <c r="UYE40" s="163"/>
      <c r="UYF40" s="163"/>
      <c r="UYG40" s="163"/>
      <c r="UYH40" s="163"/>
      <c r="UYI40" s="163"/>
      <c r="UYJ40" s="163"/>
      <c r="UYK40" s="163"/>
      <c r="UYL40" s="163"/>
      <c r="UYM40" s="163"/>
      <c r="UYN40" s="163"/>
      <c r="UYO40" s="163"/>
      <c r="UYP40" s="163"/>
      <c r="UYQ40" s="163"/>
      <c r="UYR40" s="163"/>
      <c r="UYS40" s="163"/>
      <c r="UYT40" s="163"/>
      <c r="UYU40" s="163"/>
      <c r="UYV40" s="163"/>
      <c r="UYW40" s="163"/>
      <c r="UYX40" s="163"/>
      <c r="UYY40" s="163"/>
      <c r="UYZ40" s="163"/>
      <c r="UZA40" s="163"/>
      <c r="UZB40" s="163"/>
      <c r="UZC40" s="163"/>
      <c r="UZD40" s="163"/>
      <c r="UZE40" s="163"/>
      <c r="UZF40" s="163"/>
      <c r="UZG40" s="163"/>
      <c r="UZH40" s="163"/>
      <c r="UZI40" s="163"/>
      <c r="UZJ40" s="163"/>
      <c r="UZK40" s="163"/>
      <c r="UZL40" s="163"/>
      <c r="UZM40" s="163"/>
      <c r="UZN40" s="163"/>
      <c r="UZO40" s="163"/>
      <c r="UZP40" s="163"/>
      <c r="UZQ40" s="163"/>
      <c r="UZR40" s="163"/>
      <c r="UZS40" s="163"/>
      <c r="UZT40" s="163"/>
      <c r="UZU40" s="163"/>
      <c r="UZV40" s="163"/>
      <c r="UZW40" s="163"/>
      <c r="UZX40" s="163"/>
      <c r="UZY40" s="163"/>
      <c r="UZZ40" s="163"/>
      <c r="VAA40" s="163"/>
      <c r="VAB40" s="163"/>
      <c r="VAC40" s="163"/>
      <c r="VAD40" s="163"/>
      <c r="VAE40" s="163"/>
      <c r="VAF40" s="163"/>
      <c r="VAG40" s="163"/>
      <c r="VAH40" s="163"/>
      <c r="VAI40" s="163"/>
      <c r="VAJ40" s="163"/>
      <c r="VAK40" s="163"/>
      <c r="VAL40" s="163"/>
      <c r="VAM40" s="163"/>
      <c r="VAN40" s="163"/>
      <c r="VAO40" s="163"/>
      <c r="VAP40" s="163"/>
      <c r="VAQ40" s="163"/>
      <c r="VAR40" s="163"/>
      <c r="VAS40" s="163"/>
      <c r="VAT40" s="163"/>
      <c r="VAU40" s="163"/>
      <c r="VAV40" s="163"/>
      <c r="VAW40" s="163"/>
      <c r="VAX40" s="163"/>
      <c r="VAY40" s="163"/>
      <c r="VAZ40" s="163"/>
      <c r="VBA40" s="163"/>
      <c r="VBB40" s="163"/>
      <c r="VBC40" s="163"/>
      <c r="VBD40" s="163"/>
      <c r="VBE40" s="163"/>
      <c r="VBF40" s="163"/>
      <c r="VBG40" s="163"/>
      <c r="VBH40" s="163"/>
      <c r="VBI40" s="163"/>
      <c r="VBJ40" s="163"/>
      <c r="VBK40" s="163"/>
      <c r="VBL40" s="163"/>
      <c r="VBM40" s="163"/>
      <c r="VBN40" s="163"/>
      <c r="VBO40" s="163"/>
      <c r="VBP40" s="163"/>
      <c r="VBQ40" s="163"/>
      <c r="VBR40" s="163"/>
      <c r="VBS40" s="163"/>
      <c r="VBT40" s="163"/>
      <c r="VBU40" s="163"/>
      <c r="VBV40" s="163"/>
      <c r="VBW40" s="163"/>
      <c r="VBX40" s="163"/>
      <c r="VBY40" s="163"/>
      <c r="VBZ40" s="163"/>
      <c r="VCA40" s="163"/>
      <c r="VCB40" s="163"/>
      <c r="VCC40" s="163"/>
      <c r="VCD40" s="163"/>
      <c r="VCE40" s="163"/>
      <c r="VCF40" s="163"/>
      <c r="VCG40" s="163"/>
      <c r="VCH40" s="163"/>
      <c r="VCI40" s="163"/>
      <c r="VCJ40" s="163"/>
      <c r="VCK40" s="163"/>
      <c r="VCL40" s="163"/>
      <c r="VCM40" s="163"/>
      <c r="VCN40" s="163"/>
      <c r="VCO40" s="163"/>
      <c r="VCP40" s="163"/>
      <c r="VCQ40" s="163"/>
      <c r="VCR40" s="163"/>
      <c r="VCS40" s="163"/>
      <c r="VCT40" s="163"/>
      <c r="VCU40" s="163"/>
      <c r="VCV40" s="163"/>
      <c r="VCW40" s="163"/>
      <c r="VCX40" s="163"/>
      <c r="VCY40" s="163"/>
      <c r="VCZ40" s="163"/>
      <c r="VDA40" s="163"/>
      <c r="VDB40" s="163"/>
      <c r="VDC40" s="163"/>
      <c r="VDD40" s="163"/>
      <c r="VDE40" s="163"/>
      <c r="VDF40" s="163"/>
      <c r="VDG40" s="163"/>
      <c r="VDH40" s="163"/>
      <c r="VDI40" s="163"/>
      <c r="VDJ40" s="163"/>
      <c r="VDK40" s="163"/>
      <c r="VDL40" s="163"/>
      <c r="VDM40" s="163"/>
      <c r="VDN40" s="163"/>
      <c r="VDO40" s="163"/>
      <c r="VDP40" s="163"/>
      <c r="VDQ40" s="163"/>
      <c r="VDR40" s="163"/>
      <c r="VDS40" s="163"/>
      <c r="VDT40" s="163"/>
      <c r="VDU40" s="163"/>
      <c r="VDV40" s="163"/>
      <c r="VDW40" s="163"/>
      <c r="VDX40" s="163"/>
      <c r="VDY40" s="163"/>
      <c r="VDZ40" s="163"/>
      <c r="VEA40" s="163"/>
      <c r="VEB40" s="163"/>
      <c r="VEC40" s="163"/>
      <c r="VED40" s="163"/>
      <c r="VEE40" s="163"/>
      <c r="VEF40" s="163"/>
      <c r="VEG40" s="163"/>
      <c r="VEH40" s="163"/>
      <c r="VEI40" s="163"/>
      <c r="VEJ40" s="163"/>
      <c r="VEK40" s="163"/>
      <c r="VEL40" s="163"/>
      <c r="VEM40" s="163"/>
      <c r="VEN40" s="163"/>
      <c r="VEO40" s="163"/>
      <c r="VEP40" s="163"/>
      <c r="VEQ40" s="163"/>
      <c r="VER40" s="163"/>
      <c r="VES40" s="163"/>
      <c r="VET40" s="163"/>
      <c r="VEU40" s="163"/>
      <c r="VEV40" s="163"/>
      <c r="VEW40" s="163"/>
      <c r="VEX40" s="163"/>
      <c r="VEY40" s="163"/>
      <c r="VEZ40" s="163"/>
      <c r="VFA40" s="163"/>
      <c r="VFB40" s="163"/>
      <c r="VFC40" s="163"/>
      <c r="VFD40" s="163"/>
      <c r="VFE40" s="163"/>
      <c r="VFF40" s="163"/>
      <c r="VFG40" s="163"/>
      <c r="VFH40" s="163"/>
      <c r="VFI40" s="163"/>
      <c r="VFJ40" s="163"/>
      <c r="VFK40" s="163"/>
      <c r="VFL40" s="163"/>
      <c r="VFM40" s="163"/>
      <c r="VFN40" s="163"/>
      <c r="VFO40" s="163"/>
      <c r="VFP40" s="163"/>
      <c r="VFQ40" s="163"/>
      <c r="VFR40" s="163"/>
      <c r="VFS40" s="163"/>
      <c r="VFT40" s="163"/>
      <c r="VFU40" s="163"/>
      <c r="VFV40" s="163"/>
      <c r="VFW40" s="163"/>
      <c r="VFX40" s="163"/>
      <c r="VFY40" s="163"/>
      <c r="VFZ40" s="163"/>
      <c r="VGA40" s="163"/>
      <c r="VGB40" s="163"/>
      <c r="VGC40" s="163"/>
      <c r="VGD40" s="163"/>
      <c r="VGE40" s="163"/>
      <c r="VGF40" s="163"/>
      <c r="VGG40" s="163"/>
      <c r="VGH40" s="163"/>
      <c r="VGI40" s="163"/>
      <c r="VGJ40" s="163"/>
      <c r="VGK40" s="163"/>
      <c r="VGL40" s="163"/>
      <c r="VGM40" s="163"/>
      <c r="VGN40" s="163"/>
      <c r="VGO40" s="163"/>
      <c r="VGP40" s="163"/>
      <c r="VGQ40" s="163"/>
      <c r="VGR40" s="163"/>
      <c r="VGS40" s="163"/>
      <c r="VGT40" s="163"/>
      <c r="VGU40" s="163"/>
      <c r="VGV40" s="163"/>
      <c r="VGW40" s="163"/>
      <c r="VGX40" s="163"/>
      <c r="VGY40" s="163"/>
      <c r="VGZ40" s="163"/>
      <c r="VHA40" s="163"/>
      <c r="VHB40" s="163"/>
      <c r="VHC40" s="163"/>
      <c r="VHD40" s="163"/>
      <c r="VHE40" s="163"/>
      <c r="VHF40" s="163"/>
      <c r="VHG40" s="163"/>
      <c r="VHH40" s="163"/>
      <c r="VHI40" s="163"/>
      <c r="VHJ40" s="163"/>
      <c r="VHK40" s="163"/>
      <c r="VHL40" s="163"/>
      <c r="VHM40" s="163"/>
      <c r="VHN40" s="163"/>
      <c r="VHO40" s="163"/>
      <c r="VHP40" s="163"/>
      <c r="VHQ40" s="163"/>
      <c r="VHR40" s="163"/>
      <c r="VHS40" s="163"/>
      <c r="VHT40" s="163"/>
      <c r="VHU40" s="163"/>
      <c r="VHV40" s="163"/>
      <c r="VHW40" s="163"/>
      <c r="VHX40" s="163"/>
      <c r="VHY40" s="163"/>
      <c r="VHZ40" s="163"/>
      <c r="VIA40" s="163"/>
      <c r="VIB40" s="163"/>
      <c r="VIC40" s="163"/>
      <c r="VID40" s="163"/>
      <c r="VIE40" s="163"/>
      <c r="VIF40" s="163"/>
      <c r="VIG40" s="163"/>
      <c r="VIH40" s="163"/>
      <c r="VII40" s="163"/>
      <c r="VIJ40" s="163"/>
      <c r="VIK40" s="163"/>
      <c r="VIL40" s="163"/>
      <c r="VIM40" s="163"/>
      <c r="VIN40" s="163"/>
      <c r="VIO40" s="163"/>
      <c r="VIP40" s="163"/>
      <c r="VIQ40" s="163"/>
      <c r="VIR40" s="163"/>
      <c r="VIS40" s="163"/>
      <c r="VIT40" s="163"/>
      <c r="VIU40" s="163"/>
      <c r="VIV40" s="163"/>
      <c r="VIW40" s="163"/>
      <c r="VIX40" s="163"/>
      <c r="VIY40" s="163"/>
      <c r="VIZ40" s="163"/>
      <c r="VJA40" s="163"/>
      <c r="VJB40" s="163"/>
      <c r="VJC40" s="163"/>
      <c r="VJD40" s="163"/>
      <c r="VJE40" s="163"/>
      <c r="VJF40" s="163"/>
      <c r="VJG40" s="163"/>
      <c r="VJH40" s="163"/>
      <c r="VJI40" s="163"/>
      <c r="VJJ40" s="163"/>
      <c r="VJK40" s="163"/>
      <c r="VJL40" s="163"/>
      <c r="VJM40" s="163"/>
      <c r="VJN40" s="163"/>
      <c r="VJO40" s="163"/>
      <c r="VJP40" s="163"/>
      <c r="VJQ40" s="163"/>
      <c r="VJR40" s="163"/>
      <c r="VJS40" s="163"/>
      <c r="VJT40" s="163"/>
      <c r="VJU40" s="163"/>
      <c r="VJV40" s="163"/>
      <c r="VJW40" s="163"/>
      <c r="VJX40" s="163"/>
      <c r="VJY40" s="163"/>
      <c r="VJZ40" s="163"/>
      <c r="VKA40" s="163"/>
      <c r="VKB40" s="163"/>
      <c r="VKC40" s="163"/>
      <c r="VKD40" s="163"/>
      <c r="VKE40" s="163"/>
      <c r="VKF40" s="163"/>
      <c r="VKG40" s="163"/>
      <c r="VKH40" s="163"/>
      <c r="VKI40" s="163"/>
      <c r="VKJ40" s="163"/>
      <c r="VKK40" s="163"/>
      <c r="VKL40" s="163"/>
      <c r="VKM40" s="163"/>
      <c r="VKN40" s="163"/>
      <c r="VKO40" s="163"/>
      <c r="VKP40" s="163"/>
      <c r="VKQ40" s="163"/>
      <c r="VKR40" s="163"/>
      <c r="VKS40" s="163"/>
      <c r="VKT40" s="163"/>
      <c r="VKU40" s="163"/>
      <c r="VKV40" s="163"/>
      <c r="VKW40" s="163"/>
      <c r="VKX40" s="163"/>
      <c r="VKY40" s="163"/>
      <c r="VKZ40" s="163"/>
      <c r="VLA40" s="163"/>
      <c r="VLB40" s="163"/>
      <c r="VLC40" s="163"/>
      <c r="VLD40" s="163"/>
      <c r="VLE40" s="163"/>
      <c r="VLF40" s="163"/>
      <c r="VLG40" s="163"/>
      <c r="VLH40" s="163"/>
      <c r="VLI40" s="163"/>
      <c r="VLJ40" s="163"/>
      <c r="VLK40" s="163"/>
      <c r="VLL40" s="163"/>
      <c r="VLM40" s="163"/>
      <c r="VLN40" s="163"/>
      <c r="VLO40" s="163"/>
      <c r="VLP40" s="163"/>
      <c r="VLQ40" s="163"/>
      <c r="VLR40" s="163"/>
      <c r="VLS40" s="163"/>
      <c r="VLT40" s="163"/>
      <c r="VLU40" s="163"/>
      <c r="VLV40" s="163"/>
      <c r="VLW40" s="163"/>
      <c r="VLX40" s="163"/>
      <c r="VLY40" s="163"/>
      <c r="VLZ40" s="163"/>
      <c r="VMA40" s="163"/>
      <c r="VMB40" s="163"/>
      <c r="VMC40" s="163"/>
      <c r="VMD40" s="163"/>
      <c r="VME40" s="163"/>
      <c r="VMF40" s="163"/>
      <c r="VMG40" s="163"/>
      <c r="VMH40" s="163"/>
      <c r="VMI40" s="163"/>
      <c r="VMJ40" s="163"/>
      <c r="VMK40" s="163"/>
      <c r="VML40" s="163"/>
      <c r="VMM40" s="163"/>
      <c r="VMN40" s="163"/>
      <c r="VMO40" s="163"/>
      <c r="VMP40" s="163"/>
      <c r="VMQ40" s="163"/>
      <c r="VMR40" s="163"/>
      <c r="VMS40" s="163"/>
      <c r="VMT40" s="163"/>
      <c r="VMU40" s="163"/>
      <c r="VMV40" s="163"/>
      <c r="VMW40" s="163"/>
      <c r="VMX40" s="163"/>
      <c r="VMY40" s="163"/>
      <c r="VMZ40" s="163"/>
      <c r="VNA40" s="163"/>
      <c r="VNB40" s="163"/>
      <c r="VNC40" s="163"/>
      <c r="VND40" s="163"/>
      <c r="VNE40" s="163"/>
      <c r="VNF40" s="163"/>
      <c r="VNG40" s="163"/>
      <c r="VNH40" s="163"/>
      <c r="VNI40" s="163"/>
      <c r="VNJ40" s="163"/>
      <c r="VNK40" s="163"/>
      <c r="VNL40" s="163"/>
      <c r="VNM40" s="163"/>
      <c r="VNN40" s="163"/>
      <c r="VNO40" s="163"/>
      <c r="VNP40" s="163"/>
      <c r="VNQ40" s="163"/>
      <c r="VNR40" s="163"/>
      <c r="VNS40" s="163"/>
      <c r="VNT40" s="163"/>
      <c r="VNU40" s="163"/>
      <c r="VNV40" s="163"/>
      <c r="VNW40" s="163"/>
      <c r="VNX40" s="163"/>
      <c r="VNY40" s="163"/>
      <c r="VNZ40" s="163"/>
      <c r="VOA40" s="163"/>
      <c r="VOB40" s="163"/>
      <c r="VOC40" s="163"/>
      <c r="VOD40" s="163"/>
      <c r="VOE40" s="163"/>
      <c r="VOF40" s="163"/>
      <c r="VOG40" s="163"/>
      <c r="VOH40" s="163"/>
      <c r="VOI40" s="163"/>
      <c r="VOJ40" s="163"/>
      <c r="VOK40" s="163"/>
      <c r="VOL40" s="163"/>
      <c r="VOM40" s="163"/>
      <c r="VON40" s="163"/>
      <c r="VOO40" s="163"/>
      <c r="VOP40" s="163"/>
      <c r="VOQ40" s="163"/>
      <c r="VOR40" s="163"/>
      <c r="VOS40" s="163"/>
      <c r="VOT40" s="163"/>
      <c r="VOU40" s="163"/>
      <c r="VOV40" s="163"/>
      <c r="VOW40" s="163"/>
      <c r="VOX40" s="163"/>
      <c r="VOY40" s="163"/>
      <c r="VOZ40" s="163"/>
      <c r="VPA40" s="163"/>
      <c r="VPB40" s="163"/>
      <c r="VPC40" s="163"/>
      <c r="VPD40" s="163"/>
      <c r="VPE40" s="163"/>
      <c r="VPF40" s="163"/>
      <c r="VPG40" s="163"/>
      <c r="VPH40" s="163"/>
      <c r="VPI40" s="163"/>
      <c r="VPJ40" s="163"/>
      <c r="VPK40" s="163"/>
      <c r="VPL40" s="163"/>
      <c r="VPM40" s="163"/>
      <c r="VPN40" s="163"/>
      <c r="VPO40" s="163"/>
      <c r="VPP40" s="163"/>
      <c r="VPQ40" s="163"/>
      <c r="VPR40" s="163"/>
      <c r="VPS40" s="163"/>
      <c r="VPT40" s="163"/>
      <c r="VPU40" s="163"/>
      <c r="VPV40" s="163"/>
      <c r="VPW40" s="163"/>
      <c r="VPX40" s="163"/>
      <c r="VPY40" s="163"/>
      <c r="VPZ40" s="163"/>
      <c r="VQA40" s="163"/>
      <c r="VQB40" s="163"/>
      <c r="VQC40" s="163"/>
      <c r="VQD40" s="163"/>
      <c r="VQE40" s="163"/>
      <c r="VQF40" s="163"/>
      <c r="VQG40" s="163"/>
      <c r="VQH40" s="163"/>
      <c r="VQI40" s="163"/>
      <c r="VQJ40" s="163"/>
      <c r="VQK40" s="163"/>
      <c r="VQL40" s="163"/>
      <c r="VQM40" s="163"/>
      <c r="VQN40" s="163"/>
      <c r="VQO40" s="163"/>
      <c r="VQP40" s="163"/>
      <c r="VQQ40" s="163"/>
      <c r="VQR40" s="163"/>
      <c r="VQS40" s="163"/>
      <c r="VQT40" s="163"/>
      <c r="VQU40" s="163"/>
      <c r="VQV40" s="163"/>
      <c r="VQW40" s="163"/>
      <c r="VQX40" s="163"/>
      <c r="VQY40" s="163"/>
      <c r="VQZ40" s="163"/>
      <c r="VRA40" s="163"/>
      <c r="VRB40" s="163"/>
      <c r="VRC40" s="163"/>
      <c r="VRD40" s="163"/>
      <c r="VRE40" s="163"/>
      <c r="VRF40" s="163"/>
      <c r="VRG40" s="163"/>
      <c r="VRH40" s="163"/>
      <c r="VRI40" s="163"/>
      <c r="VRJ40" s="163"/>
      <c r="VRK40" s="163"/>
      <c r="VRL40" s="163"/>
      <c r="VRM40" s="163"/>
      <c r="VRN40" s="163"/>
      <c r="VRO40" s="163"/>
      <c r="VRP40" s="163"/>
      <c r="VRQ40" s="163"/>
      <c r="VRR40" s="163"/>
      <c r="VRS40" s="163"/>
      <c r="VRT40" s="163"/>
      <c r="VRU40" s="163"/>
      <c r="VRV40" s="163"/>
      <c r="VRW40" s="163"/>
      <c r="VRX40" s="163"/>
      <c r="VRY40" s="163"/>
      <c r="VRZ40" s="163"/>
      <c r="VSA40" s="163"/>
      <c r="VSB40" s="163"/>
      <c r="VSC40" s="163"/>
      <c r="VSD40" s="163"/>
      <c r="VSE40" s="163"/>
      <c r="VSF40" s="163"/>
      <c r="VSG40" s="163"/>
      <c r="VSH40" s="163"/>
      <c r="VSI40" s="163"/>
      <c r="VSJ40" s="163"/>
      <c r="VSK40" s="163"/>
      <c r="VSL40" s="163"/>
      <c r="VSM40" s="163"/>
      <c r="VSN40" s="163"/>
      <c r="VSO40" s="163"/>
      <c r="VSP40" s="163"/>
      <c r="VSQ40" s="163"/>
      <c r="VSR40" s="163"/>
      <c r="VSS40" s="163"/>
      <c r="VST40" s="163"/>
      <c r="VSU40" s="163"/>
      <c r="VSV40" s="163"/>
      <c r="VSW40" s="163"/>
      <c r="VSX40" s="163"/>
      <c r="VSY40" s="163"/>
      <c r="VSZ40" s="163"/>
      <c r="VTA40" s="163"/>
      <c r="VTB40" s="163"/>
      <c r="VTC40" s="163"/>
      <c r="VTD40" s="163"/>
      <c r="VTE40" s="163"/>
      <c r="VTF40" s="163"/>
      <c r="VTG40" s="163"/>
      <c r="VTH40" s="163"/>
      <c r="VTI40" s="163"/>
      <c r="VTJ40" s="163"/>
      <c r="VTK40" s="163"/>
      <c r="VTL40" s="163"/>
      <c r="VTM40" s="163"/>
      <c r="VTN40" s="163"/>
      <c r="VTO40" s="163"/>
      <c r="VTP40" s="163"/>
      <c r="VTQ40" s="163"/>
      <c r="VTR40" s="163"/>
      <c r="VTS40" s="163"/>
      <c r="VTT40" s="163"/>
      <c r="VTU40" s="163"/>
      <c r="VTV40" s="163"/>
      <c r="VTW40" s="163"/>
      <c r="VTX40" s="163"/>
      <c r="VTY40" s="163"/>
      <c r="VTZ40" s="163"/>
      <c r="VUA40" s="163"/>
      <c r="VUB40" s="163"/>
      <c r="VUC40" s="163"/>
      <c r="VUD40" s="163"/>
      <c r="VUE40" s="163"/>
      <c r="VUF40" s="163"/>
      <c r="VUG40" s="163"/>
      <c r="VUH40" s="163"/>
      <c r="VUI40" s="163"/>
      <c r="VUJ40" s="163"/>
      <c r="VUK40" s="163"/>
      <c r="VUL40" s="163"/>
      <c r="VUM40" s="163"/>
      <c r="VUN40" s="163"/>
      <c r="VUO40" s="163"/>
      <c r="VUP40" s="163"/>
      <c r="VUQ40" s="163"/>
      <c r="VUR40" s="163"/>
      <c r="VUS40" s="163"/>
      <c r="VUT40" s="163"/>
      <c r="VUU40" s="163"/>
      <c r="VUV40" s="163"/>
      <c r="VUW40" s="163"/>
      <c r="VUX40" s="163"/>
      <c r="VUY40" s="163"/>
      <c r="VUZ40" s="163"/>
      <c r="VVA40" s="163"/>
      <c r="VVB40" s="163"/>
      <c r="VVC40" s="163"/>
      <c r="VVD40" s="163"/>
      <c r="VVE40" s="163"/>
      <c r="VVF40" s="163"/>
      <c r="VVG40" s="163"/>
      <c r="VVH40" s="163"/>
      <c r="VVI40" s="163"/>
      <c r="VVJ40" s="163"/>
      <c r="VVK40" s="163"/>
      <c r="VVL40" s="163"/>
      <c r="VVM40" s="163"/>
      <c r="VVN40" s="163"/>
      <c r="VVO40" s="163"/>
      <c r="VVP40" s="163"/>
      <c r="VVQ40" s="163"/>
      <c r="VVR40" s="163"/>
      <c r="VVS40" s="163"/>
      <c r="VVT40" s="163"/>
      <c r="VVU40" s="163"/>
      <c r="VVV40" s="163"/>
      <c r="VVW40" s="163"/>
      <c r="VVX40" s="163"/>
      <c r="VVY40" s="163"/>
      <c r="VVZ40" s="163"/>
      <c r="VWA40" s="163"/>
      <c r="VWB40" s="163"/>
      <c r="VWC40" s="163"/>
      <c r="VWD40" s="163"/>
      <c r="VWE40" s="163"/>
      <c r="VWF40" s="163"/>
      <c r="VWG40" s="163"/>
      <c r="VWH40" s="163"/>
      <c r="VWI40" s="163"/>
      <c r="VWJ40" s="163"/>
      <c r="VWK40" s="163"/>
      <c r="VWL40" s="163"/>
      <c r="VWM40" s="163"/>
      <c r="VWN40" s="163"/>
      <c r="VWO40" s="163"/>
      <c r="VWP40" s="163"/>
      <c r="VWQ40" s="163"/>
      <c r="VWR40" s="163"/>
      <c r="VWS40" s="163"/>
      <c r="VWT40" s="163"/>
      <c r="VWU40" s="163"/>
      <c r="VWV40" s="163"/>
      <c r="VWW40" s="163"/>
      <c r="VWX40" s="163"/>
      <c r="VWY40" s="163"/>
      <c r="VWZ40" s="163"/>
      <c r="VXA40" s="163"/>
      <c r="VXB40" s="163"/>
      <c r="VXC40" s="163"/>
      <c r="VXD40" s="163"/>
      <c r="VXE40" s="163"/>
      <c r="VXF40" s="163"/>
      <c r="VXG40" s="163"/>
      <c r="VXH40" s="163"/>
      <c r="VXI40" s="163"/>
      <c r="VXJ40" s="163"/>
      <c r="VXK40" s="163"/>
      <c r="VXL40" s="163"/>
      <c r="VXM40" s="163"/>
      <c r="VXN40" s="163"/>
      <c r="VXO40" s="163"/>
      <c r="VXP40" s="163"/>
      <c r="VXQ40" s="163"/>
      <c r="VXR40" s="163"/>
      <c r="VXS40" s="163"/>
      <c r="VXT40" s="163"/>
      <c r="VXU40" s="163"/>
      <c r="VXV40" s="163"/>
      <c r="VXW40" s="163"/>
      <c r="VXX40" s="163"/>
      <c r="VXY40" s="163"/>
      <c r="VXZ40" s="163"/>
      <c r="VYA40" s="163"/>
      <c r="VYB40" s="163"/>
      <c r="VYC40" s="163"/>
      <c r="VYD40" s="163"/>
      <c r="VYE40" s="163"/>
      <c r="VYF40" s="163"/>
      <c r="VYG40" s="163"/>
      <c r="VYH40" s="163"/>
      <c r="VYI40" s="163"/>
      <c r="VYJ40" s="163"/>
      <c r="VYK40" s="163"/>
      <c r="VYL40" s="163"/>
      <c r="VYM40" s="163"/>
      <c r="VYN40" s="163"/>
      <c r="VYO40" s="163"/>
      <c r="VYP40" s="163"/>
      <c r="VYQ40" s="163"/>
      <c r="VYR40" s="163"/>
      <c r="VYS40" s="163"/>
      <c r="VYT40" s="163"/>
      <c r="VYU40" s="163"/>
      <c r="VYV40" s="163"/>
      <c r="VYW40" s="163"/>
      <c r="VYX40" s="163"/>
      <c r="VYY40" s="163"/>
      <c r="VYZ40" s="163"/>
      <c r="VZA40" s="163"/>
      <c r="VZB40" s="163"/>
      <c r="VZC40" s="163"/>
      <c r="VZD40" s="163"/>
      <c r="VZE40" s="163"/>
      <c r="VZF40" s="163"/>
      <c r="VZG40" s="163"/>
      <c r="VZH40" s="163"/>
      <c r="VZI40" s="163"/>
      <c r="VZJ40" s="163"/>
      <c r="VZK40" s="163"/>
      <c r="VZL40" s="163"/>
      <c r="VZM40" s="163"/>
      <c r="VZN40" s="163"/>
      <c r="VZO40" s="163"/>
      <c r="VZP40" s="163"/>
      <c r="VZQ40" s="163"/>
      <c r="VZR40" s="163"/>
      <c r="VZS40" s="163"/>
      <c r="VZT40" s="163"/>
      <c r="VZU40" s="163"/>
      <c r="VZV40" s="163"/>
      <c r="VZW40" s="163"/>
      <c r="VZX40" s="163"/>
      <c r="VZY40" s="163"/>
      <c r="VZZ40" s="163"/>
      <c r="WAA40" s="163"/>
      <c r="WAB40" s="163"/>
      <c r="WAC40" s="163"/>
      <c r="WAD40" s="163"/>
      <c r="WAE40" s="163"/>
      <c r="WAF40" s="163"/>
      <c r="WAG40" s="163"/>
      <c r="WAH40" s="163"/>
      <c r="WAI40" s="163"/>
      <c r="WAJ40" s="163"/>
      <c r="WAK40" s="163"/>
      <c r="WAL40" s="163"/>
      <c r="WAM40" s="163"/>
      <c r="WAN40" s="163"/>
      <c r="WAO40" s="163"/>
      <c r="WAP40" s="163"/>
      <c r="WAQ40" s="163"/>
      <c r="WAR40" s="163"/>
      <c r="WAS40" s="163"/>
      <c r="WAT40" s="163"/>
      <c r="WAU40" s="163"/>
      <c r="WAV40" s="163"/>
      <c r="WAW40" s="163"/>
      <c r="WAX40" s="163"/>
      <c r="WAY40" s="163"/>
      <c r="WAZ40" s="163"/>
      <c r="WBA40" s="163"/>
      <c r="WBB40" s="163"/>
      <c r="WBC40" s="163"/>
      <c r="WBD40" s="163"/>
      <c r="WBE40" s="163"/>
      <c r="WBF40" s="163"/>
      <c r="WBG40" s="163"/>
      <c r="WBH40" s="163"/>
      <c r="WBI40" s="163"/>
      <c r="WBJ40" s="163"/>
      <c r="WBK40" s="163"/>
      <c r="WBL40" s="163"/>
      <c r="WBM40" s="163"/>
      <c r="WBN40" s="163"/>
      <c r="WBO40" s="163"/>
      <c r="WBP40" s="163"/>
      <c r="WBQ40" s="163"/>
      <c r="WBR40" s="163"/>
      <c r="WBS40" s="163"/>
      <c r="WBT40" s="163"/>
      <c r="WBU40" s="163"/>
      <c r="WBV40" s="163"/>
      <c r="WBW40" s="163"/>
      <c r="WBX40" s="163"/>
      <c r="WBY40" s="163"/>
      <c r="WBZ40" s="163"/>
      <c r="WCA40" s="163"/>
      <c r="WCB40" s="163"/>
      <c r="WCC40" s="163"/>
      <c r="WCD40" s="163"/>
      <c r="WCE40" s="163"/>
      <c r="WCF40" s="163"/>
      <c r="WCG40" s="163"/>
      <c r="WCH40" s="163"/>
      <c r="WCI40" s="163"/>
      <c r="WCJ40" s="163"/>
      <c r="WCK40" s="163"/>
      <c r="WCL40" s="163"/>
      <c r="WCM40" s="163"/>
      <c r="WCN40" s="163"/>
      <c r="WCO40" s="163"/>
      <c r="WCP40" s="163"/>
      <c r="WCQ40" s="163"/>
      <c r="WCR40" s="163"/>
      <c r="WCS40" s="163"/>
      <c r="WCT40" s="163"/>
      <c r="WCU40" s="163"/>
      <c r="WCV40" s="163"/>
      <c r="WCW40" s="163"/>
      <c r="WCX40" s="163"/>
      <c r="WCY40" s="163"/>
      <c r="WCZ40" s="163"/>
      <c r="WDA40" s="163"/>
      <c r="WDB40" s="163"/>
      <c r="WDC40" s="163"/>
      <c r="WDD40" s="163"/>
      <c r="WDE40" s="163"/>
      <c r="WDF40" s="163"/>
      <c r="WDG40" s="163"/>
      <c r="WDH40" s="163"/>
      <c r="WDI40" s="163"/>
      <c r="WDJ40" s="163"/>
      <c r="WDK40" s="163"/>
      <c r="WDL40" s="163"/>
      <c r="WDM40" s="163"/>
      <c r="WDN40" s="163"/>
      <c r="WDO40" s="163"/>
      <c r="WDP40" s="163"/>
      <c r="WDQ40" s="163"/>
      <c r="WDR40" s="163"/>
      <c r="WDS40" s="163"/>
      <c r="WDT40" s="163"/>
      <c r="WDU40" s="163"/>
      <c r="WDV40" s="163"/>
      <c r="WDW40" s="163"/>
      <c r="WDX40" s="163"/>
      <c r="WDY40" s="163"/>
      <c r="WDZ40" s="163"/>
      <c r="WEA40" s="163"/>
      <c r="WEB40" s="163"/>
      <c r="WEC40" s="163"/>
      <c r="WED40" s="163"/>
      <c r="WEE40" s="163"/>
      <c r="WEF40" s="163"/>
      <c r="WEG40" s="163"/>
      <c r="WEH40" s="163"/>
      <c r="WEI40" s="163"/>
      <c r="WEJ40" s="163"/>
      <c r="WEK40" s="163"/>
      <c r="WEL40" s="163"/>
      <c r="WEM40" s="163"/>
      <c r="WEN40" s="163"/>
      <c r="WEO40" s="163"/>
      <c r="WEP40" s="163"/>
      <c r="WEQ40" s="163"/>
      <c r="WER40" s="163"/>
      <c r="WES40" s="163"/>
      <c r="WET40" s="163"/>
      <c r="WEU40" s="163"/>
      <c r="WEV40" s="163"/>
      <c r="WEW40" s="163"/>
      <c r="WEX40" s="163"/>
      <c r="WEY40" s="163"/>
      <c r="WEZ40" s="163"/>
      <c r="WFA40" s="163"/>
      <c r="WFB40" s="163"/>
      <c r="WFC40" s="163"/>
      <c r="WFD40" s="163"/>
      <c r="WFE40" s="163"/>
      <c r="WFF40" s="163"/>
      <c r="WFG40" s="163"/>
      <c r="WFH40" s="163"/>
      <c r="WFI40" s="163"/>
      <c r="WFJ40" s="163"/>
      <c r="WFK40" s="163"/>
      <c r="WFL40" s="163"/>
      <c r="WFM40" s="163"/>
      <c r="WFN40" s="163"/>
      <c r="WFO40" s="163"/>
      <c r="WFP40" s="163"/>
      <c r="WFQ40" s="163"/>
      <c r="WFR40" s="163"/>
      <c r="WFS40" s="163"/>
      <c r="WFT40" s="163"/>
      <c r="WFU40" s="163"/>
      <c r="WFV40" s="163"/>
      <c r="WFW40" s="163"/>
      <c r="WFX40" s="163"/>
      <c r="WFY40" s="163"/>
      <c r="WFZ40" s="163"/>
      <c r="WGA40" s="163"/>
      <c r="WGB40" s="163"/>
      <c r="WGC40" s="163"/>
      <c r="WGD40" s="163"/>
      <c r="WGE40" s="163"/>
      <c r="WGF40" s="163"/>
      <c r="WGG40" s="163"/>
      <c r="WGH40" s="163"/>
      <c r="WGI40" s="163"/>
      <c r="WGJ40" s="163"/>
      <c r="WGK40" s="163"/>
      <c r="WGL40" s="163"/>
      <c r="WGM40" s="163"/>
      <c r="WGN40" s="163"/>
      <c r="WGO40" s="163"/>
      <c r="WGP40" s="163"/>
      <c r="WGQ40" s="163"/>
      <c r="WGR40" s="163"/>
      <c r="WGS40" s="163"/>
      <c r="WGT40" s="163"/>
      <c r="WGU40" s="163"/>
      <c r="WGV40" s="163"/>
      <c r="WGW40" s="163"/>
      <c r="WGX40" s="163"/>
      <c r="WGY40" s="163"/>
      <c r="WGZ40" s="163"/>
      <c r="WHA40" s="163"/>
      <c r="WHB40" s="163"/>
      <c r="WHC40" s="163"/>
      <c r="WHD40" s="163"/>
      <c r="WHE40" s="163"/>
      <c r="WHF40" s="163"/>
      <c r="WHG40" s="163"/>
      <c r="WHH40" s="163"/>
      <c r="WHI40" s="163"/>
      <c r="WHJ40" s="163"/>
      <c r="WHK40" s="163"/>
      <c r="WHL40" s="163"/>
      <c r="WHM40" s="163"/>
      <c r="WHN40" s="163"/>
      <c r="WHO40" s="163"/>
      <c r="WHP40" s="163"/>
      <c r="WHQ40" s="163"/>
      <c r="WHR40" s="163"/>
      <c r="WHS40" s="163"/>
      <c r="WHT40" s="163"/>
      <c r="WHU40" s="163"/>
      <c r="WHV40" s="163"/>
      <c r="WHW40" s="163"/>
      <c r="WHX40" s="163"/>
      <c r="WHY40" s="163"/>
      <c r="WHZ40" s="163"/>
      <c r="WIA40" s="163"/>
      <c r="WIB40" s="163"/>
      <c r="WIC40" s="163"/>
      <c r="WID40" s="163"/>
      <c r="WIE40" s="163"/>
      <c r="WIF40" s="163"/>
      <c r="WIG40" s="163"/>
      <c r="WIH40" s="163"/>
      <c r="WII40" s="163"/>
      <c r="WIJ40" s="163"/>
      <c r="WIK40" s="163"/>
      <c r="WIL40" s="163"/>
      <c r="WIM40" s="163"/>
      <c r="WIN40" s="163"/>
      <c r="WIO40" s="163"/>
      <c r="WIP40" s="163"/>
      <c r="WIQ40" s="163"/>
      <c r="WIR40" s="163"/>
      <c r="WIS40" s="163"/>
      <c r="WIT40" s="163"/>
      <c r="WIU40" s="163"/>
      <c r="WIV40" s="163"/>
      <c r="WIW40" s="163"/>
      <c r="WIX40" s="163"/>
      <c r="WIY40" s="163"/>
      <c r="WIZ40" s="163"/>
      <c r="WJA40" s="163"/>
      <c r="WJB40" s="163"/>
      <c r="WJC40" s="163"/>
      <c r="WJD40" s="163"/>
      <c r="WJE40" s="163"/>
      <c r="WJF40" s="163"/>
      <c r="WJG40" s="163"/>
      <c r="WJH40" s="163"/>
      <c r="WJI40" s="163"/>
      <c r="WJJ40" s="163"/>
      <c r="WJK40" s="163"/>
      <c r="WJL40" s="163"/>
      <c r="WJM40" s="163"/>
      <c r="WJN40" s="163"/>
      <c r="WJO40" s="163"/>
      <c r="WJP40" s="163"/>
      <c r="WJQ40" s="163"/>
      <c r="WJR40" s="163"/>
      <c r="WJS40" s="163"/>
      <c r="WJT40" s="163"/>
      <c r="WJU40" s="163"/>
      <c r="WJV40" s="163"/>
      <c r="WJW40" s="163"/>
      <c r="WJX40" s="163"/>
      <c r="WJY40" s="163"/>
      <c r="WJZ40" s="163"/>
      <c r="WKA40" s="163"/>
      <c r="WKB40" s="163"/>
      <c r="WKC40" s="163"/>
      <c r="WKD40" s="163"/>
      <c r="WKE40" s="163"/>
      <c r="WKF40" s="163"/>
      <c r="WKG40" s="163"/>
      <c r="WKH40" s="163"/>
      <c r="WKI40" s="163"/>
      <c r="WKJ40" s="163"/>
      <c r="WKK40" s="163"/>
      <c r="WKL40" s="163"/>
      <c r="WKM40" s="163"/>
      <c r="WKN40" s="163"/>
      <c r="WKO40" s="163"/>
      <c r="WKP40" s="163"/>
      <c r="WKQ40" s="163"/>
      <c r="WKR40" s="163"/>
      <c r="WKS40" s="163"/>
      <c r="WKT40" s="163"/>
      <c r="WKU40" s="163"/>
      <c r="WKV40" s="163"/>
      <c r="WKW40" s="163"/>
      <c r="WKX40" s="163"/>
      <c r="WKY40" s="163"/>
      <c r="WKZ40" s="163"/>
      <c r="WLA40" s="163"/>
      <c r="WLB40" s="163"/>
      <c r="WLC40" s="163"/>
      <c r="WLD40" s="163"/>
      <c r="WLE40" s="163"/>
      <c r="WLF40" s="163"/>
      <c r="WLG40" s="163"/>
      <c r="WLH40" s="163"/>
      <c r="WLI40" s="163"/>
      <c r="WLJ40" s="163"/>
      <c r="WLK40" s="163"/>
      <c r="WLL40" s="163"/>
      <c r="WLM40" s="163"/>
      <c r="WLN40" s="163"/>
      <c r="WLO40" s="163"/>
      <c r="WLP40" s="163"/>
      <c r="WLQ40" s="163"/>
      <c r="WLR40" s="163"/>
      <c r="WLS40" s="163"/>
      <c r="WLT40" s="163"/>
      <c r="WLU40" s="163"/>
      <c r="WLV40" s="163"/>
      <c r="WLW40" s="163"/>
      <c r="WLX40" s="163"/>
      <c r="WLY40" s="163"/>
      <c r="WLZ40" s="163"/>
      <c r="WMA40" s="163"/>
      <c r="WMB40" s="163"/>
      <c r="WMC40" s="163"/>
      <c r="WMD40" s="163"/>
      <c r="WME40" s="163"/>
      <c r="WMF40" s="163"/>
      <c r="WMG40" s="163"/>
      <c r="WMH40" s="163"/>
      <c r="WMI40" s="163"/>
      <c r="WMJ40" s="163"/>
      <c r="WMK40" s="163"/>
      <c r="WML40" s="163"/>
      <c r="WMM40" s="163"/>
      <c r="WMN40" s="163"/>
      <c r="WMO40" s="163"/>
      <c r="WMP40" s="163"/>
      <c r="WMQ40" s="163"/>
      <c r="WMR40" s="163"/>
      <c r="WMS40" s="163"/>
      <c r="WMT40" s="163"/>
      <c r="WMU40" s="163"/>
      <c r="WMV40" s="163"/>
      <c r="WMW40" s="163"/>
      <c r="WMX40" s="163"/>
      <c r="WMY40" s="163"/>
      <c r="WMZ40" s="163"/>
      <c r="WNA40" s="163"/>
      <c r="WNB40" s="163"/>
      <c r="WNC40" s="163"/>
      <c r="WND40" s="163"/>
      <c r="WNE40" s="163"/>
      <c r="WNF40" s="163"/>
      <c r="WNG40" s="163"/>
      <c r="WNH40" s="163"/>
      <c r="WNI40" s="163"/>
      <c r="WNJ40" s="163"/>
      <c r="WNK40" s="163"/>
      <c r="WNL40" s="163"/>
      <c r="WNM40" s="163"/>
      <c r="WNN40" s="163"/>
      <c r="WNO40" s="163"/>
      <c r="WNP40" s="163"/>
      <c r="WNQ40" s="163"/>
      <c r="WNR40" s="163"/>
      <c r="WNS40" s="163"/>
      <c r="WNT40" s="163"/>
      <c r="WNU40" s="163"/>
      <c r="WNV40" s="163"/>
      <c r="WNW40" s="163"/>
      <c r="WNX40" s="163"/>
      <c r="WNY40" s="163"/>
      <c r="WNZ40" s="163"/>
      <c r="WOA40" s="163"/>
      <c r="WOB40" s="163"/>
      <c r="WOC40" s="163"/>
      <c r="WOD40" s="163"/>
      <c r="WOE40" s="163"/>
      <c r="WOF40" s="163"/>
      <c r="WOG40" s="163"/>
      <c r="WOH40" s="163"/>
      <c r="WOI40" s="163"/>
      <c r="WOJ40" s="163"/>
      <c r="WOK40" s="163"/>
      <c r="WOL40" s="163"/>
      <c r="WOM40" s="163"/>
      <c r="WON40" s="163"/>
      <c r="WOO40" s="163"/>
      <c r="WOP40" s="163"/>
      <c r="WOQ40" s="163"/>
      <c r="WOR40" s="163"/>
      <c r="WOS40" s="163"/>
      <c r="WOT40" s="163"/>
      <c r="WOU40" s="163"/>
      <c r="WOV40" s="163"/>
      <c r="WOW40" s="163"/>
      <c r="WOX40" s="163"/>
      <c r="WOY40" s="163"/>
      <c r="WOZ40" s="163"/>
      <c r="WPA40" s="163"/>
      <c r="WPB40" s="163"/>
      <c r="WPC40" s="163"/>
      <c r="WPD40" s="163"/>
      <c r="WPE40" s="163"/>
      <c r="WPF40" s="163"/>
      <c r="WPG40" s="163"/>
      <c r="WPH40" s="163"/>
      <c r="WPI40" s="163"/>
      <c r="WPJ40" s="163"/>
      <c r="WPK40" s="163"/>
      <c r="WPL40" s="163"/>
      <c r="WPM40" s="163"/>
      <c r="WPN40" s="163"/>
      <c r="WPO40" s="163"/>
      <c r="WPP40" s="163"/>
      <c r="WPQ40" s="163"/>
      <c r="WPR40" s="163"/>
      <c r="WPS40" s="163"/>
      <c r="WPT40" s="163"/>
      <c r="WPU40" s="163"/>
      <c r="WPV40" s="163"/>
      <c r="WPW40" s="163"/>
      <c r="WPX40" s="163"/>
      <c r="WPY40" s="163"/>
      <c r="WPZ40" s="163"/>
      <c r="WQA40" s="163"/>
      <c r="WQB40" s="163"/>
      <c r="WQC40" s="163"/>
      <c r="WQD40" s="163"/>
      <c r="WQE40" s="163"/>
      <c r="WQF40" s="163"/>
      <c r="WQG40" s="163"/>
      <c r="WQH40" s="163"/>
      <c r="WQI40" s="163"/>
      <c r="WQJ40" s="163"/>
      <c r="WQK40" s="163"/>
      <c r="WQL40" s="163"/>
      <c r="WQM40" s="163"/>
      <c r="WQN40" s="163"/>
      <c r="WQO40" s="163"/>
      <c r="WQP40" s="163"/>
      <c r="WQQ40" s="163"/>
      <c r="WQR40" s="163"/>
      <c r="WQS40" s="163"/>
      <c r="WQT40" s="163"/>
      <c r="WQU40" s="163"/>
      <c r="WQV40" s="163"/>
      <c r="WQW40" s="163"/>
      <c r="WQX40" s="163"/>
      <c r="WQY40" s="163"/>
      <c r="WQZ40" s="163"/>
      <c r="WRA40" s="163"/>
      <c r="WRB40" s="163"/>
      <c r="WRC40" s="163"/>
      <c r="WRD40" s="163"/>
      <c r="WRE40" s="163"/>
      <c r="WRF40" s="163"/>
      <c r="WRG40" s="163"/>
      <c r="WRH40" s="163"/>
      <c r="WRI40" s="163"/>
      <c r="WRJ40" s="163"/>
      <c r="WRK40" s="163"/>
      <c r="WRL40" s="163"/>
      <c r="WRM40" s="163"/>
      <c r="WRN40" s="163"/>
      <c r="WRO40" s="163"/>
      <c r="WRP40" s="163"/>
      <c r="WRQ40" s="163"/>
      <c r="WRR40" s="163"/>
      <c r="WRS40" s="163"/>
      <c r="WRT40" s="163"/>
      <c r="WRU40" s="163"/>
      <c r="WRV40" s="163"/>
      <c r="WRW40" s="163"/>
      <c r="WRX40" s="163"/>
      <c r="WRY40" s="163"/>
      <c r="WRZ40" s="163"/>
      <c r="WSA40" s="163"/>
      <c r="WSB40" s="163"/>
      <c r="WSC40" s="163"/>
      <c r="WSD40" s="163"/>
      <c r="WSE40" s="163"/>
      <c r="WSF40" s="163"/>
      <c r="WSG40" s="163"/>
      <c r="WSH40" s="163"/>
      <c r="WSI40" s="163"/>
      <c r="WSJ40" s="163"/>
      <c r="WSK40" s="163"/>
      <c r="WSL40" s="163"/>
      <c r="WSM40" s="163"/>
      <c r="WSN40" s="163"/>
      <c r="WSO40" s="163"/>
      <c r="WSP40" s="163"/>
      <c r="WSQ40" s="163"/>
      <c r="WSR40" s="163"/>
      <c r="WSS40" s="163"/>
      <c r="WST40" s="163"/>
      <c r="WSU40" s="163"/>
      <c r="WSV40" s="163"/>
      <c r="WSW40" s="163"/>
      <c r="WSX40" s="163"/>
      <c r="WSY40" s="163"/>
      <c r="WSZ40" s="163"/>
      <c r="WTA40" s="163"/>
      <c r="WTB40" s="163"/>
      <c r="WTC40" s="163"/>
      <c r="WTD40" s="163"/>
      <c r="WTE40" s="163"/>
      <c r="WTF40" s="163"/>
      <c r="WTG40" s="163"/>
      <c r="WTH40" s="163"/>
      <c r="WTI40" s="163"/>
      <c r="WTJ40" s="163"/>
      <c r="WTK40" s="163"/>
      <c r="WTL40" s="163"/>
      <c r="WTM40" s="163"/>
      <c r="WTN40" s="163"/>
      <c r="WTO40" s="163"/>
      <c r="WTP40" s="163"/>
      <c r="WTQ40" s="163"/>
      <c r="WTR40" s="163"/>
      <c r="WTS40" s="163"/>
      <c r="WTT40" s="163"/>
      <c r="WTU40" s="163"/>
      <c r="WTV40" s="163"/>
      <c r="WTW40" s="163"/>
      <c r="WTX40" s="163"/>
      <c r="WTY40" s="163"/>
      <c r="WTZ40" s="163"/>
      <c r="WUA40" s="163"/>
      <c r="WUB40" s="163"/>
      <c r="WUC40" s="163"/>
      <c r="WUD40" s="163"/>
      <c r="WUE40" s="163"/>
      <c r="WUF40" s="163"/>
      <c r="WUG40" s="163"/>
      <c r="WUH40" s="163"/>
      <c r="WUI40" s="163"/>
      <c r="WUJ40" s="163"/>
      <c r="WUK40" s="163"/>
      <c r="WUL40" s="163"/>
      <c r="WUM40" s="163"/>
      <c r="WUN40" s="163"/>
      <c r="WUO40" s="163"/>
      <c r="WUP40" s="163"/>
      <c r="WUQ40" s="163"/>
      <c r="WUR40" s="163"/>
      <c r="WUS40" s="163"/>
      <c r="WUT40" s="163"/>
      <c r="WUU40" s="163"/>
      <c r="WUV40" s="163"/>
      <c r="WUW40" s="163"/>
      <c r="WUX40" s="163"/>
      <c r="WUY40" s="163"/>
      <c r="WUZ40" s="163"/>
      <c r="WVA40" s="163"/>
      <c r="WVB40" s="163"/>
      <c r="WVC40" s="163"/>
      <c r="WVD40" s="163"/>
      <c r="WVE40" s="163"/>
      <c r="WVF40" s="163"/>
      <c r="WVG40" s="163"/>
      <c r="WVH40" s="163"/>
      <c r="WVI40" s="163"/>
      <c r="WVJ40" s="163"/>
      <c r="WVK40" s="163"/>
      <c r="WVL40" s="163"/>
      <c r="WVM40" s="163"/>
      <c r="WVN40" s="163"/>
      <c r="WVO40" s="163"/>
      <c r="WVP40" s="163"/>
      <c r="WVQ40" s="163"/>
      <c r="WVR40" s="163"/>
      <c r="WVS40" s="163"/>
      <c r="WVT40" s="163"/>
      <c r="WVU40" s="163"/>
      <c r="WVV40" s="163"/>
      <c r="WVW40" s="163"/>
      <c r="WVX40" s="163"/>
      <c r="WVY40" s="163"/>
      <c r="WVZ40" s="163"/>
      <c r="WWA40" s="163"/>
      <c r="WWB40" s="163"/>
      <c r="WWC40" s="163"/>
      <c r="WWD40" s="163"/>
      <c r="WWE40" s="163"/>
      <c r="WWF40" s="163"/>
      <c r="WWG40" s="163"/>
      <c r="WWH40" s="163"/>
      <c r="WWI40" s="163"/>
      <c r="WWJ40" s="163"/>
      <c r="WWK40" s="163"/>
      <c r="WWL40" s="163"/>
      <c r="WWM40" s="163"/>
      <c r="WWN40" s="163"/>
      <c r="WWO40" s="163"/>
      <c r="WWP40" s="163"/>
      <c r="WWQ40" s="163"/>
      <c r="WWR40" s="163"/>
      <c r="WWS40" s="163"/>
      <c r="WWT40" s="163"/>
      <c r="WWU40" s="163"/>
      <c r="WWV40" s="163"/>
      <c r="WWW40" s="163"/>
      <c r="WWX40" s="163"/>
      <c r="WWY40" s="163"/>
      <c r="WWZ40" s="163"/>
      <c r="WXA40" s="163"/>
      <c r="WXB40" s="163"/>
      <c r="WXC40" s="163"/>
      <c r="WXD40" s="163"/>
      <c r="WXE40" s="163"/>
      <c r="WXF40" s="163"/>
      <c r="WXG40" s="163"/>
      <c r="WXH40" s="163"/>
      <c r="WXI40" s="163"/>
      <c r="WXJ40" s="163"/>
      <c r="WXK40" s="163"/>
      <c r="WXL40" s="163"/>
      <c r="WXM40" s="163"/>
      <c r="WXN40" s="163"/>
      <c r="WXO40" s="163"/>
      <c r="WXP40" s="163"/>
      <c r="WXQ40" s="163"/>
      <c r="WXR40" s="163"/>
      <c r="WXS40" s="163"/>
      <c r="WXT40" s="163"/>
      <c r="WXU40" s="163"/>
      <c r="WXV40" s="163"/>
      <c r="WXW40" s="163"/>
      <c r="WXX40" s="163"/>
      <c r="WXY40" s="163"/>
      <c r="WXZ40" s="163"/>
      <c r="WYA40" s="163"/>
      <c r="WYB40" s="163"/>
      <c r="WYC40" s="163"/>
      <c r="WYD40" s="163"/>
      <c r="WYE40" s="163"/>
      <c r="WYF40" s="163"/>
      <c r="WYG40" s="163"/>
      <c r="WYH40" s="163"/>
      <c r="WYI40" s="163"/>
      <c r="WYJ40" s="163"/>
      <c r="WYK40" s="163"/>
      <c r="WYL40" s="163"/>
      <c r="WYM40" s="163"/>
      <c r="WYN40" s="163"/>
      <c r="WYO40" s="163"/>
      <c r="WYP40" s="163"/>
      <c r="WYQ40" s="163"/>
      <c r="WYR40" s="163"/>
      <c r="WYS40" s="163"/>
      <c r="WYT40" s="163"/>
      <c r="WYU40" s="163"/>
      <c r="WYV40" s="163"/>
      <c r="WYW40" s="163"/>
      <c r="WYX40" s="163"/>
      <c r="WYY40" s="163"/>
      <c r="WYZ40" s="163"/>
      <c r="WZA40" s="163"/>
      <c r="WZB40" s="163"/>
      <c r="WZC40" s="163"/>
      <c r="WZD40" s="163"/>
      <c r="WZE40" s="163"/>
      <c r="WZF40" s="163"/>
      <c r="WZG40" s="163"/>
      <c r="WZH40" s="163"/>
      <c r="WZI40" s="163"/>
      <c r="WZJ40" s="163"/>
      <c r="WZK40" s="163"/>
      <c r="WZL40" s="163"/>
      <c r="WZM40" s="163"/>
      <c r="WZN40" s="163"/>
      <c r="WZO40" s="163"/>
      <c r="WZP40" s="163"/>
      <c r="WZQ40" s="163"/>
      <c r="WZR40" s="163"/>
      <c r="WZS40" s="163"/>
      <c r="WZT40" s="163"/>
      <c r="WZU40" s="163"/>
      <c r="WZV40" s="163"/>
      <c r="WZW40" s="163"/>
      <c r="WZX40" s="163"/>
      <c r="WZY40" s="163"/>
      <c r="WZZ40" s="163"/>
      <c r="XAA40" s="163"/>
      <c r="XAB40" s="163"/>
      <c r="XAC40" s="163"/>
      <c r="XAD40" s="163"/>
      <c r="XAE40" s="163"/>
      <c r="XAF40" s="163"/>
      <c r="XAG40" s="163"/>
      <c r="XAH40" s="163"/>
      <c r="XAI40" s="163"/>
      <c r="XAJ40" s="163"/>
      <c r="XAK40" s="163"/>
      <c r="XAL40" s="163"/>
      <c r="XAM40" s="163"/>
      <c r="XAN40" s="163"/>
      <c r="XAO40" s="163"/>
      <c r="XAP40" s="163"/>
      <c r="XAQ40" s="163"/>
      <c r="XAR40" s="163"/>
      <c r="XAS40" s="163"/>
      <c r="XAT40" s="163"/>
      <c r="XAU40" s="163"/>
      <c r="XAV40" s="163"/>
      <c r="XAW40" s="163"/>
      <c r="XAX40" s="163"/>
      <c r="XAY40" s="163"/>
      <c r="XAZ40" s="163"/>
      <c r="XBA40" s="163"/>
      <c r="XBB40" s="163"/>
      <c r="XBC40" s="163"/>
      <c r="XBD40" s="163"/>
      <c r="XBE40" s="163"/>
      <c r="XBF40" s="163"/>
      <c r="XBG40" s="163"/>
      <c r="XBH40" s="163"/>
      <c r="XBI40" s="163"/>
      <c r="XBJ40" s="163"/>
      <c r="XBK40" s="163"/>
      <c r="XBL40" s="163"/>
      <c r="XBM40" s="163"/>
      <c r="XBN40" s="163"/>
      <c r="XBO40" s="163"/>
      <c r="XBP40" s="163"/>
      <c r="XBQ40" s="163"/>
      <c r="XBR40" s="163"/>
      <c r="XBS40" s="163"/>
      <c r="XBT40" s="163"/>
      <c r="XBU40" s="163"/>
      <c r="XBV40" s="163"/>
      <c r="XBW40" s="163"/>
      <c r="XBX40" s="163"/>
      <c r="XBY40" s="163"/>
      <c r="XBZ40" s="163"/>
      <c r="XCA40" s="163"/>
      <c r="XCB40" s="163"/>
      <c r="XCC40" s="163"/>
      <c r="XCD40" s="163"/>
      <c r="XCE40" s="163"/>
      <c r="XCF40" s="163"/>
      <c r="XCG40" s="163"/>
      <c r="XCH40" s="163"/>
      <c r="XCI40" s="163"/>
      <c r="XCJ40" s="163"/>
      <c r="XCK40" s="163"/>
      <c r="XCL40" s="163"/>
      <c r="XCM40" s="163"/>
    </row>
    <row r="41" spans="1:16315" ht="13.5" outlineLevel="1" thickBot="1" x14ac:dyDescent="0.25">
      <c r="B41" s="217" t="str">
        <f>N3_C3</f>
        <v>Nanum</v>
      </c>
      <c r="C41" s="229">
        <f>IF(C34="","",C34)</f>
        <v>4309.9405051546391</v>
      </c>
      <c r="D41" s="230">
        <f t="shared" ref="D41:W41" si="87">IF(D34="","",D34-C34)</f>
        <v>60.200444423618137</v>
      </c>
      <c r="E41" s="230">
        <f t="shared" si="87"/>
        <v>60.200444423618137</v>
      </c>
      <c r="F41" s="230">
        <f t="shared" si="87"/>
        <v>60.200444423618137</v>
      </c>
      <c r="G41" s="230">
        <f t="shared" si="87"/>
        <v>60.200444423618137</v>
      </c>
      <c r="H41" s="230">
        <f t="shared" si="87"/>
        <v>60.200444423616318</v>
      </c>
      <c r="I41" s="230">
        <f t="shared" si="87"/>
        <v>162.75623357167206</v>
      </c>
      <c r="J41" s="230">
        <f t="shared" si="87"/>
        <v>162.75623357167206</v>
      </c>
      <c r="K41" s="230">
        <f t="shared" si="87"/>
        <v>162.75623357167206</v>
      </c>
      <c r="L41" s="230">
        <f t="shared" si="87"/>
        <v>162.75623357167206</v>
      </c>
      <c r="M41" s="230">
        <f t="shared" si="87"/>
        <v>162.75623357167024</v>
      </c>
      <c r="N41" s="230">
        <f t="shared" si="87"/>
        <v>170.12731257683572</v>
      </c>
      <c r="O41" s="230">
        <f t="shared" si="87"/>
        <v>170.12731257683572</v>
      </c>
      <c r="P41" s="230">
        <f t="shared" si="87"/>
        <v>170.12731257683572</v>
      </c>
      <c r="Q41" s="230">
        <f t="shared" si="87"/>
        <v>170.12731257683572</v>
      </c>
      <c r="R41" s="230">
        <f t="shared" si="87"/>
        <v>170.12731257683754</v>
      </c>
      <c r="S41" s="230">
        <f t="shared" si="87"/>
        <v>92.308985320023567</v>
      </c>
      <c r="T41" s="230">
        <f t="shared" si="87"/>
        <v>92.308985320023567</v>
      </c>
      <c r="U41" s="230">
        <f t="shared" si="87"/>
        <v>92.308985320023567</v>
      </c>
      <c r="V41" s="230">
        <f t="shared" si="87"/>
        <v>92.308985320023567</v>
      </c>
      <c r="W41" s="230">
        <f t="shared" si="87"/>
        <v>92.308985320023567</v>
      </c>
      <c r="X41" s="231">
        <f>IF(C41="","",SUM(C41:W41))</f>
        <v>6736.9053846153847</v>
      </c>
      <c r="Y41" s="255">
        <f>IF(X41="","",NPV(RWACC_3,D41:W41))</f>
        <v>1577.6908145040572</v>
      </c>
      <c r="Z41" s="232">
        <f t="shared" ca="1" si="85"/>
        <v>1577.6908145040572</v>
      </c>
      <c r="AA41" s="261"/>
      <c r="AB41" s="261"/>
      <c r="AC41" s="258">
        <f>ROW()</f>
        <v>41</v>
      </c>
      <c r="AD41" s="258"/>
      <c r="AE41" s="258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/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  <c r="HB41" s="163"/>
      <c r="HC41" s="163"/>
      <c r="HD41" s="163"/>
      <c r="HE41" s="163"/>
      <c r="HF41" s="163"/>
      <c r="HG41" s="163"/>
      <c r="HH41" s="163"/>
      <c r="HI41" s="163"/>
      <c r="HJ41" s="163"/>
      <c r="HK41" s="163"/>
      <c r="HL41" s="163"/>
      <c r="HM41" s="163"/>
      <c r="HN41" s="163"/>
      <c r="HO41" s="163"/>
      <c r="HP41" s="163"/>
      <c r="HQ41" s="163"/>
      <c r="HR41" s="163"/>
      <c r="HS41" s="163"/>
      <c r="HT41" s="163"/>
      <c r="HU41" s="163"/>
      <c r="HV41" s="163"/>
      <c r="HW41" s="163"/>
      <c r="HX41" s="163"/>
      <c r="HY41" s="163"/>
      <c r="HZ41" s="163"/>
      <c r="IA41" s="163"/>
      <c r="IB41" s="163"/>
      <c r="IC41" s="163"/>
      <c r="ID41" s="163"/>
      <c r="IE41" s="163"/>
      <c r="IF41" s="163"/>
      <c r="IG41" s="163"/>
      <c r="IH41" s="163"/>
      <c r="II41" s="163"/>
      <c r="IJ41" s="163"/>
      <c r="IK41" s="163"/>
      <c r="IL41" s="163"/>
      <c r="IM41" s="163"/>
      <c r="IN41" s="163"/>
      <c r="IO41" s="163"/>
      <c r="IP41" s="163"/>
      <c r="IQ41" s="163"/>
      <c r="IR41" s="163"/>
      <c r="IS41" s="163"/>
      <c r="IT41" s="163"/>
      <c r="IU41" s="163"/>
      <c r="IV41" s="163"/>
      <c r="IW41" s="163"/>
      <c r="IX41" s="163"/>
      <c r="IY41" s="163"/>
      <c r="IZ41" s="163"/>
      <c r="JA41" s="163"/>
      <c r="JB41" s="163"/>
      <c r="JC41" s="163"/>
      <c r="JD41" s="163"/>
      <c r="JE41" s="163"/>
      <c r="JF41" s="163"/>
      <c r="JG41" s="163"/>
      <c r="JH41" s="163"/>
      <c r="JI41" s="163"/>
      <c r="JJ41" s="163"/>
      <c r="JK41" s="163"/>
      <c r="JL41" s="163"/>
      <c r="JM41" s="163"/>
      <c r="JN41" s="163"/>
      <c r="JO41" s="163"/>
      <c r="JP41" s="163"/>
      <c r="JQ41" s="163"/>
      <c r="JR41" s="163"/>
      <c r="JS41" s="163"/>
      <c r="JT41" s="163"/>
      <c r="JU41" s="163"/>
      <c r="JV41" s="163"/>
      <c r="JW41" s="163"/>
      <c r="JX41" s="163"/>
      <c r="JY41" s="163"/>
      <c r="JZ41" s="163"/>
      <c r="KA41" s="163"/>
      <c r="KB41" s="163"/>
      <c r="KC41" s="163"/>
      <c r="KD41" s="163"/>
      <c r="KE41" s="163"/>
      <c r="KF41" s="163"/>
      <c r="KG41" s="163"/>
      <c r="KH41" s="163"/>
      <c r="KI41" s="163"/>
      <c r="KJ41" s="163"/>
      <c r="KK41" s="163"/>
      <c r="KL41" s="163"/>
      <c r="KM41" s="163"/>
      <c r="KN41" s="163"/>
      <c r="KO41" s="163"/>
      <c r="KP41" s="163"/>
      <c r="KQ41" s="163"/>
      <c r="KR41" s="163"/>
      <c r="KS41" s="163"/>
      <c r="KT41" s="163"/>
      <c r="KU41" s="163"/>
      <c r="KV41" s="163"/>
      <c r="KW41" s="163"/>
      <c r="KX41" s="163"/>
      <c r="KY41" s="163"/>
      <c r="KZ41" s="163"/>
      <c r="LA41" s="163"/>
      <c r="LB41" s="163"/>
      <c r="LC41" s="163"/>
      <c r="LD41" s="163"/>
      <c r="LE41" s="163"/>
      <c r="LF41" s="163"/>
      <c r="LG41" s="163"/>
      <c r="LH41" s="163"/>
      <c r="LI41" s="163"/>
      <c r="LJ41" s="163"/>
      <c r="LK41" s="163"/>
      <c r="LL41" s="163"/>
      <c r="LM41" s="163"/>
      <c r="LN41" s="163"/>
      <c r="LO41" s="163"/>
      <c r="LP41" s="163"/>
      <c r="LQ41" s="163"/>
      <c r="LR41" s="163"/>
      <c r="LS41" s="163"/>
      <c r="LT41" s="163"/>
      <c r="LU41" s="163"/>
      <c r="LV41" s="163"/>
      <c r="LW41" s="163"/>
      <c r="LX41" s="163"/>
      <c r="LY41" s="163"/>
      <c r="LZ41" s="163"/>
      <c r="MA41" s="163"/>
      <c r="MB41" s="163"/>
      <c r="MC41" s="163"/>
      <c r="MD41" s="163"/>
      <c r="ME41" s="163"/>
      <c r="MF41" s="163"/>
      <c r="MG41" s="163"/>
      <c r="MH41" s="163"/>
      <c r="MI41" s="163"/>
      <c r="MJ41" s="163"/>
      <c r="MK41" s="163"/>
      <c r="ML41" s="163"/>
      <c r="MM41" s="163"/>
      <c r="MN41" s="163"/>
      <c r="MO41" s="163"/>
      <c r="MP41" s="163"/>
      <c r="MQ41" s="163"/>
      <c r="MR41" s="163"/>
      <c r="MS41" s="163"/>
      <c r="MT41" s="163"/>
      <c r="MU41" s="163"/>
      <c r="MV41" s="163"/>
      <c r="MW41" s="163"/>
      <c r="MX41" s="163"/>
      <c r="MY41" s="163"/>
      <c r="MZ41" s="163"/>
      <c r="NA41" s="163"/>
      <c r="NB41" s="163"/>
      <c r="NC41" s="163"/>
      <c r="ND41" s="163"/>
      <c r="NE41" s="163"/>
      <c r="NF41" s="163"/>
      <c r="NG41" s="163"/>
      <c r="NH41" s="163"/>
      <c r="NI41" s="163"/>
      <c r="NJ41" s="163"/>
      <c r="NK41" s="163"/>
      <c r="NL41" s="163"/>
      <c r="NM41" s="163"/>
      <c r="NN41" s="163"/>
      <c r="NO41" s="163"/>
      <c r="NP41" s="163"/>
      <c r="NQ41" s="163"/>
      <c r="NR41" s="163"/>
      <c r="NS41" s="163"/>
      <c r="NT41" s="163"/>
      <c r="NU41" s="163"/>
      <c r="NV41" s="163"/>
      <c r="NW41" s="163"/>
      <c r="NX41" s="163"/>
      <c r="NY41" s="163"/>
      <c r="NZ41" s="163"/>
      <c r="OA41" s="163"/>
      <c r="OB41" s="163"/>
      <c r="OC41" s="163"/>
      <c r="OD41" s="163"/>
      <c r="OE41" s="163"/>
      <c r="OF41" s="163"/>
      <c r="OG41" s="163"/>
      <c r="OH41" s="163"/>
      <c r="OI41" s="163"/>
      <c r="OJ41" s="163"/>
      <c r="OK41" s="163"/>
      <c r="OL41" s="163"/>
      <c r="OM41" s="163"/>
      <c r="ON41" s="163"/>
      <c r="OO41" s="163"/>
      <c r="OP41" s="163"/>
      <c r="OQ41" s="163"/>
      <c r="OR41" s="163"/>
      <c r="OS41" s="163"/>
      <c r="OT41" s="163"/>
      <c r="OU41" s="163"/>
      <c r="OV41" s="163"/>
      <c r="OW41" s="163"/>
      <c r="OX41" s="163"/>
      <c r="OY41" s="163"/>
      <c r="OZ41" s="163"/>
      <c r="PA41" s="163"/>
      <c r="PB41" s="163"/>
      <c r="PC41" s="163"/>
      <c r="PD41" s="163"/>
      <c r="PE41" s="163"/>
      <c r="PF41" s="163"/>
      <c r="PG41" s="163"/>
      <c r="PH41" s="163"/>
      <c r="PI41" s="163"/>
      <c r="PJ41" s="163"/>
      <c r="PK41" s="163"/>
      <c r="PL41" s="163"/>
      <c r="PM41" s="163"/>
      <c r="PN41" s="163"/>
      <c r="PO41" s="163"/>
      <c r="PP41" s="163"/>
      <c r="PQ41" s="163"/>
      <c r="PR41" s="163"/>
      <c r="PS41" s="163"/>
      <c r="PT41" s="163"/>
      <c r="PU41" s="163"/>
      <c r="PV41" s="163"/>
      <c r="PW41" s="163"/>
      <c r="PX41" s="163"/>
      <c r="PY41" s="163"/>
      <c r="PZ41" s="163"/>
      <c r="QA41" s="163"/>
      <c r="QB41" s="163"/>
      <c r="QC41" s="163"/>
      <c r="QD41" s="163"/>
      <c r="QE41" s="163"/>
      <c r="QF41" s="163"/>
      <c r="QG41" s="163"/>
      <c r="QH41" s="163"/>
      <c r="QI41" s="163"/>
      <c r="QJ41" s="163"/>
      <c r="QK41" s="163"/>
      <c r="QL41" s="163"/>
      <c r="QM41" s="163"/>
      <c r="QN41" s="163"/>
      <c r="QO41" s="163"/>
      <c r="QP41" s="163"/>
      <c r="QQ41" s="163"/>
      <c r="QR41" s="163"/>
      <c r="QS41" s="163"/>
      <c r="QT41" s="163"/>
      <c r="QU41" s="163"/>
      <c r="QV41" s="163"/>
      <c r="QW41" s="163"/>
      <c r="QX41" s="163"/>
      <c r="QY41" s="163"/>
      <c r="QZ41" s="163"/>
      <c r="RA41" s="163"/>
      <c r="RB41" s="163"/>
      <c r="RC41" s="163"/>
      <c r="RD41" s="163"/>
      <c r="RE41" s="163"/>
      <c r="RF41" s="163"/>
      <c r="RG41" s="163"/>
      <c r="RH41" s="163"/>
      <c r="RI41" s="163"/>
      <c r="RJ41" s="163"/>
      <c r="RK41" s="163"/>
      <c r="RL41" s="163"/>
      <c r="RM41" s="163"/>
      <c r="RN41" s="163"/>
      <c r="RO41" s="163"/>
      <c r="RP41" s="163"/>
      <c r="RQ41" s="163"/>
      <c r="RR41" s="163"/>
      <c r="RS41" s="163"/>
      <c r="RT41" s="163"/>
      <c r="RU41" s="163"/>
      <c r="RV41" s="163"/>
      <c r="RW41" s="163"/>
      <c r="RX41" s="163"/>
      <c r="RY41" s="163"/>
      <c r="RZ41" s="163"/>
      <c r="SA41" s="163"/>
      <c r="SB41" s="163"/>
      <c r="SC41" s="163"/>
      <c r="SD41" s="163"/>
      <c r="SE41" s="163"/>
      <c r="SF41" s="163"/>
      <c r="SG41" s="163"/>
      <c r="SH41" s="163"/>
      <c r="SI41" s="163"/>
      <c r="SJ41" s="163"/>
      <c r="SK41" s="163"/>
      <c r="SL41" s="163"/>
      <c r="SM41" s="163"/>
      <c r="SN41" s="163"/>
      <c r="SO41" s="163"/>
      <c r="SP41" s="163"/>
      <c r="SQ41" s="163"/>
      <c r="SR41" s="163"/>
      <c r="SS41" s="163"/>
      <c r="ST41" s="163"/>
      <c r="SU41" s="163"/>
      <c r="SV41" s="163"/>
      <c r="SW41" s="163"/>
      <c r="SX41" s="163"/>
      <c r="SY41" s="163"/>
      <c r="SZ41" s="163"/>
      <c r="TA41" s="163"/>
      <c r="TB41" s="163"/>
      <c r="TC41" s="163"/>
      <c r="TD41" s="163"/>
      <c r="TE41" s="163"/>
      <c r="TF41" s="163"/>
      <c r="TG41" s="163"/>
      <c r="TH41" s="163"/>
      <c r="TI41" s="163"/>
      <c r="TJ41" s="163"/>
      <c r="TK41" s="163"/>
      <c r="TL41" s="163"/>
      <c r="TM41" s="163"/>
      <c r="TN41" s="163"/>
      <c r="TO41" s="163"/>
      <c r="TP41" s="163"/>
      <c r="TQ41" s="163"/>
      <c r="TR41" s="163"/>
      <c r="TS41" s="163"/>
      <c r="TT41" s="163"/>
      <c r="TU41" s="163"/>
      <c r="TV41" s="163"/>
      <c r="TW41" s="163"/>
      <c r="TX41" s="163"/>
      <c r="TY41" s="163"/>
      <c r="TZ41" s="163"/>
      <c r="UA41" s="163"/>
      <c r="UB41" s="163"/>
      <c r="UC41" s="163"/>
      <c r="UD41" s="163"/>
      <c r="UE41" s="163"/>
      <c r="UF41" s="163"/>
      <c r="UG41" s="163"/>
      <c r="UH41" s="163"/>
      <c r="UI41" s="163"/>
      <c r="UJ41" s="163"/>
      <c r="UK41" s="163"/>
      <c r="UL41" s="163"/>
      <c r="UM41" s="163"/>
      <c r="UN41" s="163"/>
      <c r="UO41" s="163"/>
      <c r="UP41" s="163"/>
      <c r="UQ41" s="163"/>
      <c r="UR41" s="163"/>
      <c r="US41" s="163"/>
      <c r="UT41" s="163"/>
      <c r="UU41" s="163"/>
      <c r="UV41" s="163"/>
      <c r="UW41" s="163"/>
      <c r="UX41" s="163"/>
      <c r="UY41" s="163"/>
      <c r="UZ41" s="163"/>
      <c r="VA41" s="163"/>
      <c r="VB41" s="163"/>
      <c r="VC41" s="163"/>
      <c r="VD41" s="163"/>
      <c r="VE41" s="163"/>
      <c r="VF41" s="163"/>
      <c r="VG41" s="163"/>
      <c r="VH41" s="163"/>
      <c r="VI41" s="163"/>
      <c r="VJ41" s="163"/>
      <c r="VK41" s="163"/>
      <c r="VL41" s="163"/>
      <c r="VM41" s="163"/>
      <c r="VN41" s="163"/>
      <c r="VO41" s="163"/>
      <c r="VP41" s="163"/>
      <c r="VQ41" s="163"/>
      <c r="VR41" s="163"/>
      <c r="VS41" s="163"/>
      <c r="VT41" s="163"/>
      <c r="VU41" s="163"/>
      <c r="VV41" s="163"/>
      <c r="VW41" s="163"/>
      <c r="VX41" s="163"/>
      <c r="VY41" s="163"/>
      <c r="VZ41" s="163"/>
      <c r="WA41" s="163"/>
      <c r="WB41" s="163"/>
      <c r="WC41" s="163"/>
      <c r="WD41" s="163"/>
      <c r="WE41" s="163"/>
      <c r="WF41" s="163"/>
      <c r="WG41" s="163"/>
      <c r="WH41" s="163"/>
      <c r="WI41" s="163"/>
      <c r="WJ41" s="163"/>
      <c r="WK41" s="163"/>
      <c r="WL41" s="163"/>
      <c r="WM41" s="163"/>
      <c r="WN41" s="163"/>
      <c r="WO41" s="163"/>
      <c r="WP41" s="163"/>
      <c r="WQ41" s="163"/>
      <c r="WR41" s="163"/>
      <c r="WS41" s="163"/>
      <c r="WT41" s="163"/>
      <c r="WU41" s="163"/>
      <c r="WV41" s="163"/>
      <c r="WW41" s="163"/>
      <c r="WX41" s="163"/>
      <c r="WY41" s="163"/>
      <c r="WZ41" s="163"/>
      <c r="XA41" s="163"/>
      <c r="XB41" s="163"/>
      <c r="XC41" s="163"/>
      <c r="XD41" s="163"/>
      <c r="XE41" s="163"/>
      <c r="XF41" s="163"/>
      <c r="XG41" s="163"/>
      <c r="XH41" s="163"/>
      <c r="XI41" s="163"/>
      <c r="XJ41" s="163"/>
      <c r="XK41" s="163"/>
      <c r="XL41" s="163"/>
      <c r="XM41" s="163"/>
      <c r="XN41" s="163"/>
      <c r="XO41" s="163"/>
      <c r="XP41" s="163"/>
      <c r="XQ41" s="163"/>
      <c r="XR41" s="163"/>
      <c r="XS41" s="163"/>
      <c r="XT41" s="163"/>
      <c r="XU41" s="163"/>
      <c r="XV41" s="163"/>
      <c r="XW41" s="163"/>
      <c r="XX41" s="163"/>
      <c r="XY41" s="163"/>
      <c r="XZ41" s="163"/>
      <c r="YA41" s="163"/>
      <c r="YB41" s="163"/>
      <c r="YC41" s="163"/>
      <c r="YD41" s="163"/>
      <c r="YE41" s="163"/>
      <c r="YF41" s="163"/>
      <c r="YG41" s="163"/>
      <c r="YH41" s="163"/>
      <c r="YI41" s="163"/>
      <c r="YJ41" s="163"/>
      <c r="YK41" s="163"/>
      <c r="YL41" s="163"/>
      <c r="YM41" s="163"/>
      <c r="YN41" s="163"/>
      <c r="YO41" s="163"/>
      <c r="YP41" s="163"/>
      <c r="YQ41" s="163"/>
      <c r="YR41" s="163"/>
      <c r="YS41" s="163"/>
      <c r="YT41" s="163"/>
      <c r="YU41" s="163"/>
      <c r="YV41" s="163"/>
      <c r="YW41" s="163"/>
      <c r="YX41" s="163"/>
      <c r="YY41" s="163"/>
      <c r="YZ41" s="163"/>
      <c r="ZA41" s="163"/>
      <c r="ZB41" s="163"/>
      <c r="ZC41" s="163"/>
      <c r="ZD41" s="163"/>
      <c r="ZE41" s="163"/>
      <c r="ZF41" s="163"/>
      <c r="ZG41" s="163"/>
      <c r="ZH41" s="163"/>
      <c r="ZI41" s="163"/>
      <c r="ZJ41" s="163"/>
      <c r="ZK41" s="163"/>
      <c r="ZL41" s="163"/>
      <c r="ZM41" s="163"/>
      <c r="ZN41" s="163"/>
      <c r="ZO41" s="163"/>
      <c r="ZP41" s="163"/>
      <c r="ZQ41" s="163"/>
      <c r="ZR41" s="163"/>
      <c r="ZS41" s="163"/>
      <c r="ZT41" s="163"/>
      <c r="ZU41" s="163"/>
      <c r="ZV41" s="163"/>
      <c r="ZW41" s="163"/>
      <c r="ZX41" s="163"/>
      <c r="ZY41" s="163"/>
      <c r="ZZ41" s="163"/>
      <c r="AAA41" s="163"/>
      <c r="AAB41" s="163"/>
      <c r="AAC41" s="163"/>
      <c r="AAD41" s="163"/>
      <c r="AAE41" s="163"/>
      <c r="AAF41" s="163"/>
      <c r="AAG41" s="163"/>
      <c r="AAH41" s="163"/>
      <c r="AAI41" s="163"/>
      <c r="AAJ41" s="163"/>
      <c r="AAK41" s="163"/>
      <c r="AAL41" s="163"/>
      <c r="AAM41" s="163"/>
      <c r="AAN41" s="163"/>
      <c r="AAO41" s="163"/>
      <c r="AAP41" s="163"/>
      <c r="AAQ41" s="163"/>
      <c r="AAR41" s="163"/>
      <c r="AAS41" s="163"/>
      <c r="AAT41" s="163"/>
      <c r="AAU41" s="163"/>
      <c r="AAV41" s="163"/>
      <c r="AAW41" s="163"/>
      <c r="AAX41" s="163"/>
      <c r="AAY41" s="163"/>
      <c r="AAZ41" s="163"/>
      <c r="ABA41" s="163"/>
      <c r="ABB41" s="163"/>
      <c r="ABC41" s="163"/>
      <c r="ABD41" s="163"/>
      <c r="ABE41" s="163"/>
      <c r="ABF41" s="163"/>
      <c r="ABG41" s="163"/>
      <c r="ABH41" s="163"/>
      <c r="ABI41" s="163"/>
      <c r="ABJ41" s="163"/>
      <c r="ABK41" s="163"/>
      <c r="ABL41" s="163"/>
      <c r="ABM41" s="163"/>
      <c r="ABN41" s="163"/>
      <c r="ABO41" s="163"/>
      <c r="ABP41" s="163"/>
      <c r="ABQ41" s="163"/>
      <c r="ABR41" s="163"/>
      <c r="ABS41" s="163"/>
      <c r="ABT41" s="163"/>
      <c r="ABU41" s="163"/>
      <c r="ABV41" s="163"/>
      <c r="ABW41" s="163"/>
      <c r="ABX41" s="163"/>
      <c r="ABY41" s="163"/>
      <c r="ABZ41" s="163"/>
      <c r="ACA41" s="163"/>
      <c r="ACB41" s="163"/>
      <c r="ACC41" s="163"/>
      <c r="ACD41" s="163"/>
      <c r="ACE41" s="163"/>
      <c r="ACF41" s="163"/>
      <c r="ACG41" s="163"/>
      <c r="ACH41" s="163"/>
      <c r="ACI41" s="163"/>
      <c r="ACJ41" s="163"/>
      <c r="ACK41" s="163"/>
      <c r="ACL41" s="163"/>
      <c r="ACM41" s="163"/>
      <c r="ACN41" s="163"/>
      <c r="ACO41" s="163"/>
      <c r="ACP41" s="163"/>
      <c r="ACQ41" s="163"/>
      <c r="ACR41" s="163"/>
      <c r="ACS41" s="163"/>
      <c r="ACT41" s="163"/>
      <c r="ACU41" s="163"/>
      <c r="ACV41" s="163"/>
      <c r="ACW41" s="163"/>
      <c r="ACX41" s="163"/>
      <c r="ACY41" s="163"/>
      <c r="ACZ41" s="163"/>
      <c r="ADA41" s="163"/>
      <c r="ADB41" s="163"/>
      <c r="ADC41" s="163"/>
      <c r="ADD41" s="163"/>
      <c r="ADE41" s="163"/>
      <c r="ADF41" s="163"/>
      <c r="ADG41" s="163"/>
      <c r="ADH41" s="163"/>
      <c r="ADI41" s="163"/>
      <c r="ADJ41" s="163"/>
      <c r="ADK41" s="163"/>
      <c r="ADL41" s="163"/>
      <c r="ADM41" s="163"/>
      <c r="ADN41" s="163"/>
      <c r="ADO41" s="163"/>
      <c r="ADP41" s="163"/>
      <c r="ADQ41" s="163"/>
      <c r="ADR41" s="163"/>
      <c r="ADS41" s="163"/>
      <c r="ADT41" s="163"/>
      <c r="ADU41" s="163"/>
      <c r="ADV41" s="163"/>
      <c r="ADW41" s="163"/>
      <c r="ADX41" s="163"/>
      <c r="ADY41" s="163"/>
      <c r="ADZ41" s="163"/>
      <c r="AEA41" s="163"/>
      <c r="AEB41" s="163"/>
      <c r="AEC41" s="163"/>
      <c r="AED41" s="163"/>
      <c r="AEE41" s="163"/>
      <c r="AEF41" s="163"/>
      <c r="AEG41" s="163"/>
      <c r="AEH41" s="163"/>
      <c r="AEI41" s="163"/>
      <c r="AEJ41" s="163"/>
      <c r="AEK41" s="163"/>
      <c r="AEL41" s="163"/>
      <c r="AEM41" s="163"/>
      <c r="AEN41" s="163"/>
      <c r="AEO41" s="163"/>
      <c r="AEP41" s="163"/>
      <c r="AEQ41" s="163"/>
      <c r="AER41" s="163"/>
      <c r="AES41" s="163"/>
      <c r="AET41" s="163"/>
      <c r="AEU41" s="163"/>
      <c r="AEV41" s="163"/>
      <c r="AEW41" s="163"/>
      <c r="AEX41" s="163"/>
      <c r="AEY41" s="163"/>
      <c r="AEZ41" s="163"/>
      <c r="AFA41" s="163"/>
      <c r="AFB41" s="163"/>
      <c r="AFC41" s="163"/>
      <c r="AFD41" s="163"/>
      <c r="AFE41" s="163"/>
      <c r="AFF41" s="163"/>
      <c r="AFG41" s="163"/>
      <c r="AFH41" s="163"/>
      <c r="AFI41" s="163"/>
      <c r="AFJ41" s="163"/>
      <c r="AFK41" s="163"/>
      <c r="AFL41" s="163"/>
      <c r="AFM41" s="163"/>
      <c r="AFN41" s="163"/>
      <c r="AFO41" s="163"/>
      <c r="AFP41" s="163"/>
      <c r="AFQ41" s="163"/>
      <c r="AFR41" s="163"/>
      <c r="AFS41" s="163"/>
      <c r="AFT41" s="163"/>
      <c r="AFU41" s="163"/>
      <c r="AFV41" s="163"/>
      <c r="AFW41" s="163"/>
      <c r="AFX41" s="163"/>
      <c r="AFY41" s="163"/>
      <c r="AFZ41" s="163"/>
      <c r="AGA41" s="163"/>
      <c r="AGB41" s="163"/>
      <c r="AGC41" s="163"/>
      <c r="AGD41" s="163"/>
      <c r="AGE41" s="163"/>
      <c r="AGF41" s="163"/>
      <c r="AGG41" s="163"/>
      <c r="AGH41" s="163"/>
      <c r="AGI41" s="163"/>
      <c r="AGJ41" s="163"/>
      <c r="AGK41" s="163"/>
      <c r="AGL41" s="163"/>
      <c r="AGM41" s="163"/>
      <c r="AGN41" s="163"/>
      <c r="AGO41" s="163"/>
      <c r="AGP41" s="163"/>
      <c r="AGQ41" s="163"/>
      <c r="AGR41" s="163"/>
      <c r="AGS41" s="163"/>
      <c r="AGT41" s="163"/>
      <c r="AGU41" s="163"/>
      <c r="AGV41" s="163"/>
      <c r="AGW41" s="163"/>
      <c r="AGX41" s="163"/>
      <c r="AGY41" s="163"/>
      <c r="AGZ41" s="163"/>
      <c r="AHA41" s="163"/>
      <c r="AHB41" s="163"/>
      <c r="AHC41" s="163"/>
      <c r="AHD41" s="163"/>
      <c r="AHE41" s="163"/>
      <c r="AHF41" s="163"/>
      <c r="AHG41" s="163"/>
      <c r="AHH41" s="163"/>
      <c r="AHI41" s="163"/>
      <c r="AHJ41" s="163"/>
      <c r="AHK41" s="163"/>
      <c r="AHL41" s="163"/>
      <c r="AHM41" s="163"/>
      <c r="AHN41" s="163"/>
      <c r="AHO41" s="163"/>
      <c r="AHP41" s="163"/>
      <c r="AHQ41" s="163"/>
      <c r="AHR41" s="163"/>
      <c r="AHS41" s="163"/>
      <c r="AHT41" s="163"/>
      <c r="AHU41" s="163"/>
      <c r="AHV41" s="163"/>
      <c r="AHW41" s="163"/>
      <c r="AHX41" s="163"/>
      <c r="AHY41" s="163"/>
      <c r="AHZ41" s="163"/>
      <c r="AIA41" s="163"/>
      <c r="AIB41" s="163"/>
      <c r="AIC41" s="163"/>
      <c r="AID41" s="163"/>
      <c r="AIE41" s="163"/>
      <c r="AIF41" s="163"/>
      <c r="AIG41" s="163"/>
      <c r="AIH41" s="163"/>
      <c r="AII41" s="163"/>
      <c r="AIJ41" s="163"/>
      <c r="AIK41" s="163"/>
      <c r="AIL41" s="163"/>
      <c r="AIM41" s="163"/>
      <c r="AIN41" s="163"/>
      <c r="AIO41" s="163"/>
      <c r="AIP41" s="163"/>
      <c r="AIQ41" s="163"/>
      <c r="AIR41" s="163"/>
      <c r="AIS41" s="163"/>
      <c r="AIT41" s="163"/>
      <c r="AIU41" s="163"/>
      <c r="AIV41" s="163"/>
      <c r="AIW41" s="163"/>
      <c r="AIX41" s="163"/>
      <c r="AIY41" s="163"/>
      <c r="AIZ41" s="163"/>
      <c r="AJA41" s="163"/>
      <c r="AJB41" s="163"/>
      <c r="AJC41" s="163"/>
      <c r="AJD41" s="163"/>
      <c r="AJE41" s="163"/>
      <c r="AJF41" s="163"/>
      <c r="AJG41" s="163"/>
      <c r="AJH41" s="163"/>
      <c r="AJI41" s="163"/>
      <c r="AJJ41" s="163"/>
      <c r="AJK41" s="163"/>
      <c r="AJL41" s="163"/>
      <c r="AJM41" s="163"/>
      <c r="AJN41" s="163"/>
      <c r="AJO41" s="163"/>
      <c r="AJP41" s="163"/>
      <c r="AJQ41" s="163"/>
      <c r="AJR41" s="163"/>
      <c r="AJS41" s="163"/>
      <c r="AJT41" s="163"/>
      <c r="AJU41" s="163"/>
      <c r="AJV41" s="163"/>
      <c r="AJW41" s="163"/>
      <c r="AJX41" s="163"/>
      <c r="AJY41" s="163"/>
      <c r="AJZ41" s="163"/>
      <c r="AKA41" s="163"/>
      <c r="AKB41" s="163"/>
      <c r="AKC41" s="163"/>
      <c r="AKD41" s="163"/>
      <c r="AKE41" s="163"/>
      <c r="AKF41" s="163"/>
      <c r="AKG41" s="163"/>
      <c r="AKH41" s="163"/>
      <c r="AKI41" s="163"/>
      <c r="AKJ41" s="163"/>
      <c r="AKK41" s="163"/>
      <c r="AKL41" s="163"/>
      <c r="AKM41" s="163"/>
      <c r="AKN41" s="163"/>
      <c r="AKO41" s="163"/>
      <c r="AKP41" s="163"/>
      <c r="AKQ41" s="163"/>
      <c r="AKR41" s="163"/>
      <c r="AKS41" s="163"/>
      <c r="AKT41" s="163"/>
      <c r="AKU41" s="163"/>
      <c r="AKV41" s="163"/>
      <c r="AKW41" s="163"/>
      <c r="AKX41" s="163"/>
      <c r="AKY41" s="163"/>
      <c r="AKZ41" s="163"/>
      <c r="ALA41" s="163"/>
      <c r="ALB41" s="163"/>
      <c r="ALC41" s="163"/>
      <c r="ALD41" s="163"/>
      <c r="ALE41" s="163"/>
      <c r="ALF41" s="163"/>
      <c r="ALG41" s="163"/>
      <c r="ALH41" s="163"/>
      <c r="ALI41" s="163"/>
      <c r="ALJ41" s="163"/>
      <c r="ALK41" s="163"/>
      <c r="ALL41" s="163"/>
      <c r="ALM41" s="163"/>
      <c r="ALN41" s="163"/>
      <c r="ALO41" s="163"/>
      <c r="ALP41" s="163"/>
      <c r="ALQ41" s="163"/>
      <c r="ALR41" s="163"/>
      <c r="ALS41" s="163"/>
      <c r="ALT41" s="163"/>
      <c r="ALU41" s="163"/>
      <c r="ALV41" s="163"/>
      <c r="ALW41" s="163"/>
      <c r="ALX41" s="163"/>
      <c r="ALY41" s="163"/>
      <c r="ALZ41" s="163"/>
      <c r="AMA41" s="163"/>
      <c r="AMB41" s="163"/>
      <c r="AMC41" s="163"/>
      <c r="AMD41" s="163"/>
      <c r="AME41" s="163"/>
      <c r="AMF41" s="163"/>
      <c r="AMG41" s="163"/>
      <c r="AMH41" s="163"/>
      <c r="AMI41" s="163"/>
      <c r="AMJ41" s="163"/>
      <c r="AMK41" s="163"/>
      <c r="AML41" s="163"/>
      <c r="AMM41" s="163"/>
      <c r="AMN41" s="163"/>
      <c r="AMO41" s="163"/>
      <c r="AMP41" s="163"/>
      <c r="AMQ41" s="163"/>
      <c r="AMR41" s="163"/>
      <c r="AMS41" s="163"/>
      <c r="AMT41" s="163"/>
      <c r="AMU41" s="163"/>
      <c r="AMV41" s="163"/>
      <c r="AMW41" s="163"/>
      <c r="AMX41" s="163"/>
      <c r="AMY41" s="163"/>
      <c r="AMZ41" s="163"/>
      <c r="ANA41" s="163"/>
      <c r="ANB41" s="163"/>
      <c r="ANC41" s="163"/>
      <c r="AND41" s="163"/>
      <c r="ANE41" s="163"/>
      <c r="ANF41" s="163"/>
      <c r="ANG41" s="163"/>
      <c r="ANH41" s="163"/>
      <c r="ANI41" s="163"/>
      <c r="ANJ41" s="163"/>
      <c r="ANK41" s="163"/>
      <c r="ANL41" s="163"/>
      <c r="ANM41" s="163"/>
      <c r="ANN41" s="163"/>
      <c r="ANO41" s="163"/>
      <c r="ANP41" s="163"/>
      <c r="ANQ41" s="163"/>
      <c r="ANR41" s="163"/>
      <c r="ANS41" s="163"/>
      <c r="ANT41" s="163"/>
      <c r="ANU41" s="163"/>
      <c r="ANV41" s="163"/>
      <c r="ANW41" s="163"/>
      <c r="ANX41" s="163"/>
      <c r="ANY41" s="163"/>
      <c r="ANZ41" s="163"/>
      <c r="AOA41" s="163"/>
      <c r="AOB41" s="163"/>
      <c r="AOC41" s="163"/>
      <c r="AOD41" s="163"/>
      <c r="AOE41" s="163"/>
      <c r="AOF41" s="163"/>
      <c r="AOG41" s="163"/>
      <c r="AOH41" s="163"/>
      <c r="AOI41" s="163"/>
      <c r="AOJ41" s="163"/>
      <c r="AOK41" s="163"/>
      <c r="AOL41" s="163"/>
      <c r="AOM41" s="163"/>
      <c r="AON41" s="163"/>
      <c r="AOO41" s="163"/>
      <c r="AOP41" s="163"/>
      <c r="AOQ41" s="163"/>
      <c r="AOR41" s="163"/>
      <c r="AOS41" s="163"/>
      <c r="AOT41" s="163"/>
      <c r="AOU41" s="163"/>
      <c r="AOV41" s="163"/>
      <c r="AOW41" s="163"/>
      <c r="AOX41" s="163"/>
      <c r="AOY41" s="163"/>
      <c r="AOZ41" s="163"/>
      <c r="APA41" s="163"/>
      <c r="APB41" s="163"/>
      <c r="APC41" s="163"/>
      <c r="APD41" s="163"/>
      <c r="APE41" s="163"/>
      <c r="APF41" s="163"/>
      <c r="APG41" s="163"/>
      <c r="APH41" s="163"/>
      <c r="API41" s="163"/>
      <c r="APJ41" s="163"/>
      <c r="APK41" s="163"/>
      <c r="APL41" s="163"/>
      <c r="APM41" s="163"/>
      <c r="APN41" s="163"/>
      <c r="APO41" s="163"/>
      <c r="APP41" s="163"/>
      <c r="APQ41" s="163"/>
      <c r="APR41" s="163"/>
      <c r="APS41" s="163"/>
      <c r="APT41" s="163"/>
      <c r="APU41" s="163"/>
      <c r="APV41" s="163"/>
      <c r="APW41" s="163"/>
      <c r="APX41" s="163"/>
      <c r="APY41" s="163"/>
      <c r="APZ41" s="163"/>
      <c r="AQA41" s="163"/>
      <c r="AQB41" s="163"/>
      <c r="AQC41" s="163"/>
      <c r="AQD41" s="163"/>
      <c r="AQE41" s="163"/>
      <c r="AQF41" s="163"/>
      <c r="AQG41" s="163"/>
      <c r="AQH41" s="163"/>
      <c r="AQI41" s="163"/>
      <c r="AQJ41" s="163"/>
      <c r="AQK41" s="163"/>
      <c r="AQL41" s="163"/>
      <c r="AQM41" s="163"/>
      <c r="AQN41" s="163"/>
      <c r="AQO41" s="163"/>
      <c r="AQP41" s="163"/>
      <c r="AQQ41" s="163"/>
      <c r="AQR41" s="163"/>
      <c r="AQS41" s="163"/>
      <c r="AQT41" s="163"/>
      <c r="AQU41" s="163"/>
      <c r="AQV41" s="163"/>
      <c r="AQW41" s="163"/>
      <c r="AQX41" s="163"/>
      <c r="AQY41" s="163"/>
      <c r="AQZ41" s="163"/>
      <c r="ARA41" s="163"/>
      <c r="ARB41" s="163"/>
      <c r="ARC41" s="163"/>
      <c r="ARD41" s="163"/>
      <c r="ARE41" s="163"/>
      <c r="ARF41" s="163"/>
      <c r="ARG41" s="163"/>
      <c r="ARH41" s="163"/>
      <c r="ARI41" s="163"/>
      <c r="ARJ41" s="163"/>
      <c r="ARK41" s="163"/>
      <c r="ARL41" s="163"/>
      <c r="ARM41" s="163"/>
      <c r="ARN41" s="163"/>
      <c r="ARO41" s="163"/>
      <c r="ARP41" s="163"/>
      <c r="ARQ41" s="163"/>
      <c r="ARR41" s="163"/>
      <c r="ARS41" s="163"/>
      <c r="ART41" s="163"/>
      <c r="ARU41" s="163"/>
      <c r="ARV41" s="163"/>
      <c r="ARW41" s="163"/>
      <c r="ARX41" s="163"/>
      <c r="ARY41" s="163"/>
      <c r="ARZ41" s="163"/>
      <c r="ASA41" s="163"/>
      <c r="ASB41" s="163"/>
      <c r="ASC41" s="163"/>
      <c r="ASD41" s="163"/>
      <c r="ASE41" s="163"/>
      <c r="ASF41" s="163"/>
      <c r="ASG41" s="163"/>
      <c r="ASH41" s="163"/>
      <c r="ASI41" s="163"/>
      <c r="ASJ41" s="163"/>
      <c r="ASK41" s="163"/>
      <c r="ASL41" s="163"/>
      <c r="ASM41" s="163"/>
      <c r="ASN41" s="163"/>
      <c r="ASO41" s="163"/>
      <c r="ASP41" s="163"/>
      <c r="ASQ41" s="163"/>
      <c r="ASR41" s="163"/>
      <c r="ASS41" s="163"/>
      <c r="AST41" s="163"/>
      <c r="ASU41" s="163"/>
      <c r="ASV41" s="163"/>
      <c r="ASW41" s="163"/>
      <c r="ASX41" s="163"/>
      <c r="ASY41" s="163"/>
      <c r="ASZ41" s="163"/>
      <c r="ATA41" s="163"/>
      <c r="ATB41" s="163"/>
      <c r="ATC41" s="163"/>
      <c r="ATD41" s="163"/>
      <c r="ATE41" s="163"/>
      <c r="ATF41" s="163"/>
      <c r="ATG41" s="163"/>
      <c r="ATH41" s="163"/>
      <c r="ATI41" s="163"/>
      <c r="ATJ41" s="163"/>
      <c r="ATK41" s="163"/>
      <c r="ATL41" s="163"/>
      <c r="ATM41" s="163"/>
      <c r="ATN41" s="163"/>
      <c r="ATO41" s="163"/>
      <c r="ATP41" s="163"/>
      <c r="ATQ41" s="163"/>
      <c r="ATR41" s="163"/>
      <c r="ATS41" s="163"/>
      <c r="ATT41" s="163"/>
      <c r="ATU41" s="163"/>
      <c r="ATV41" s="163"/>
      <c r="ATW41" s="163"/>
      <c r="ATX41" s="163"/>
      <c r="ATY41" s="163"/>
      <c r="ATZ41" s="163"/>
      <c r="AUA41" s="163"/>
      <c r="AUB41" s="163"/>
      <c r="AUC41" s="163"/>
      <c r="AUD41" s="163"/>
      <c r="AUE41" s="163"/>
      <c r="AUF41" s="163"/>
      <c r="AUG41" s="163"/>
      <c r="AUH41" s="163"/>
      <c r="AUI41" s="163"/>
      <c r="AUJ41" s="163"/>
      <c r="AUK41" s="163"/>
      <c r="AUL41" s="163"/>
      <c r="AUM41" s="163"/>
      <c r="AUN41" s="163"/>
      <c r="AUO41" s="163"/>
      <c r="AUP41" s="163"/>
      <c r="AUQ41" s="163"/>
      <c r="AUR41" s="163"/>
      <c r="AUS41" s="163"/>
      <c r="AUT41" s="163"/>
      <c r="AUU41" s="163"/>
      <c r="AUV41" s="163"/>
      <c r="AUW41" s="163"/>
      <c r="AUX41" s="163"/>
      <c r="AUY41" s="163"/>
      <c r="AUZ41" s="163"/>
      <c r="AVA41" s="163"/>
      <c r="AVB41" s="163"/>
      <c r="AVC41" s="163"/>
      <c r="AVD41" s="163"/>
      <c r="AVE41" s="163"/>
      <c r="AVF41" s="163"/>
      <c r="AVG41" s="163"/>
      <c r="AVH41" s="163"/>
      <c r="AVI41" s="163"/>
      <c r="AVJ41" s="163"/>
      <c r="AVK41" s="163"/>
      <c r="AVL41" s="163"/>
      <c r="AVM41" s="163"/>
      <c r="AVN41" s="163"/>
      <c r="AVO41" s="163"/>
      <c r="AVP41" s="163"/>
      <c r="AVQ41" s="163"/>
      <c r="AVR41" s="163"/>
      <c r="AVS41" s="163"/>
      <c r="AVT41" s="163"/>
      <c r="AVU41" s="163"/>
      <c r="AVV41" s="163"/>
      <c r="AVW41" s="163"/>
      <c r="AVX41" s="163"/>
      <c r="AVY41" s="163"/>
      <c r="AVZ41" s="163"/>
      <c r="AWA41" s="163"/>
      <c r="AWB41" s="163"/>
      <c r="AWC41" s="163"/>
      <c r="AWD41" s="163"/>
      <c r="AWE41" s="163"/>
      <c r="AWF41" s="163"/>
      <c r="AWG41" s="163"/>
      <c r="AWH41" s="163"/>
      <c r="AWI41" s="163"/>
      <c r="AWJ41" s="163"/>
      <c r="AWK41" s="163"/>
      <c r="AWL41" s="163"/>
      <c r="AWM41" s="163"/>
      <c r="AWN41" s="163"/>
      <c r="AWO41" s="163"/>
      <c r="AWP41" s="163"/>
      <c r="AWQ41" s="163"/>
      <c r="AWR41" s="163"/>
      <c r="AWS41" s="163"/>
      <c r="AWT41" s="163"/>
      <c r="AWU41" s="163"/>
      <c r="AWV41" s="163"/>
      <c r="AWW41" s="163"/>
      <c r="AWX41" s="163"/>
      <c r="AWY41" s="163"/>
      <c r="AWZ41" s="163"/>
      <c r="AXA41" s="163"/>
      <c r="AXB41" s="163"/>
      <c r="AXC41" s="163"/>
      <c r="AXD41" s="163"/>
      <c r="AXE41" s="163"/>
      <c r="AXF41" s="163"/>
      <c r="AXG41" s="163"/>
      <c r="AXH41" s="163"/>
      <c r="AXI41" s="163"/>
      <c r="AXJ41" s="163"/>
      <c r="AXK41" s="163"/>
      <c r="AXL41" s="163"/>
      <c r="AXM41" s="163"/>
      <c r="AXN41" s="163"/>
      <c r="AXO41" s="163"/>
      <c r="AXP41" s="163"/>
      <c r="AXQ41" s="163"/>
      <c r="AXR41" s="163"/>
      <c r="AXS41" s="163"/>
      <c r="AXT41" s="163"/>
      <c r="AXU41" s="163"/>
      <c r="AXV41" s="163"/>
      <c r="AXW41" s="163"/>
      <c r="AXX41" s="163"/>
      <c r="AXY41" s="163"/>
      <c r="AXZ41" s="163"/>
      <c r="AYA41" s="163"/>
      <c r="AYB41" s="163"/>
      <c r="AYC41" s="163"/>
      <c r="AYD41" s="163"/>
      <c r="AYE41" s="163"/>
      <c r="AYF41" s="163"/>
      <c r="AYG41" s="163"/>
      <c r="AYH41" s="163"/>
      <c r="AYI41" s="163"/>
      <c r="AYJ41" s="163"/>
      <c r="AYK41" s="163"/>
      <c r="AYL41" s="163"/>
      <c r="AYM41" s="163"/>
      <c r="AYN41" s="163"/>
      <c r="AYO41" s="163"/>
      <c r="AYP41" s="163"/>
      <c r="AYQ41" s="163"/>
      <c r="AYR41" s="163"/>
      <c r="AYS41" s="163"/>
      <c r="AYT41" s="163"/>
      <c r="AYU41" s="163"/>
      <c r="AYV41" s="163"/>
      <c r="AYW41" s="163"/>
      <c r="AYX41" s="163"/>
      <c r="AYY41" s="163"/>
      <c r="AYZ41" s="163"/>
      <c r="AZA41" s="163"/>
      <c r="AZB41" s="163"/>
      <c r="AZC41" s="163"/>
      <c r="AZD41" s="163"/>
      <c r="AZE41" s="163"/>
      <c r="AZF41" s="163"/>
      <c r="AZG41" s="163"/>
      <c r="AZH41" s="163"/>
      <c r="AZI41" s="163"/>
      <c r="AZJ41" s="163"/>
      <c r="AZK41" s="163"/>
      <c r="AZL41" s="163"/>
      <c r="AZM41" s="163"/>
      <c r="AZN41" s="163"/>
      <c r="AZO41" s="163"/>
      <c r="AZP41" s="163"/>
      <c r="AZQ41" s="163"/>
      <c r="AZR41" s="163"/>
      <c r="AZS41" s="163"/>
      <c r="AZT41" s="163"/>
      <c r="AZU41" s="163"/>
      <c r="AZV41" s="163"/>
      <c r="AZW41" s="163"/>
      <c r="AZX41" s="163"/>
      <c r="AZY41" s="163"/>
      <c r="AZZ41" s="163"/>
      <c r="BAA41" s="163"/>
      <c r="BAB41" s="163"/>
      <c r="BAC41" s="163"/>
      <c r="BAD41" s="163"/>
      <c r="BAE41" s="163"/>
      <c r="BAF41" s="163"/>
      <c r="BAG41" s="163"/>
      <c r="BAH41" s="163"/>
      <c r="BAI41" s="163"/>
      <c r="BAJ41" s="163"/>
      <c r="BAK41" s="163"/>
      <c r="BAL41" s="163"/>
      <c r="BAM41" s="163"/>
      <c r="BAN41" s="163"/>
      <c r="BAO41" s="163"/>
      <c r="BAP41" s="163"/>
      <c r="BAQ41" s="163"/>
      <c r="BAR41" s="163"/>
      <c r="BAS41" s="163"/>
      <c r="BAT41" s="163"/>
      <c r="BAU41" s="163"/>
      <c r="BAV41" s="163"/>
      <c r="BAW41" s="163"/>
      <c r="BAX41" s="163"/>
      <c r="BAY41" s="163"/>
      <c r="BAZ41" s="163"/>
      <c r="BBA41" s="163"/>
      <c r="BBB41" s="163"/>
      <c r="BBC41" s="163"/>
      <c r="BBD41" s="163"/>
      <c r="BBE41" s="163"/>
      <c r="BBF41" s="163"/>
      <c r="BBG41" s="163"/>
      <c r="BBH41" s="163"/>
      <c r="BBI41" s="163"/>
      <c r="BBJ41" s="163"/>
      <c r="BBK41" s="163"/>
      <c r="BBL41" s="163"/>
      <c r="BBM41" s="163"/>
      <c r="BBN41" s="163"/>
      <c r="BBO41" s="163"/>
      <c r="BBP41" s="163"/>
      <c r="BBQ41" s="163"/>
      <c r="BBR41" s="163"/>
      <c r="BBS41" s="163"/>
      <c r="BBT41" s="163"/>
      <c r="BBU41" s="163"/>
      <c r="BBV41" s="163"/>
      <c r="BBW41" s="163"/>
      <c r="BBX41" s="163"/>
      <c r="BBY41" s="163"/>
      <c r="BBZ41" s="163"/>
      <c r="BCA41" s="163"/>
      <c r="BCB41" s="163"/>
      <c r="BCC41" s="163"/>
      <c r="BCD41" s="163"/>
      <c r="BCE41" s="163"/>
      <c r="BCF41" s="163"/>
      <c r="BCG41" s="163"/>
      <c r="BCH41" s="163"/>
      <c r="BCI41" s="163"/>
      <c r="BCJ41" s="163"/>
      <c r="BCK41" s="163"/>
      <c r="BCL41" s="163"/>
      <c r="BCM41" s="163"/>
      <c r="BCN41" s="163"/>
      <c r="BCO41" s="163"/>
      <c r="BCP41" s="163"/>
      <c r="BCQ41" s="163"/>
      <c r="BCR41" s="163"/>
      <c r="BCS41" s="163"/>
      <c r="BCT41" s="163"/>
      <c r="BCU41" s="163"/>
      <c r="BCV41" s="163"/>
      <c r="BCW41" s="163"/>
      <c r="BCX41" s="163"/>
      <c r="BCY41" s="163"/>
      <c r="BCZ41" s="163"/>
      <c r="BDA41" s="163"/>
      <c r="BDB41" s="163"/>
      <c r="BDC41" s="163"/>
      <c r="BDD41" s="163"/>
      <c r="BDE41" s="163"/>
      <c r="BDF41" s="163"/>
      <c r="BDG41" s="163"/>
      <c r="BDH41" s="163"/>
      <c r="BDI41" s="163"/>
      <c r="BDJ41" s="163"/>
      <c r="BDK41" s="163"/>
      <c r="BDL41" s="163"/>
      <c r="BDM41" s="163"/>
      <c r="BDN41" s="163"/>
      <c r="BDO41" s="163"/>
      <c r="BDP41" s="163"/>
      <c r="BDQ41" s="163"/>
      <c r="BDR41" s="163"/>
      <c r="BDS41" s="163"/>
      <c r="BDT41" s="163"/>
      <c r="BDU41" s="163"/>
      <c r="BDV41" s="163"/>
      <c r="BDW41" s="163"/>
      <c r="BDX41" s="163"/>
      <c r="BDY41" s="163"/>
      <c r="BDZ41" s="163"/>
      <c r="BEA41" s="163"/>
      <c r="BEB41" s="163"/>
      <c r="BEC41" s="163"/>
      <c r="BED41" s="163"/>
      <c r="BEE41" s="163"/>
      <c r="BEF41" s="163"/>
      <c r="BEG41" s="163"/>
      <c r="BEH41" s="163"/>
      <c r="BEI41" s="163"/>
      <c r="BEJ41" s="163"/>
      <c r="BEK41" s="163"/>
      <c r="BEL41" s="163"/>
      <c r="BEM41" s="163"/>
      <c r="BEN41" s="163"/>
      <c r="BEO41" s="163"/>
      <c r="BEP41" s="163"/>
      <c r="BEQ41" s="163"/>
      <c r="BER41" s="163"/>
      <c r="BES41" s="163"/>
      <c r="BET41" s="163"/>
      <c r="BEU41" s="163"/>
      <c r="BEV41" s="163"/>
      <c r="BEW41" s="163"/>
      <c r="BEX41" s="163"/>
      <c r="BEY41" s="163"/>
      <c r="BEZ41" s="163"/>
      <c r="BFA41" s="163"/>
      <c r="BFB41" s="163"/>
      <c r="BFC41" s="163"/>
      <c r="BFD41" s="163"/>
      <c r="BFE41" s="163"/>
      <c r="BFF41" s="163"/>
      <c r="BFG41" s="163"/>
      <c r="BFH41" s="163"/>
      <c r="BFI41" s="163"/>
      <c r="BFJ41" s="163"/>
      <c r="BFK41" s="163"/>
      <c r="BFL41" s="163"/>
      <c r="BFM41" s="163"/>
      <c r="BFN41" s="163"/>
      <c r="BFO41" s="163"/>
      <c r="BFP41" s="163"/>
      <c r="BFQ41" s="163"/>
      <c r="BFR41" s="163"/>
      <c r="BFS41" s="163"/>
      <c r="BFT41" s="163"/>
      <c r="BFU41" s="163"/>
      <c r="BFV41" s="163"/>
      <c r="BFW41" s="163"/>
      <c r="BFX41" s="163"/>
      <c r="BFY41" s="163"/>
      <c r="BFZ41" s="163"/>
      <c r="BGA41" s="163"/>
      <c r="BGB41" s="163"/>
      <c r="BGC41" s="163"/>
      <c r="BGD41" s="163"/>
      <c r="BGE41" s="163"/>
      <c r="BGF41" s="163"/>
      <c r="BGG41" s="163"/>
      <c r="BGH41" s="163"/>
      <c r="BGI41" s="163"/>
      <c r="BGJ41" s="163"/>
      <c r="BGK41" s="163"/>
      <c r="BGL41" s="163"/>
      <c r="BGM41" s="163"/>
      <c r="BGN41" s="163"/>
      <c r="BGO41" s="163"/>
      <c r="BGP41" s="163"/>
      <c r="BGQ41" s="163"/>
      <c r="BGR41" s="163"/>
      <c r="BGS41" s="163"/>
      <c r="BGT41" s="163"/>
      <c r="BGU41" s="163"/>
      <c r="BGV41" s="163"/>
      <c r="BGW41" s="163"/>
      <c r="BGX41" s="163"/>
      <c r="BGY41" s="163"/>
      <c r="BGZ41" s="163"/>
      <c r="BHA41" s="163"/>
      <c r="BHB41" s="163"/>
      <c r="BHC41" s="163"/>
      <c r="BHD41" s="163"/>
      <c r="BHE41" s="163"/>
      <c r="BHF41" s="163"/>
      <c r="BHG41" s="163"/>
      <c r="BHH41" s="163"/>
      <c r="BHI41" s="163"/>
      <c r="BHJ41" s="163"/>
      <c r="BHK41" s="163"/>
      <c r="BHL41" s="163"/>
      <c r="BHM41" s="163"/>
      <c r="BHN41" s="163"/>
      <c r="BHO41" s="163"/>
      <c r="BHP41" s="163"/>
      <c r="BHQ41" s="163"/>
      <c r="BHR41" s="163"/>
      <c r="BHS41" s="163"/>
      <c r="BHT41" s="163"/>
      <c r="BHU41" s="163"/>
      <c r="BHV41" s="163"/>
      <c r="BHW41" s="163"/>
      <c r="BHX41" s="163"/>
      <c r="BHY41" s="163"/>
      <c r="BHZ41" s="163"/>
      <c r="BIA41" s="163"/>
      <c r="BIB41" s="163"/>
      <c r="BIC41" s="163"/>
      <c r="BID41" s="163"/>
      <c r="BIE41" s="163"/>
      <c r="BIF41" s="163"/>
      <c r="BIG41" s="163"/>
      <c r="BIH41" s="163"/>
      <c r="BII41" s="163"/>
      <c r="BIJ41" s="163"/>
      <c r="BIK41" s="163"/>
      <c r="BIL41" s="163"/>
      <c r="BIM41" s="163"/>
      <c r="BIN41" s="163"/>
      <c r="BIO41" s="163"/>
      <c r="BIP41" s="163"/>
      <c r="BIQ41" s="163"/>
      <c r="BIR41" s="163"/>
      <c r="BIS41" s="163"/>
      <c r="BIT41" s="163"/>
      <c r="BIU41" s="163"/>
      <c r="BIV41" s="163"/>
      <c r="BIW41" s="163"/>
      <c r="BIX41" s="163"/>
      <c r="BIY41" s="163"/>
      <c r="BIZ41" s="163"/>
      <c r="BJA41" s="163"/>
      <c r="BJB41" s="163"/>
      <c r="BJC41" s="163"/>
      <c r="BJD41" s="163"/>
      <c r="BJE41" s="163"/>
      <c r="BJF41" s="163"/>
      <c r="BJG41" s="163"/>
      <c r="BJH41" s="163"/>
      <c r="BJI41" s="163"/>
      <c r="BJJ41" s="163"/>
      <c r="BJK41" s="163"/>
      <c r="BJL41" s="163"/>
      <c r="BJM41" s="163"/>
      <c r="BJN41" s="163"/>
      <c r="BJO41" s="163"/>
      <c r="BJP41" s="163"/>
      <c r="BJQ41" s="163"/>
      <c r="BJR41" s="163"/>
      <c r="BJS41" s="163"/>
      <c r="BJT41" s="163"/>
      <c r="BJU41" s="163"/>
      <c r="BJV41" s="163"/>
      <c r="BJW41" s="163"/>
      <c r="BJX41" s="163"/>
      <c r="BJY41" s="163"/>
      <c r="BJZ41" s="163"/>
      <c r="BKA41" s="163"/>
      <c r="BKB41" s="163"/>
      <c r="BKC41" s="163"/>
      <c r="BKD41" s="163"/>
      <c r="BKE41" s="163"/>
      <c r="BKF41" s="163"/>
      <c r="BKG41" s="163"/>
      <c r="BKH41" s="163"/>
      <c r="BKI41" s="163"/>
      <c r="BKJ41" s="163"/>
      <c r="BKK41" s="163"/>
      <c r="BKL41" s="163"/>
      <c r="BKM41" s="163"/>
      <c r="BKN41" s="163"/>
      <c r="BKO41" s="163"/>
      <c r="BKP41" s="163"/>
      <c r="BKQ41" s="163"/>
      <c r="BKR41" s="163"/>
      <c r="BKS41" s="163"/>
      <c r="BKT41" s="163"/>
      <c r="BKU41" s="163"/>
      <c r="BKV41" s="163"/>
      <c r="BKW41" s="163"/>
      <c r="BKX41" s="163"/>
      <c r="BKY41" s="163"/>
      <c r="BKZ41" s="163"/>
      <c r="BLA41" s="163"/>
      <c r="BLB41" s="163"/>
      <c r="BLC41" s="163"/>
      <c r="BLD41" s="163"/>
      <c r="BLE41" s="163"/>
      <c r="BLF41" s="163"/>
      <c r="BLG41" s="163"/>
      <c r="BLH41" s="163"/>
      <c r="BLI41" s="163"/>
      <c r="BLJ41" s="163"/>
      <c r="BLK41" s="163"/>
      <c r="BLL41" s="163"/>
      <c r="BLM41" s="163"/>
      <c r="BLN41" s="163"/>
      <c r="BLO41" s="163"/>
      <c r="BLP41" s="163"/>
      <c r="BLQ41" s="163"/>
      <c r="BLR41" s="163"/>
      <c r="BLS41" s="163"/>
      <c r="BLT41" s="163"/>
      <c r="BLU41" s="163"/>
      <c r="BLV41" s="163"/>
      <c r="BLW41" s="163"/>
      <c r="BLX41" s="163"/>
      <c r="BLY41" s="163"/>
      <c r="BLZ41" s="163"/>
      <c r="BMA41" s="163"/>
      <c r="BMB41" s="163"/>
      <c r="BMC41" s="163"/>
      <c r="BMD41" s="163"/>
      <c r="BME41" s="163"/>
      <c r="BMF41" s="163"/>
      <c r="BMG41" s="163"/>
      <c r="BMH41" s="163"/>
      <c r="BMI41" s="163"/>
      <c r="BMJ41" s="163"/>
      <c r="BMK41" s="163"/>
      <c r="BML41" s="163"/>
      <c r="BMM41" s="163"/>
      <c r="BMN41" s="163"/>
      <c r="BMO41" s="163"/>
      <c r="BMP41" s="163"/>
      <c r="BMQ41" s="163"/>
      <c r="BMR41" s="163"/>
      <c r="BMS41" s="163"/>
      <c r="BMT41" s="163"/>
      <c r="BMU41" s="163"/>
      <c r="BMV41" s="163"/>
      <c r="BMW41" s="163"/>
      <c r="BMX41" s="163"/>
      <c r="BMY41" s="163"/>
      <c r="BMZ41" s="163"/>
      <c r="BNA41" s="163"/>
      <c r="BNB41" s="163"/>
      <c r="BNC41" s="163"/>
      <c r="BND41" s="163"/>
      <c r="BNE41" s="163"/>
      <c r="BNF41" s="163"/>
      <c r="BNG41" s="163"/>
      <c r="BNH41" s="163"/>
      <c r="BNI41" s="163"/>
      <c r="BNJ41" s="163"/>
      <c r="BNK41" s="163"/>
      <c r="BNL41" s="163"/>
      <c r="BNM41" s="163"/>
      <c r="BNN41" s="163"/>
      <c r="BNO41" s="163"/>
      <c r="BNP41" s="163"/>
      <c r="BNQ41" s="163"/>
      <c r="BNR41" s="163"/>
      <c r="BNS41" s="163"/>
      <c r="BNT41" s="163"/>
      <c r="BNU41" s="163"/>
      <c r="BNV41" s="163"/>
      <c r="BNW41" s="163"/>
      <c r="BNX41" s="163"/>
      <c r="BNY41" s="163"/>
      <c r="BNZ41" s="163"/>
      <c r="BOA41" s="163"/>
      <c r="BOB41" s="163"/>
      <c r="BOC41" s="163"/>
      <c r="BOD41" s="163"/>
      <c r="BOE41" s="163"/>
      <c r="BOF41" s="163"/>
      <c r="BOG41" s="163"/>
      <c r="BOH41" s="163"/>
      <c r="BOI41" s="163"/>
      <c r="BOJ41" s="163"/>
      <c r="BOK41" s="163"/>
      <c r="BOL41" s="163"/>
      <c r="BOM41" s="163"/>
      <c r="BON41" s="163"/>
      <c r="BOO41" s="163"/>
      <c r="BOP41" s="163"/>
      <c r="BOQ41" s="163"/>
      <c r="BOR41" s="163"/>
      <c r="BOS41" s="163"/>
      <c r="BOT41" s="163"/>
      <c r="BOU41" s="163"/>
      <c r="BOV41" s="163"/>
      <c r="BOW41" s="163"/>
      <c r="BOX41" s="163"/>
      <c r="BOY41" s="163"/>
      <c r="BOZ41" s="163"/>
      <c r="BPA41" s="163"/>
      <c r="BPB41" s="163"/>
      <c r="BPC41" s="163"/>
      <c r="BPD41" s="163"/>
      <c r="BPE41" s="163"/>
      <c r="BPF41" s="163"/>
      <c r="BPG41" s="163"/>
      <c r="BPH41" s="163"/>
      <c r="BPI41" s="163"/>
      <c r="BPJ41" s="163"/>
      <c r="BPK41" s="163"/>
      <c r="BPL41" s="163"/>
      <c r="BPM41" s="163"/>
      <c r="BPN41" s="163"/>
      <c r="BPO41" s="163"/>
      <c r="BPP41" s="163"/>
      <c r="BPQ41" s="163"/>
      <c r="BPR41" s="163"/>
      <c r="BPS41" s="163"/>
      <c r="BPT41" s="163"/>
      <c r="BPU41" s="163"/>
      <c r="BPV41" s="163"/>
      <c r="BPW41" s="163"/>
      <c r="BPX41" s="163"/>
      <c r="BPY41" s="163"/>
      <c r="BPZ41" s="163"/>
      <c r="BQA41" s="163"/>
      <c r="BQB41" s="163"/>
      <c r="BQC41" s="163"/>
      <c r="BQD41" s="163"/>
      <c r="BQE41" s="163"/>
      <c r="BQF41" s="163"/>
      <c r="BQG41" s="163"/>
      <c r="BQH41" s="163"/>
      <c r="BQI41" s="163"/>
      <c r="BQJ41" s="163"/>
      <c r="BQK41" s="163"/>
      <c r="BQL41" s="163"/>
      <c r="BQM41" s="163"/>
      <c r="BQN41" s="163"/>
      <c r="BQO41" s="163"/>
      <c r="BQP41" s="163"/>
      <c r="BQQ41" s="163"/>
      <c r="BQR41" s="163"/>
      <c r="BQS41" s="163"/>
      <c r="BQT41" s="163"/>
      <c r="BQU41" s="163"/>
      <c r="BQV41" s="163"/>
      <c r="BQW41" s="163"/>
      <c r="BQX41" s="163"/>
      <c r="BQY41" s="163"/>
      <c r="BQZ41" s="163"/>
      <c r="BRA41" s="163"/>
      <c r="BRB41" s="163"/>
      <c r="BRC41" s="163"/>
      <c r="BRD41" s="163"/>
      <c r="BRE41" s="163"/>
      <c r="BRF41" s="163"/>
      <c r="BRG41" s="163"/>
      <c r="BRH41" s="163"/>
      <c r="BRI41" s="163"/>
      <c r="BRJ41" s="163"/>
      <c r="BRK41" s="163"/>
      <c r="BRL41" s="163"/>
      <c r="BRM41" s="163"/>
      <c r="BRN41" s="163"/>
      <c r="BRO41" s="163"/>
      <c r="BRP41" s="163"/>
      <c r="BRQ41" s="163"/>
      <c r="BRR41" s="163"/>
      <c r="BRS41" s="163"/>
      <c r="BRT41" s="163"/>
      <c r="BRU41" s="163"/>
      <c r="BRV41" s="163"/>
      <c r="BRW41" s="163"/>
      <c r="BRX41" s="163"/>
      <c r="BRY41" s="163"/>
      <c r="BRZ41" s="163"/>
      <c r="BSA41" s="163"/>
      <c r="BSB41" s="163"/>
      <c r="BSC41" s="163"/>
      <c r="BSD41" s="163"/>
      <c r="BSE41" s="163"/>
      <c r="BSF41" s="163"/>
      <c r="BSG41" s="163"/>
      <c r="BSH41" s="163"/>
      <c r="BSI41" s="163"/>
      <c r="BSJ41" s="163"/>
      <c r="BSK41" s="163"/>
      <c r="BSL41" s="163"/>
      <c r="BSM41" s="163"/>
      <c r="BSN41" s="163"/>
      <c r="BSO41" s="163"/>
      <c r="BSP41" s="163"/>
      <c r="BSQ41" s="163"/>
      <c r="BSR41" s="163"/>
      <c r="BSS41" s="163"/>
      <c r="BST41" s="163"/>
      <c r="BSU41" s="163"/>
      <c r="BSV41" s="163"/>
      <c r="BSW41" s="163"/>
      <c r="BSX41" s="163"/>
      <c r="BSY41" s="163"/>
      <c r="BSZ41" s="163"/>
      <c r="BTA41" s="163"/>
      <c r="BTB41" s="163"/>
      <c r="BTC41" s="163"/>
      <c r="BTD41" s="163"/>
      <c r="BTE41" s="163"/>
      <c r="BTF41" s="163"/>
      <c r="BTG41" s="163"/>
      <c r="BTH41" s="163"/>
      <c r="BTI41" s="163"/>
      <c r="BTJ41" s="163"/>
      <c r="BTK41" s="163"/>
      <c r="BTL41" s="163"/>
      <c r="BTM41" s="163"/>
      <c r="BTN41" s="163"/>
      <c r="BTO41" s="163"/>
      <c r="BTP41" s="163"/>
      <c r="BTQ41" s="163"/>
      <c r="BTR41" s="163"/>
      <c r="BTS41" s="163"/>
      <c r="BTT41" s="163"/>
      <c r="BTU41" s="163"/>
      <c r="BTV41" s="163"/>
      <c r="BTW41" s="163"/>
      <c r="BTX41" s="163"/>
      <c r="BTY41" s="163"/>
      <c r="BTZ41" s="163"/>
      <c r="BUA41" s="163"/>
      <c r="BUB41" s="163"/>
      <c r="BUC41" s="163"/>
      <c r="BUD41" s="163"/>
      <c r="BUE41" s="163"/>
      <c r="BUF41" s="163"/>
      <c r="BUG41" s="163"/>
      <c r="BUH41" s="163"/>
      <c r="BUI41" s="163"/>
      <c r="BUJ41" s="163"/>
      <c r="BUK41" s="163"/>
      <c r="BUL41" s="163"/>
      <c r="BUM41" s="163"/>
      <c r="BUN41" s="163"/>
      <c r="BUO41" s="163"/>
      <c r="BUP41" s="163"/>
      <c r="BUQ41" s="163"/>
      <c r="BUR41" s="163"/>
      <c r="BUS41" s="163"/>
      <c r="BUT41" s="163"/>
      <c r="BUU41" s="163"/>
      <c r="BUV41" s="163"/>
      <c r="BUW41" s="163"/>
      <c r="BUX41" s="163"/>
      <c r="BUY41" s="163"/>
      <c r="BUZ41" s="163"/>
      <c r="BVA41" s="163"/>
      <c r="BVB41" s="163"/>
      <c r="BVC41" s="163"/>
      <c r="BVD41" s="163"/>
      <c r="BVE41" s="163"/>
      <c r="BVF41" s="163"/>
      <c r="BVG41" s="163"/>
      <c r="BVH41" s="163"/>
      <c r="BVI41" s="163"/>
      <c r="BVJ41" s="163"/>
      <c r="BVK41" s="163"/>
      <c r="BVL41" s="163"/>
      <c r="BVM41" s="163"/>
      <c r="BVN41" s="163"/>
      <c r="BVO41" s="163"/>
      <c r="BVP41" s="163"/>
      <c r="BVQ41" s="163"/>
      <c r="BVR41" s="163"/>
      <c r="BVS41" s="163"/>
      <c r="BVT41" s="163"/>
      <c r="BVU41" s="163"/>
      <c r="BVV41" s="163"/>
      <c r="BVW41" s="163"/>
      <c r="BVX41" s="163"/>
      <c r="BVY41" s="163"/>
      <c r="BVZ41" s="163"/>
      <c r="BWA41" s="163"/>
      <c r="BWB41" s="163"/>
      <c r="BWC41" s="163"/>
      <c r="BWD41" s="163"/>
      <c r="BWE41" s="163"/>
      <c r="BWF41" s="163"/>
      <c r="BWG41" s="163"/>
      <c r="BWH41" s="163"/>
      <c r="BWI41" s="163"/>
      <c r="BWJ41" s="163"/>
      <c r="BWK41" s="163"/>
      <c r="BWL41" s="163"/>
      <c r="BWM41" s="163"/>
      <c r="BWN41" s="163"/>
      <c r="BWO41" s="163"/>
      <c r="BWP41" s="163"/>
      <c r="BWQ41" s="163"/>
      <c r="BWR41" s="163"/>
      <c r="BWS41" s="163"/>
      <c r="BWT41" s="163"/>
      <c r="BWU41" s="163"/>
      <c r="BWV41" s="163"/>
      <c r="BWW41" s="163"/>
      <c r="BWX41" s="163"/>
      <c r="BWY41" s="163"/>
      <c r="BWZ41" s="163"/>
      <c r="BXA41" s="163"/>
      <c r="BXB41" s="163"/>
      <c r="BXC41" s="163"/>
      <c r="BXD41" s="163"/>
      <c r="BXE41" s="163"/>
      <c r="BXF41" s="163"/>
      <c r="BXG41" s="163"/>
      <c r="BXH41" s="163"/>
      <c r="BXI41" s="163"/>
      <c r="BXJ41" s="163"/>
      <c r="BXK41" s="163"/>
      <c r="BXL41" s="163"/>
      <c r="BXM41" s="163"/>
      <c r="BXN41" s="163"/>
      <c r="BXO41" s="163"/>
      <c r="BXP41" s="163"/>
      <c r="BXQ41" s="163"/>
      <c r="BXR41" s="163"/>
      <c r="BXS41" s="163"/>
      <c r="BXT41" s="163"/>
      <c r="BXU41" s="163"/>
      <c r="BXV41" s="163"/>
      <c r="BXW41" s="163"/>
      <c r="BXX41" s="163"/>
      <c r="BXY41" s="163"/>
      <c r="BXZ41" s="163"/>
      <c r="BYA41" s="163"/>
      <c r="BYB41" s="163"/>
      <c r="BYC41" s="163"/>
      <c r="BYD41" s="163"/>
      <c r="BYE41" s="163"/>
      <c r="BYF41" s="163"/>
      <c r="BYG41" s="163"/>
      <c r="BYH41" s="163"/>
      <c r="BYI41" s="163"/>
      <c r="BYJ41" s="163"/>
      <c r="BYK41" s="163"/>
      <c r="BYL41" s="163"/>
      <c r="BYM41" s="163"/>
      <c r="BYN41" s="163"/>
      <c r="BYO41" s="163"/>
      <c r="BYP41" s="163"/>
      <c r="BYQ41" s="163"/>
      <c r="BYR41" s="163"/>
      <c r="BYS41" s="163"/>
      <c r="BYT41" s="163"/>
      <c r="BYU41" s="163"/>
      <c r="BYV41" s="163"/>
      <c r="BYW41" s="163"/>
      <c r="BYX41" s="163"/>
      <c r="BYY41" s="163"/>
      <c r="BYZ41" s="163"/>
      <c r="BZA41" s="163"/>
      <c r="BZB41" s="163"/>
      <c r="BZC41" s="163"/>
      <c r="BZD41" s="163"/>
      <c r="BZE41" s="163"/>
      <c r="BZF41" s="163"/>
      <c r="BZG41" s="163"/>
      <c r="BZH41" s="163"/>
      <c r="BZI41" s="163"/>
      <c r="BZJ41" s="163"/>
      <c r="BZK41" s="163"/>
      <c r="BZL41" s="163"/>
      <c r="BZM41" s="163"/>
      <c r="BZN41" s="163"/>
      <c r="BZO41" s="163"/>
      <c r="BZP41" s="163"/>
      <c r="BZQ41" s="163"/>
      <c r="BZR41" s="163"/>
      <c r="BZS41" s="163"/>
      <c r="BZT41" s="163"/>
      <c r="BZU41" s="163"/>
      <c r="BZV41" s="163"/>
      <c r="BZW41" s="163"/>
      <c r="BZX41" s="163"/>
      <c r="BZY41" s="163"/>
      <c r="BZZ41" s="163"/>
      <c r="CAA41" s="163"/>
      <c r="CAB41" s="163"/>
      <c r="CAC41" s="163"/>
      <c r="CAD41" s="163"/>
      <c r="CAE41" s="163"/>
      <c r="CAF41" s="163"/>
      <c r="CAG41" s="163"/>
      <c r="CAH41" s="163"/>
      <c r="CAI41" s="163"/>
      <c r="CAJ41" s="163"/>
      <c r="CAK41" s="163"/>
      <c r="CAL41" s="163"/>
      <c r="CAM41" s="163"/>
      <c r="CAN41" s="163"/>
      <c r="CAO41" s="163"/>
      <c r="CAP41" s="163"/>
      <c r="CAQ41" s="163"/>
      <c r="CAR41" s="163"/>
      <c r="CAS41" s="163"/>
      <c r="CAT41" s="163"/>
      <c r="CAU41" s="163"/>
      <c r="CAV41" s="163"/>
      <c r="CAW41" s="163"/>
      <c r="CAX41" s="163"/>
      <c r="CAY41" s="163"/>
      <c r="CAZ41" s="163"/>
      <c r="CBA41" s="163"/>
      <c r="CBB41" s="163"/>
      <c r="CBC41" s="163"/>
      <c r="CBD41" s="163"/>
      <c r="CBE41" s="163"/>
      <c r="CBF41" s="163"/>
      <c r="CBG41" s="163"/>
      <c r="CBH41" s="163"/>
      <c r="CBI41" s="163"/>
      <c r="CBJ41" s="163"/>
      <c r="CBK41" s="163"/>
      <c r="CBL41" s="163"/>
      <c r="CBM41" s="163"/>
      <c r="CBN41" s="163"/>
      <c r="CBO41" s="163"/>
      <c r="CBP41" s="163"/>
      <c r="CBQ41" s="163"/>
      <c r="CBR41" s="163"/>
      <c r="CBS41" s="163"/>
      <c r="CBT41" s="163"/>
      <c r="CBU41" s="163"/>
      <c r="CBV41" s="163"/>
      <c r="CBW41" s="163"/>
      <c r="CBX41" s="163"/>
      <c r="CBY41" s="163"/>
      <c r="CBZ41" s="163"/>
      <c r="CCA41" s="163"/>
      <c r="CCB41" s="163"/>
      <c r="CCC41" s="163"/>
      <c r="CCD41" s="163"/>
      <c r="CCE41" s="163"/>
      <c r="CCF41" s="163"/>
      <c r="CCG41" s="163"/>
      <c r="CCH41" s="163"/>
      <c r="CCI41" s="163"/>
      <c r="CCJ41" s="163"/>
      <c r="CCK41" s="163"/>
      <c r="CCL41" s="163"/>
      <c r="CCM41" s="163"/>
      <c r="CCN41" s="163"/>
      <c r="CCO41" s="163"/>
      <c r="CCP41" s="163"/>
      <c r="CCQ41" s="163"/>
      <c r="CCR41" s="163"/>
      <c r="CCS41" s="163"/>
      <c r="CCT41" s="163"/>
      <c r="CCU41" s="163"/>
      <c r="CCV41" s="163"/>
      <c r="CCW41" s="163"/>
      <c r="CCX41" s="163"/>
      <c r="CCY41" s="163"/>
      <c r="CCZ41" s="163"/>
      <c r="CDA41" s="163"/>
      <c r="CDB41" s="163"/>
      <c r="CDC41" s="163"/>
      <c r="CDD41" s="163"/>
      <c r="CDE41" s="163"/>
      <c r="CDF41" s="163"/>
      <c r="CDG41" s="163"/>
      <c r="CDH41" s="163"/>
      <c r="CDI41" s="163"/>
      <c r="CDJ41" s="163"/>
      <c r="CDK41" s="163"/>
      <c r="CDL41" s="163"/>
      <c r="CDM41" s="163"/>
      <c r="CDN41" s="163"/>
      <c r="CDO41" s="163"/>
      <c r="CDP41" s="163"/>
      <c r="CDQ41" s="163"/>
      <c r="CDR41" s="163"/>
      <c r="CDS41" s="163"/>
      <c r="CDT41" s="163"/>
      <c r="CDU41" s="163"/>
      <c r="CDV41" s="163"/>
      <c r="CDW41" s="163"/>
      <c r="CDX41" s="163"/>
      <c r="CDY41" s="163"/>
      <c r="CDZ41" s="163"/>
      <c r="CEA41" s="163"/>
      <c r="CEB41" s="163"/>
      <c r="CEC41" s="163"/>
      <c r="CED41" s="163"/>
      <c r="CEE41" s="163"/>
      <c r="CEF41" s="163"/>
      <c r="CEG41" s="163"/>
      <c r="CEH41" s="163"/>
      <c r="CEI41" s="163"/>
      <c r="CEJ41" s="163"/>
      <c r="CEK41" s="163"/>
      <c r="CEL41" s="163"/>
      <c r="CEM41" s="163"/>
      <c r="CEN41" s="163"/>
      <c r="CEO41" s="163"/>
      <c r="CEP41" s="163"/>
      <c r="CEQ41" s="163"/>
      <c r="CER41" s="163"/>
      <c r="CES41" s="163"/>
      <c r="CET41" s="163"/>
      <c r="CEU41" s="163"/>
      <c r="CEV41" s="163"/>
      <c r="CEW41" s="163"/>
      <c r="CEX41" s="163"/>
      <c r="CEY41" s="163"/>
      <c r="CEZ41" s="163"/>
      <c r="CFA41" s="163"/>
      <c r="CFB41" s="163"/>
      <c r="CFC41" s="163"/>
      <c r="CFD41" s="163"/>
      <c r="CFE41" s="163"/>
      <c r="CFF41" s="163"/>
      <c r="CFG41" s="163"/>
      <c r="CFH41" s="163"/>
      <c r="CFI41" s="163"/>
      <c r="CFJ41" s="163"/>
      <c r="CFK41" s="163"/>
      <c r="CFL41" s="163"/>
      <c r="CFM41" s="163"/>
      <c r="CFN41" s="163"/>
      <c r="CFO41" s="163"/>
      <c r="CFP41" s="163"/>
      <c r="CFQ41" s="163"/>
      <c r="CFR41" s="163"/>
      <c r="CFS41" s="163"/>
      <c r="CFT41" s="163"/>
      <c r="CFU41" s="163"/>
      <c r="CFV41" s="163"/>
      <c r="CFW41" s="163"/>
      <c r="CFX41" s="163"/>
      <c r="CFY41" s="163"/>
      <c r="CFZ41" s="163"/>
      <c r="CGA41" s="163"/>
      <c r="CGB41" s="163"/>
      <c r="CGC41" s="163"/>
      <c r="CGD41" s="163"/>
      <c r="CGE41" s="163"/>
      <c r="CGF41" s="163"/>
      <c r="CGG41" s="163"/>
      <c r="CGH41" s="163"/>
      <c r="CGI41" s="163"/>
      <c r="CGJ41" s="163"/>
      <c r="CGK41" s="163"/>
      <c r="CGL41" s="163"/>
      <c r="CGM41" s="163"/>
      <c r="CGN41" s="163"/>
      <c r="CGO41" s="163"/>
      <c r="CGP41" s="163"/>
      <c r="CGQ41" s="163"/>
      <c r="CGR41" s="163"/>
      <c r="CGS41" s="163"/>
      <c r="CGT41" s="163"/>
      <c r="CGU41" s="163"/>
      <c r="CGV41" s="163"/>
      <c r="CGW41" s="163"/>
      <c r="CGX41" s="163"/>
      <c r="CGY41" s="163"/>
      <c r="CGZ41" s="163"/>
      <c r="CHA41" s="163"/>
      <c r="CHB41" s="163"/>
      <c r="CHC41" s="163"/>
      <c r="CHD41" s="163"/>
      <c r="CHE41" s="163"/>
      <c r="CHF41" s="163"/>
      <c r="CHG41" s="163"/>
      <c r="CHH41" s="163"/>
      <c r="CHI41" s="163"/>
      <c r="CHJ41" s="163"/>
      <c r="CHK41" s="163"/>
      <c r="CHL41" s="163"/>
      <c r="CHM41" s="163"/>
      <c r="CHN41" s="163"/>
      <c r="CHO41" s="163"/>
      <c r="CHP41" s="163"/>
      <c r="CHQ41" s="163"/>
      <c r="CHR41" s="163"/>
      <c r="CHS41" s="163"/>
      <c r="CHT41" s="163"/>
      <c r="CHU41" s="163"/>
      <c r="CHV41" s="163"/>
      <c r="CHW41" s="163"/>
      <c r="CHX41" s="163"/>
      <c r="CHY41" s="163"/>
      <c r="CHZ41" s="163"/>
      <c r="CIA41" s="163"/>
      <c r="CIB41" s="163"/>
      <c r="CIC41" s="163"/>
      <c r="CID41" s="163"/>
      <c r="CIE41" s="163"/>
      <c r="CIF41" s="163"/>
      <c r="CIG41" s="163"/>
      <c r="CIH41" s="163"/>
      <c r="CII41" s="163"/>
      <c r="CIJ41" s="163"/>
      <c r="CIK41" s="163"/>
      <c r="CIL41" s="163"/>
      <c r="CIM41" s="163"/>
      <c r="CIN41" s="163"/>
      <c r="CIO41" s="163"/>
      <c r="CIP41" s="163"/>
      <c r="CIQ41" s="163"/>
      <c r="CIR41" s="163"/>
      <c r="CIS41" s="163"/>
      <c r="CIT41" s="163"/>
      <c r="CIU41" s="163"/>
      <c r="CIV41" s="163"/>
      <c r="CIW41" s="163"/>
      <c r="CIX41" s="163"/>
      <c r="CIY41" s="163"/>
      <c r="CIZ41" s="163"/>
      <c r="CJA41" s="163"/>
      <c r="CJB41" s="163"/>
      <c r="CJC41" s="163"/>
      <c r="CJD41" s="163"/>
      <c r="CJE41" s="163"/>
      <c r="CJF41" s="163"/>
      <c r="CJG41" s="163"/>
      <c r="CJH41" s="163"/>
      <c r="CJI41" s="163"/>
      <c r="CJJ41" s="163"/>
      <c r="CJK41" s="163"/>
      <c r="CJL41" s="163"/>
      <c r="CJM41" s="163"/>
      <c r="CJN41" s="163"/>
      <c r="CJO41" s="163"/>
      <c r="CJP41" s="163"/>
      <c r="CJQ41" s="163"/>
      <c r="CJR41" s="163"/>
      <c r="CJS41" s="163"/>
      <c r="CJT41" s="163"/>
      <c r="CJU41" s="163"/>
      <c r="CJV41" s="163"/>
      <c r="CJW41" s="163"/>
      <c r="CJX41" s="163"/>
      <c r="CJY41" s="163"/>
      <c r="CJZ41" s="163"/>
      <c r="CKA41" s="163"/>
      <c r="CKB41" s="163"/>
      <c r="CKC41" s="163"/>
      <c r="CKD41" s="163"/>
      <c r="CKE41" s="163"/>
      <c r="CKF41" s="163"/>
      <c r="CKG41" s="163"/>
      <c r="CKH41" s="163"/>
      <c r="CKI41" s="163"/>
      <c r="CKJ41" s="163"/>
      <c r="CKK41" s="163"/>
      <c r="CKL41" s="163"/>
      <c r="CKM41" s="163"/>
      <c r="CKN41" s="163"/>
      <c r="CKO41" s="163"/>
      <c r="CKP41" s="163"/>
      <c r="CKQ41" s="163"/>
      <c r="CKR41" s="163"/>
      <c r="CKS41" s="163"/>
      <c r="CKT41" s="163"/>
      <c r="CKU41" s="163"/>
      <c r="CKV41" s="163"/>
      <c r="CKW41" s="163"/>
      <c r="CKX41" s="163"/>
      <c r="CKY41" s="163"/>
      <c r="CKZ41" s="163"/>
      <c r="CLA41" s="163"/>
      <c r="CLB41" s="163"/>
      <c r="CLC41" s="163"/>
      <c r="CLD41" s="163"/>
      <c r="CLE41" s="163"/>
      <c r="CLF41" s="163"/>
      <c r="CLG41" s="163"/>
      <c r="CLH41" s="163"/>
      <c r="CLI41" s="163"/>
      <c r="CLJ41" s="163"/>
      <c r="CLK41" s="163"/>
      <c r="CLL41" s="163"/>
      <c r="CLM41" s="163"/>
      <c r="CLN41" s="163"/>
      <c r="CLO41" s="163"/>
      <c r="CLP41" s="163"/>
      <c r="CLQ41" s="163"/>
      <c r="CLR41" s="163"/>
      <c r="CLS41" s="163"/>
      <c r="CLT41" s="163"/>
      <c r="CLU41" s="163"/>
      <c r="CLV41" s="163"/>
      <c r="CLW41" s="163"/>
      <c r="CLX41" s="163"/>
      <c r="CLY41" s="163"/>
      <c r="CLZ41" s="163"/>
      <c r="CMA41" s="163"/>
      <c r="CMB41" s="163"/>
      <c r="CMC41" s="163"/>
      <c r="CMD41" s="163"/>
      <c r="CME41" s="163"/>
      <c r="CMF41" s="163"/>
      <c r="CMG41" s="163"/>
      <c r="CMH41" s="163"/>
      <c r="CMI41" s="163"/>
      <c r="CMJ41" s="163"/>
      <c r="CMK41" s="163"/>
      <c r="CML41" s="163"/>
      <c r="CMM41" s="163"/>
      <c r="CMN41" s="163"/>
      <c r="CMO41" s="163"/>
      <c r="CMP41" s="163"/>
      <c r="CMQ41" s="163"/>
      <c r="CMR41" s="163"/>
      <c r="CMS41" s="163"/>
      <c r="CMT41" s="163"/>
      <c r="CMU41" s="163"/>
      <c r="CMV41" s="163"/>
      <c r="CMW41" s="163"/>
      <c r="CMX41" s="163"/>
      <c r="CMY41" s="163"/>
      <c r="CMZ41" s="163"/>
      <c r="CNA41" s="163"/>
      <c r="CNB41" s="163"/>
      <c r="CNC41" s="163"/>
      <c r="CND41" s="163"/>
      <c r="CNE41" s="163"/>
      <c r="CNF41" s="163"/>
      <c r="CNG41" s="163"/>
      <c r="CNH41" s="163"/>
      <c r="CNI41" s="163"/>
      <c r="CNJ41" s="163"/>
      <c r="CNK41" s="163"/>
      <c r="CNL41" s="163"/>
      <c r="CNM41" s="163"/>
      <c r="CNN41" s="163"/>
      <c r="CNO41" s="163"/>
      <c r="CNP41" s="163"/>
      <c r="CNQ41" s="163"/>
      <c r="CNR41" s="163"/>
      <c r="CNS41" s="163"/>
      <c r="CNT41" s="163"/>
      <c r="CNU41" s="163"/>
      <c r="CNV41" s="163"/>
      <c r="CNW41" s="163"/>
      <c r="CNX41" s="163"/>
      <c r="CNY41" s="163"/>
      <c r="CNZ41" s="163"/>
      <c r="COA41" s="163"/>
      <c r="COB41" s="163"/>
      <c r="COC41" s="163"/>
      <c r="COD41" s="163"/>
      <c r="COE41" s="163"/>
      <c r="COF41" s="163"/>
      <c r="COG41" s="163"/>
      <c r="COH41" s="163"/>
      <c r="COI41" s="163"/>
      <c r="COJ41" s="163"/>
      <c r="COK41" s="163"/>
      <c r="COL41" s="163"/>
      <c r="COM41" s="163"/>
      <c r="CON41" s="163"/>
      <c r="COO41" s="163"/>
      <c r="COP41" s="163"/>
      <c r="COQ41" s="163"/>
      <c r="COR41" s="163"/>
      <c r="COS41" s="163"/>
      <c r="COT41" s="163"/>
      <c r="COU41" s="163"/>
      <c r="COV41" s="163"/>
      <c r="COW41" s="163"/>
      <c r="COX41" s="163"/>
      <c r="COY41" s="163"/>
      <c r="COZ41" s="163"/>
      <c r="CPA41" s="163"/>
      <c r="CPB41" s="163"/>
      <c r="CPC41" s="163"/>
      <c r="CPD41" s="163"/>
      <c r="CPE41" s="163"/>
      <c r="CPF41" s="163"/>
      <c r="CPG41" s="163"/>
      <c r="CPH41" s="163"/>
      <c r="CPI41" s="163"/>
      <c r="CPJ41" s="163"/>
      <c r="CPK41" s="163"/>
      <c r="CPL41" s="163"/>
      <c r="CPM41" s="163"/>
      <c r="CPN41" s="163"/>
      <c r="CPO41" s="163"/>
      <c r="CPP41" s="163"/>
      <c r="CPQ41" s="163"/>
      <c r="CPR41" s="163"/>
      <c r="CPS41" s="163"/>
      <c r="CPT41" s="163"/>
      <c r="CPU41" s="163"/>
      <c r="CPV41" s="163"/>
      <c r="CPW41" s="163"/>
      <c r="CPX41" s="163"/>
      <c r="CPY41" s="163"/>
      <c r="CPZ41" s="163"/>
      <c r="CQA41" s="163"/>
      <c r="CQB41" s="163"/>
      <c r="CQC41" s="163"/>
      <c r="CQD41" s="163"/>
      <c r="CQE41" s="163"/>
      <c r="CQF41" s="163"/>
      <c r="CQG41" s="163"/>
      <c r="CQH41" s="163"/>
      <c r="CQI41" s="163"/>
      <c r="CQJ41" s="163"/>
      <c r="CQK41" s="163"/>
      <c r="CQL41" s="163"/>
      <c r="CQM41" s="163"/>
      <c r="CQN41" s="163"/>
      <c r="CQO41" s="163"/>
      <c r="CQP41" s="163"/>
      <c r="CQQ41" s="163"/>
      <c r="CQR41" s="163"/>
      <c r="CQS41" s="163"/>
      <c r="CQT41" s="163"/>
      <c r="CQU41" s="163"/>
      <c r="CQV41" s="163"/>
      <c r="CQW41" s="163"/>
      <c r="CQX41" s="163"/>
      <c r="CQY41" s="163"/>
      <c r="CQZ41" s="163"/>
      <c r="CRA41" s="163"/>
      <c r="CRB41" s="163"/>
      <c r="CRC41" s="163"/>
      <c r="CRD41" s="163"/>
      <c r="CRE41" s="163"/>
      <c r="CRF41" s="163"/>
      <c r="CRG41" s="163"/>
      <c r="CRH41" s="163"/>
      <c r="CRI41" s="163"/>
      <c r="CRJ41" s="163"/>
      <c r="CRK41" s="163"/>
      <c r="CRL41" s="163"/>
      <c r="CRM41" s="163"/>
      <c r="CRN41" s="163"/>
      <c r="CRO41" s="163"/>
      <c r="CRP41" s="163"/>
      <c r="CRQ41" s="163"/>
      <c r="CRR41" s="163"/>
      <c r="CRS41" s="163"/>
      <c r="CRT41" s="163"/>
      <c r="CRU41" s="163"/>
      <c r="CRV41" s="163"/>
      <c r="CRW41" s="163"/>
      <c r="CRX41" s="163"/>
      <c r="CRY41" s="163"/>
      <c r="CRZ41" s="163"/>
      <c r="CSA41" s="163"/>
      <c r="CSB41" s="163"/>
      <c r="CSC41" s="163"/>
      <c r="CSD41" s="163"/>
      <c r="CSE41" s="163"/>
      <c r="CSF41" s="163"/>
      <c r="CSG41" s="163"/>
      <c r="CSH41" s="163"/>
      <c r="CSI41" s="163"/>
      <c r="CSJ41" s="163"/>
      <c r="CSK41" s="163"/>
      <c r="CSL41" s="163"/>
      <c r="CSM41" s="163"/>
      <c r="CSN41" s="163"/>
      <c r="CSO41" s="163"/>
      <c r="CSP41" s="163"/>
      <c r="CSQ41" s="163"/>
      <c r="CSR41" s="163"/>
      <c r="CSS41" s="163"/>
      <c r="CST41" s="163"/>
      <c r="CSU41" s="163"/>
      <c r="CSV41" s="163"/>
      <c r="CSW41" s="163"/>
      <c r="CSX41" s="163"/>
      <c r="CSY41" s="163"/>
      <c r="CSZ41" s="163"/>
      <c r="CTA41" s="163"/>
      <c r="CTB41" s="163"/>
      <c r="CTC41" s="163"/>
      <c r="CTD41" s="163"/>
      <c r="CTE41" s="163"/>
      <c r="CTF41" s="163"/>
      <c r="CTG41" s="163"/>
      <c r="CTH41" s="163"/>
      <c r="CTI41" s="163"/>
      <c r="CTJ41" s="163"/>
      <c r="CTK41" s="163"/>
      <c r="CTL41" s="163"/>
      <c r="CTM41" s="163"/>
      <c r="CTN41" s="163"/>
      <c r="CTO41" s="163"/>
      <c r="CTP41" s="163"/>
      <c r="CTQ41" s="163"/>
      <c r="CTR41" s="163"/>
      <c r="CTS41" s="163"/>
      <c r="CTT41" s="163"/>
      <c r="CTU41" s="163"/>
      <c r="CTV41" s="163"/>
      <c r="CTW41" s="163"/>
      <c r="CTX41" s="163"/>
      <c r="CTY41" s="163"/>
      <c r="CTZ41" s="163"/>
      <c r="CUA41" s="163"/>
      <c r="CUB41" s="163"/>
      <c r="CUC41" s="163"/>
      <c r="CUD41" s="163"/>
      <c r="CUE41" s="163"/>
      <c r="CUF41" s="163"/>
      <c r="CUG41" s="163"/>
      <c r="CUH41" s="163"/>
      <c r="CUI41" s="163"/>
      <c r="CUJ41" s="163"/>
      <c r="CUK41" s="163"/>
      <c r="CUL41" s="163"/>
      <c r="CUM41" s="163"/>
      <c r="CUN41" s="163"/>
      <c r="CUO41" s="163"/>
      <c r="CUP41" s="163"/>
      <c r="CUQ41" s="163"/>
      <c r="CUR41" s="163"/>
      <c r="CUS41" s="163"/>
      <c r="CUT41" s="163"/>
      <c r="CUU41" s="163"/>
      <c r="CUV41" s="163"/>
      <c r="CUW41" s="163"/>
      <c r="CUX41" s="163"/>
      <c r="CUY41" s="163"/>
      <c r="CUZ41" s="163"/>
      <c r="CVA41" s="163"/>
      <c r="CVB41" s="163"/>
      <c r="CVC41" s="163"/>
      <c r="CVD41" s="163"/>
      <c r="CVE41" s="163"/>
      <c r="CVF41" s="163"/>
      <c r="CVG41" s="163"/>
      <c r="CVH41" s="163"/>
      <c r="CVI41" s="163"/>
      <c r="CVJ41" s="163"/>
      <c r="CVK41" s="163"/>
      <c r="CVL41" s="163"/>
      <c r="CVM41" s="163"/>
      <c r="CVN41" s="163"/>
      <c r="CVO41" s="163"/>
      <c r="CVP41" s="163"/>
      <c r="CVQ41" s="163"/>
      <c r="CVR41" s="163"/>
      <c r="CVS41" s="163"/>
      <c r="CVT41" s="163"/>
      <c r="CVU41" s="163"/>
      <c r="CVV41" s="163"/>
      <c r="CVW41" s="163"/>
      <c r="CVX41" s="163"/>
      <c r="CVY41" s="163"/>
      <c r="CVZ41" s="163"/>
      <c r="CWA41" s="163"/>
      <c r="CWB41" s="163"/>
      <c r="CWC41" s="163"/>
      <c r="CWD41" s="163"/>
      <c r="CWE41" s="163"/>
      <c r="CWF41" s="163"/>
      <c r="CWG41" s="163"/>
      <c r="CWH41" s="163"/>
      <c r="CWI41" s="163"/>
      <c r="CWJ41" s="163"/>
      <c r="CWK41" s="163"/>
      <c r="CWL41" s="163"/>
      <c r="CWM41" s="163"/>
      <c r="CWN41" s="163"/>
      <c r="CWO41" s="163"/>
      <c r="CWP41" s="163"/>
      <c r="CWQ41" s="163"/>
      <c r="CWR41" s="163"/>
      <c r="CWS41" s="163"/>
      <c r="CWT41" s="163"/>
      <c r="CWU41" s="163"/>
      <c r="CWV41" s="163"/>
      <c r="CWW41" s="163"/>
      <c r="CWX41" s="163"/>
      <c r="CWY41" s="163"/>
      <c r="CWZ41" s="163"/>
      <c r="CXA41" s="163"/>
      <c r="CXB41" s="163"/>
      <c r="CXC41" s="163"/>
      <c r="CXD41" s="163"/>
      <c r="CXE41" s="163"/>
      <c r="CXF41" s="163"/>
      <c r="CXG41" s="163"/>
      <c r="CXH41" s="163"/>
      <c r="CXI41" s="163"/>
      <c r="CXJ41" s="163"/>
      <c r="CXK41" s="163"/>
      <c r="CXL41" s="163"/>
      <c r="CXM41" s="163"/>
      <c r="CXN41" s="163"/>
      <c r="CXO41" s="163"/>
      <c r="CXP41" s="163"/>
      <c r="CXQ41" s="163"/>
      <c r="CXR41" s="163"/>
      <c r="CXS41" s="163"/>
      <c r="CXT41" s="163"/>
      <c r="CXU41" s="163"/>
      <c r="CXV41" s="163"/>
      <c r="CXW41" s="163"/>
      <c r="CXX41" s="163"/>
      <c r="CXY41" s="163"/>
      <c r="CXZ41" s="163"/>
      <c r="CYA41" s="163"/>
      <c r="CYB41" s="163"/>
      <c r="CYC41" s="163"/>
      <c r="CYD41" s="163"/>
      <c r="CYE41" s="163"/>
      <c r="CYF41" s="163"/>
      <c r="CYG41" s="163"/>
      <c r="CYH41" s="163"/>
      <c r="CYI41" s="163"/>
      <c r="CYJ41" s="163"/>
      <c r="CYK41" s="163"/>
      <c r="CYL41" s="163"/>
      <c r="CYM41" s="163"/>
      <c r="CYN41" s="163"/>
      <c r="CYO41" s="163"/>
      <c r="CYP41" s="163"/>
      <c r="CYQ41" s="163"/>
      <c r="CYR41" s="163"/>
      <c r="CYS41" s="163"/>
      <c r="CYT41" s="163"/>
      <c r="CYU41" s="163"/>
      <c r="CYV41" s="163"/>
      <c r="CYW41" s="163"/>
      <c r="CYX41" s="163"/>
      <c r="CYY41" s="163"/>
      <c r="CYZ41" s="163"/>
      <c r="CZA41" s="163"/>
      <c r="CZB41" s="163"/>
      <c r="CZC41" s="163"/>
      <c r="CZD41" s="163"/>
      <c r="CZE41" s="163"/>
      <c r="CZF41" s="163"/>
      <c r="CZG41" s="163"/>
      <c r="CZH41" s="163"/>
      <c r="CZI41" s="163"/>
      <c r="CZJ41" s="163"/>
      <c r="CZK41" s="163"/>
      <c r="CZL41" s="163"/>
      <c r="CZM41" s="163"/>
      <c r="CZN41" s="163"/>
      <c r="CZO41" s="163"/>
      <c r="CZP41" s="163"/>
      <c r="CZQ41" s="163"/>
      <c r="CZR41" s="163"/>
      <c r="CZS41" s="163"/>
      <c r="CZT41" s="163"/>
      <c r="CZU41" s="163"/>
      <c r="CZV41" s="163"/>
      <c r="CZW41" s="163"/>
      <c r="CZX41" s="163"/>
      <c r="CZY41" s="163"/>
      <c r="CZZ41" s="163"/>
      <c r="DAA41" s="163"/>
      <c r="DAB41" s="163"/>
      <c r="DAC41" s="163"/>
      <c r="DAD41" s="163"/>
      <c r="DAE41" s="163"/>
      <c r="DAF41" s="163"/>
      <c r="DAG41" s="163"/>
      <c r="DAH41" s="163"/>
      <c r="DAI41" s="163"/>
      <c r="DAJ41" s="163"/>
      <c r="DAK41" s="163"/>
      <c r="DAL41" s="163"/>
      <c r="DAM41" s="163"/>
      <c r="DAN41" s="163"/>
      <c r="DAO41" s="163"/>
      <c r="DAP41" s="163"/>
      <c r="DAQ41" s="163"/>
      <c r="DAR41" s="163"/>
      <c r="DAS41" s="163"/>
      <c r="DAT41" s="163"/>
      <c r="DAU41" s="163"/>
      <c r="DAV41" s="163"/>
      <c r="DAW41" s="163"/>
      <c r="DAX41" s="163"/>
      <c r="DAY41" s="163"/>
      <c r="DAZ41" s="163"/>
      <c r="DBA41" s="163"/>
      <c r="DBB41" s="163"/>
      <c r="DBC41" s="163"/>
      <c r="DBD41" s="163"/>
      <c r="DBE41" s="163"/>
      <c r="DBF41" s="163"/>
      <c r="DBG41" s="163"/>
      <c r="DBH41" s="163"/>
      <c r="DBI41" s="163"/>
      <c r="DBJ41" s="163"/>
      <c r="DBK41" s="163"/>
      <c r="DBL41" s="163"/>
      <c r="DBM41" s="163"/>
      <c r="DBN41" s="163"/>
      <c r="DBO41" s="163"/>
      <c r="DBP41" s="163"/>
      <c r="DBQ41" s="163"/>
      <c r="DBR41" s="163"/>
      <c r="DBS41" s="163"/>
      <c r="DBT41" s="163"/>
      <c r="DBU41" s="163"/>
      <c r="DBV41" s="163"/>
      <c r="DBW41" s="163"/>
      <c r="DBX41" s="163"/>
      <c r="DBY41" s="163"/>
      <c r="DBZ41" s="163"/>
      <c r="DCA41" s="163"/>
      <c r="DCB41" s="163"/>
      <c r="DCC41" s="163"/>
      <c r="DCD41" s="163"/>
      <c r="DCE41" s="163"/>
      <c r="DCF41" s="163"/>
      <c r="DCG41" s="163"/>
      <c r="DCH41" s="163"/>
      <c r="DCI41" s="163"/>
      <c r="DCJ41" s="163"/>
      <c r="DCK41" s="163"/>
      <c r="DCL41" s="163"/>
      <c r="DCM41" s="163"/>
      <c r="DCN41" s="163"/>
      <c r="DCO41" s="163"/>
      <c r="DCP41" s="163"/>
      <c r="DCQ41" s="163"/>
      <c r="DCR41" s="163"/>
      <c r="DCS41" s="163"/>
      <c r="DCT41" s="163"/>
      <c r="DCU41" s="163"/>
      <c r="DCV41" s="163"/>
      <c r="DCW41" s="163"/>
      <c r="DCX41" s="163"/>
      <c r="DCY41" s="163"/>
      <c r="DCZ41" s="163"/>
      <c r="DDA41" s="163"/>
      <c r="DDB41" s="163"/>
      <c r="DDC41" s="163"/>
      <c r="DDD41" s="163"/>
      <c r="DDE41" s="163"/>
      <c r="DDF41" s="163"/>
      <c r="DDG41" s="163"/>
      <c r="DDH41" s="163"/>
      <c r="DDI41" s="163"/>
      <c r="DDJ41" s="163"/>
      <c r="DDK41" s="163"/>
      <c r="DDL41" s="163"/>
      <c r="DDM41" s="163"/>
      <c r="DDN41" s="163"/>
      <c r="DDO41" s="163"/>
      <c r="DDP41" s="163"/>
      <c r="DDQ41" s="163"/>
      <c r="DDR41" s="163"/>
      <c r="DDS41" s="163"/>
      <c r="DDT41" s="163"/>
      <c r="DDU41" s="163"/>
      <c r="DDV41" s="163"/>
      <c r="DDW41" s="163"/>
      <c r="DDX41" s="163"/>
      <c r="DDY41" s="163"/>
      <c r="DDZ41" s="163"/>
      <c r="DEA41" s="163"/>
      <c r="DEB41" s="163"/>
      <c r="DEC41" s="163"/>
      <c r="DED41" s="163"/>
      <c r="DEE41" s="163"/>
      <c r="DEF41" s="163"/>
      <c r="DEG41" s="163"/>
      <c r="DEH41" s="163"/>
      <c r="DEI41" s="163"/>
      <c r="DEJ41" s="163"/>
      <c r="DEK41" s="163"/>
      <c r="DEL41" s="163"/>
      <c r="DEM41" s="163"/>
      <c r="DEN41" s="163"/>
      <c r="DEO41" s="163"/>
      <c r="DEP41" s="163"/>
      <c r="DEQ41" s="163"/>
      <c r="DER41" s="163"/>
      <c r="DES41" s="163"/>
      <c r="DET41" s="163"/>
      <c r="DEU41" s="163"/>
      <c r="DEV41" s="163"/>
      <c r="DEW41" s="163"/>
      <c r="DEX41" s="163"/>
      <c r="DEY41" s="163"/>
      <c r="DEZ41" s="163"/>
      <c r="DFA41" s="163"/>
      <c r="DFB41" s="163"/>
      <c r="DFC41" s="163"/>
      <c r="DFD41" s="163"/>
      <c r="DFE41" s="163"/>
      <c r="DFF41" s="163"/>
      <c r="DFG41" s="163"/>
      <c r="DFH41" s="163"/>
      <c r="DFI41" s="163"/>
      <c r="DFJ41" s="163"/>
      <c r="DFK41" s="163"/>
      <c r="DFL41" s="163"/>
      <c r="DFM41" s="163"/>
      <c r="DFN41" s="163"/>
      <c r="DFO41" s="163"/>
      <c r="DFP41" s="163"/>
      <c r="DFQ41" s="163"/>
      <c r="DFR41" s="163"/>
      <c r="DFS41" s="163"/>
      <c r="DFT41" s="163"/>
      <c r="DFU41" s="163"/>
      <c r="DFV41" s="163"/>
      <c r="DFW41" s="163"/>
      <c r="DFX41" s="163"/>
      <c r="DFY41" s="163"/>
      <c r="DFZ41" s="163"/>
      <c r="DGA41" s="163"/>
      <c r="DGB41" s="163"/>
      <c r="DGC41" s="163"/>
      <c r="DGD41" s="163"/>
      <c r="DGE41" s="163"/>
      <c r="DGF41" s="163"/>
      <c r="DGG41" s="163"/>
      <c r="DGH41" s="163"/>
      <c r="DGI41" s="163"/>
      <c r="DGJ41" s="163"/>
      <c r="DGK41" s="163"/>
      <c r="DGL41" s="163"/>
      <c r="DGM41" s="163"/>
      <c r="DGN41" s="163"/>
      <c r="DGO41" s="163"/>
      <c r="DGP41" s="163"/>
      <c r="DGQ41" s="163"/>
      <c r="DGR41" s="163"/>
      <c r="DGS41" s="163"/>
      <c r="DGT41" s="163"/>
      <c r="DGU41" s="163"/>
      <c r="DGV41" s="163"/>
      <c r="DGW41" s="163"/>
      <c r="DGX41" s="163"/>
      <c r="DGY41" s="163"/>
      <c r="DGZ41" s="163"/>
      <c r="DHA41" s="163"/>
      <c r="DHB41" s="163"/>
      <c r="DHC41" s="163"/>
      <c r="DHD41" s="163"/>
      <c r="DHE41" s="163"/>
      <c r="DHF41" s="163"/>
      <c r="DHG41" s="163"/>
      <c r="DHH41" s="163"/>
      <c r="DHI41" s="163"/>
      <c r="DHJ41" s="163"/>
      <c r="DHK41" s="163"/>
      <c r="DHL41" s="163"/>
      <c r="DHM41" s="163"/>
      <c r="DHN41" s="163"/>
      <c r="DHO41" s="163"/>
      <c r="DHP41" s="163"/>
      <c r="DHQ41" s="163"/>
      <c r="DHR41" s="163"/>
      <c r="DHS41" s="163"/>
      <c r="DHT41" s="163"/>
      <c r="DHU41" s="163"/>
      <c r="DHV41" s="163"/>
      <c r="DHW41" s="163"/>
      <c r="DHX41" s="163"/>
      <c r="DHY41" s="163"/>
      <c r="DHZ41" s="163"/>
      <c r="DIA41" s="163"/>
      <c r="DIB41" s="163"/>
      <c r="DIC41" s="163"/>
      <c r="DID41" s="163"/>
      <c r="DIE41" s="163"/>
      <c r="DIF41" s="163"/>
      <c r="DIG41" s="163"/>
      <c r="DIH41" s="163"/>
      <c r="DII41" s="163"/>
      <c r="DIJ41" s="163"/>
      <c r="DIK41" s="163"/>
      <c r="DIL41" s="163"/>
      <c r="DIM41" s="163"/>
      <c r="DIN41" s="163"/>
      <c r="DIO41" s="163"/>
      <c r="DIP41" s="163"/>
      <c r="DIQ41" s="163"/>
      <c r="DIR41" s="163"/>
      <c r="DIS41" s="163"/>
      <c r="DIT41" s="163"/>
      <c r="DIU41" s="163"/>
      <c r="DIV41" s="163"/>
      <c r="DIW41" s="163"/>
      <c r="DIX41" s="163"/>
      <c r="DIY41" s="163"/>
      <c r="DIZ41" s="163"/>
      <c r="DJA41" s="163"/>
      <c r="DJB41" s="163"/>
      <c r="DJC41" s="163"/>
      <c r="DJD41" s="163"/>
      <c r="DJE41" s="163"/>
      <c r="DJF41" s="163"/>
      <c r="DJG41" s="163"/>
      <c r="DJH41" s="163"/>
      <c r="DJI41" s="163"/>
      <c r="DJJ41" s="163"/>
      <c r="DJK41" s="163"/>
      <c r="DJL41" s="163"/>
      <c r="DJM41" s="163"/>
      <c r="DJN41" s="163"/>
      <c r="DJO41" s="163"/>
      <c r="DJP41" s="163"/>
      <c r="DJQ41" s="163"/>
      <c r="DJR41" s="163"/>
      <c r="DJS41" s="163"/>
      <c r="DJT41" s="163"/>
      <c r="DJU41" s="163"/>
      <c r="DJV41" s="163"/>
      <c r="DJW41" s="163"/>
      <c r="DJX41" s="163"/>
      <c r="DJY41" s="163"/>
      <c r="DJZ41" s="163"/>
      <c r="DKA41" s="163"/>
      <c r="DKB41" s="163"/>
      <c r="DKC41" s="163"/>
      <c r="DKD41" s="163"/>
      <c r="DKE41" s="163"/>
      <c r="DKF41" s="163"/>
      <c r="DKG41" s="163"/>
      <c r="DKH41" s="163"/>
      <c r="DKI41" s="163"/>
      <c r="DKJ41" s="163"/>
      <c r="DKK41" s="163"/>
      <c r="DKL41" s="163"/>
      <c r="DKM41" s="163"/>
      <c r="DKN41" s="163"/>
      <c r="DKO41" s="163"/>
      <c r="DKP41" s="163"/>
      <c r="DKQ41" s="163"/>
      <c r="DKR41" s="163"/>
      <c r="DKS41" s="163"/>
      <c r="DKT41" s="163"/>
      <c r="DKU41" s="163"/>
      <c r="DKV41" s="163"/>
      <c r="DKW41" s="163"/>
      <c r="DKX41" s="163"/>
      <c r="DKY41" s="163"/>
      <c r="DKZ41" s="163"/>
      <c r="DLA41" s="163"/>
      <c r="DLB41" s="163"/>
      <c r="DLC41" s="163"/>
      <c r="DLD41" s="163"/>
      <c r="DLE41" s="163"/>
      <c r="DLF41" s="163"/>
      <c r="DLG41" s="163"/>
      <c r="DLH41" s="163"/>
      <c r="DLI41" s="163"/>
      <c r="DLJ41" s="163"/>
      <c r="DLK41" s="163"/>
      <c r="DLL41" s="163"/>
      <c r="DLM41" s="163"/>
      <c r="DLN41" s="163"/>
      <c r="DLO41" s="163"/>
      <c r="DLP41" s="163"/>
      <c r="DLQ41" s="163"/>
      <c r="DLR41" s="163"/>
      <c r="DLS41" s="163"/>
      <c r="DLT41" s="163"/>
      <c r="DLU41" s="163"/>
      <c r="DLV41" s="163"/>
      <c r="DLW41" s="163"/>
      <c r="DLX41" s="163"/>
      <c r="DLY41" s="163"/>
      <c r="DLZ41" s="163"/>
      <c r="DMA41" s="163"/>
      <c r="DMB41" s="163"/>
      <c r="DMC41" s="163"/>
      <c r="DMD41" s="163"/>
      <c r="DME41" s="163"/>
      <c r="DMF41" s="163"/>
      <c r="DMG41" s="163"/>
      <c r="DMH41" s="163"/>
      <c r="DMI41" s="163"/>
      <c r="DMJ41" s="163"/>
      <c r="DMK41" s="163"/>
      <c r="DML41" s="163"/>
      <c r="DMM41" s="163"/>
      <c r="DMN41" s="163"/>
      <c r="DMO41" s="163"/>
      <c r="DMP41" s="163"/>
      <c r="DMQ41" s="163"/>
      <c r="DMR41" s="163"/>
      <c r="DMS41" s="163"/>
      <c r="DMT41" s="163"/>
      <c r="DMU41" s="163"/>
      <c r="DMV41" s="163"/>
      <c r="DMW41" s="163"/>
      <c r="DMX41" s="163"/>
      <c r="DMY41" s="163"/>
      <c r="DMZ41" s="163"/>
      <c r="DNA41" s="163"/>
      <c r="DNB41" s="163"/>
      <c r="DNC41" s="163"/>
      <c r="DND41" s="163"/>
      <c r="DNE41" s="163"/>
      <c r="DNF41" s="163"/>
      <c r="DNG41" s="163"/>
      <c r="DNH41" s="163"/>
      <c r="DNI41" s="163"/>
      <c r="DNJ41" s="163"/>
      <c r="DNK41" s="163"/>
      <c r="DNL41" s="163"/>
      <c r="DNM41" s="163"/>
      <c r="DNN41" s="163"/>
      <c r="DNO41" s="163"/>
      <c r="DNP41" s="163"/>
      <c r="DNQ41" s="163"/>
      <c r="DNR41" s="163"/>
      <c r="DNS41" s="163"/>
      <c r="DNT41" s="163"/>
      <c r="DNU41" s="163"/>
      <c r="DNV41" s="163"/>
      <c r="DNW41" s="163"/>
      <c r="DNX41" s="163"/>
      <c r="DNY41" s="163"/>
      <c r="DNZ41" s="163"/>
      <c r="DOA41" s="163"/>
      <c r="DOB41" s="163"/>
      <c r="DOC41" s="163"/>
      <c r="DOD41" s="163"/>
      <c r="DOE41" s="163"/>
      <c r="DOF41" s="163"/>
      <c r="DOG41" s="163"/>
      <c r="DOH41" s="163"/>
      <c r="DOI41" s="163"/>
      <c r="DOJ41" s="163"/>
      <c r="DOK41" s="163"/>
      <c r="DOL41" s="163"/>
      <c r="DOM41" s="163"/>
      <c r="DON41" s="163"/>
      <c r="DOO41" s="163"/>
      <c r="DOP41" s="163"/>
      <c r="DOQ41" s="163"/>
      <c r="DOR41" s="163"/>
      <c r="DOS41" s="163"/>
      <c r="DOT41" s="163"/>
      <c r="DOU41" s="163"/>
      <c r="DOV41" s="163"/>
      <c r="DOW41" s="163"/>
      <c r="DOX41" s="163"/>
      <c r="DOY41" s="163"/>
      <c r="DOZ41" s="163"/>
      <c r="DPA41" s="163"/>
      <c r="DPB41" s="163"/>
      <c r="DPC41" s="163"/>
      <c r="DPD41" s="163"/>
      <c r="DPE41" s="163"/>
      <c r="DPF41" s="163"/>
      <c r="DPG41" s="163"/>
      <c r="DPH41" s="163"/>
      <c r="DPI41" s="163"/>
      <c r="DPJ41" s="163"/>
      <c r="DPK41" s="163"/>
      <c r="DPL41" s="163"/>
      <c r="DPM41" s="163"/>
      <c r="DPN41" s="163"/>
      <c r="DPO41" s="163"/>
      <c r="DPP41" s="163"/>
      <c r="DPQ41" s="163"/>
      <c r="DPR41" s="163"/>
      <c r="DPS41" s="163"/>
      <c r="DPT41" s="163"/>
      <c r="DPU41" s="163"/>
      <c r="DPV41" s="163"/>
      <c r="DPW41" s="163"/>
      <c r="DPX41" s="163"/>
      <c r="DPY41" s="163"/>
      <c r="DPZ41" s="163"/>
      <c r="DQA41" s="163"/>
      <c r="DQB41" s="163"/>
      <c r="DQC41" s="163"/>
      <c r="DQD41" s="163"/>
      <c r="DQE41" s="163"/>
      <c r="DQF41" s="163"/>
      <c r="DQG41" s="163"/>
      <c r="DQH41" s="163"/>
      <c r="DQI41" s="163"/>
      <c r="DQJ41" s="163"/>
      <c r="DQK41" s="163"/>
      <c r="DQL41" s="163"/>
      <c r="DQM41" s="163"/>
      <c r="DQN41" s="163"/>
      <c r="DQO41" s="163"/>
      <c r="DQP41" s="163"/>
      <c r="DQQ41" s="163"/>
      <c r="DQR41" s="163"/>
      <c r="DQS41" s="163"/>
      <c r="DQT41" s="163"/>
      <c r="DQU41" s="163"/>
      <c r="DQV41" s="163"/>
      <c r="DQW41" s="163"/>
      <c r="DQX41" s="163"/>
      <c r="DQY41" s="163"/>
      <c r="DQZ41" s="163"/>
      <c r="DRA41" s="163"/>
      <c r="DRB41" s="163"/>
      <c r="DRC41" s="163"/>
      <c r="DRD41" s="163"/>
      <c r="DRE41" s="163"/>
      <c r="DRF41" s="163"/>
      <c r="DRG41" s="163"/>
      <c r="DRH41" s="163"/>
      <c r="DRI41" s="163"/>
      <c r="DRJ41" s="163"/>
      <c r="DRK41" s="163"/>
      <c r="DRL41" s="163"/>
      <c r="DRM41" s="163"/>
      <c r="DRN41" s="163"/>
      <c r="DRO41" s="163"/>
      <c r="DRP41" s="163"/>
      <c r="DRQ41" s="163"/>
      <c r="DRR41" s="163"/>
      <c r="DRS41" s="163"/>
      <c r="DRT41" s="163"/>
      <c r="DRU41" s="163"/>
      <c r="DRV41" s="163"/>
      <c r="DRW41" s="163"/>
      <c r="DRX41" s="163"/>
      <c r="DRY41" s="163"/>
      <c r="DRZ41" s="163"/>
      <c r="DSA41" s="163"/>
      <c r="DSB41" s="163"/>
      <c r="DSC41" s="163"/>
      <c r="DSD41" s="163"/>
      <c r="DSE41" s="163"/>
      <c r="DSF41" s="163"/>
      <c r="DSG41" s="163"/>
      <c r="DSH41" s="163"/>
      <c r="DSI41" s="163"/>
      <c r="DSJ41" s="163"/>
      <c r="DSK41" s="163"/>
      <c r="DSL41" s="163"/>
      <c r="DSM41" s="163"/>
      <c r="DSN41" s="163"/>
      <c r="DSO41" s="163"/>
      <c r="DSP41" s="163"/>
      <c r="DSQ41" s="163"/>
      <c r="DSR41" s="163"/>
      <c r="DSS41" s="163"/>
      <c r="DST41" s="163"/>
      <c r="DSU41" s="163"/>
      <c r="DSV41" s="163"/>
      <c r="DSW41" s="163"/>
      <c r="DSX41" s="163"/>
      <c r="DSY41" s="163"/>
      <c r="DSZ41" s="163"/>
      <c r="DTA41" s="163"/>
      <c r="DTB41" s="163"/>
      <c r="DTC41" s="163"/>
      <c r="DTD41" s="163"/>
      <c r="DTE41" s="163"/>
      <c r="DTF41" s="163"/>
      <c r="DTG41" s="163"/>
      <c r="DTH41" s="163"/>
      <c r="DTI41" s="163"/>
      <c r="DTJ41" s="163"/>
      <c r="DTK41" s="163"/>
      <c r="DTL41" s="163"/>
      <c r="DTM41" s="163"/>
      <c r="DTN41" s="163"/>
      <c r="DTO41" s="163"/>
      <c r="DTP41" s="163"/>
      <c r="DTQ41" s="163"/>
      <c r="DTR41" s="163"/>
      <c r="DTS41" s="163"/>
      <c r="DTT41" s="163"/>
      <c r="DTU41" s="163"/>
      <c r="DTV41" s="163"/>
      <c r="DTW41" s="163"/>
      <c r="DTX41" s="163"/>
      <c r="DTY41" s="163"/>
      <c r="DTZ41" s="163"/>
      <c r="DUA41" s="163"/>
      <c r="DUB41" s="163"/>
      <c r="DUC41" s="163"/>
      <c r="DUD41" s="163"/>
      <c r="DUE41" s="163"/>
      <c r="DUF41" s="163"/>
      <c r="DUG41" s="163"/>
      <c r="DUH41" s="163"/>
      <c r="DUI41" s="163"/>
      <c r="DUJ41" s="163"/>
      <c r="DUK41" s="163"/>
      <c r="DUL41" s="163"/>
      <c r="DUM41" s="163"/>
      <c r="DUN41" s="163"/>
      <c r="DUO41" s="163"/>
      <c r="DUP41" s="163"/>
      <c r="DUQ41" s="163"/>
      <c r="DUR41" s="163"/>
      <c r="DUS41" s="163"/>
      <c r="DUT41" s="163"/>
      <c r="DUU41" s="163"/>
      <c r="DUV41" s="163"/>
      <c r="DUW41" s="163"/>
      <c r="DUX41" s="163"/>
      <c r="DUY41" s="163"/>
      <c r="DUZ41" s="163"/>
      <c r="DVA41" s="163"/>
      <c r="DVB41" s="163"/>
      <c r="DVC41" s="163"/>
      <c r="DVD41" s="163"/>
      <c r="DVE41" s="163"/>
      <c r="DVF41" s="163"/>
      <c r="DVG41" s="163"/>
      <c r="DVH41" s="163"/>
      <c r="DVI41" s="163"/>
      <c r="DVJ41" s="163"/>
      <c r="DVK41" s="163"/>
      <c r="DVL41" s="163"/>
      <c r="DVM41" s="163"/>
      <c r="DVN41" s="163"/>
      <c r="DVO41" s="163"/>
      <c r="DVP41" s="163"/>
      <c r="DVQ41" s="163"/>
      <c r="DVR41" s="163"/>
      <c r="DVS41" s="163"/>
      <c r="DVT41" s="163"/>
      <c r="DVU41" s="163"/>
      <c r="DVV41" s="163"/>
      <c r="DVW41" s="163"/>
      <c r="DVX41" s="163"/>
      <c r="DVY41" s="163"/>
      <c r="DVZ41" s="163"/>
      <c r="DWA41" s="163"/>
      <c r="DWB41" s="163"/>
      <c r="DWC41" s="163"/>
      <c r="DWD41" s="163"/>
      <c r="DWE41" s="163"/>
      <c r="DWF41" s="163"/>
      <c r="DWG41" s="163"/>
      <c r="DWH41" s="163"/>
      <c r="DWI41" s="163"/>
      <c r="DWJ41" s="163"/>
      <c r="DWK41" s="163"/>
      <c r="DWL41" s="163"/>
      <c r="DWM41" s="163"/>
      <c r="DWN41" s="163"/>
      <c r="DWO41" s="163"/>
      <c r="DWP41" s="163"/>
      <c r="DWQ41" s="163"/>
      <c r="DWR41" s="163"/>
      <c r="DWS41" s="163"/>
      <c r="DWT41" s="163"/>
      <c r="DWU41" s="163"/>
      <c r="DWV41" s="163"/>
      <c r="DWW41" s="163"/>
      <c r="DWX41" s="163"/>
      <c r="DWY41" s="163"/>
      <c r="DWZ41" s="163"/>
      <c r="DXA41" s="163"/>
      <c r="DXB41" s="163"/>
      <c r="DXC41" s="163"/>
      <c r="DXD41" s="163"/>
      <c r="DXE41" s="163"/>
      <c r="DXF41" s="163"/>
      <c r="DXG41" s="163"/>
      <c r="DXH41" s="163"/>
      <c r="DXI41" s="163"/>
      <c r="DXJ41" s="163"/>
      <c r="DXK41" s="163"/>
      <c r="DXL41" s="163"/>
      <c r="DXM41" s="163"/>
      <c r="DXN41" s="163"/>
      <c r="DXO41" s="163"/>
      <c r="DXP41" s="163"/>
      <c r="DXQ41" s="163"/>
      <c r="DXR41" s="163"/>
      <c r="DXS41" s="163"/>
      <c r="DXT41" s="163"/>
      <c r="DXU41" s="163"/>
      <c r="DXV41" s="163"/>
      <c r="DXW41" s="163"/>
      <c r="DXX41" s="163"/>
      <c r="DXY41" s="163"/>
      <c r="DXZ41" s="163"/>
      <c r="DYA41" s="163"/>
      <c r="DYB41" s="163"/>
      <c r="DYC41" s="163"/>
      <c r="DYD41" s="163"/>
      <c r="DYE41" s="163"/>
      <c r="DYF41" s="163"/>
      <c r="DYG41" s="163"/>
      <c r="DYH41" s="163"/>
      <c r="DYI41" s="163"/>
      <c r="DYJ41" s="163"/>
      <c r="DYK41" s="163"/>
      <c r="DYL41" s="163"/>
      <c r="DYM41" s="163"/>
      <c r="DYN41" s="163"/>
      <c r="DYO41" s="163"/>
      <c r="DYP41" s="163"/>
      <c r="DYQ41" s="163"/>
      <c r="DYR41" s="163"/>
      <c r="DYS41" s="163"/>
      <c r="DYT41" s="163"/>
      <c r="DYU41" s="163"/>
      <c r="DYV41" s="163"/>
      <c r="DYW41" s="163"/>
      <c r="DYX41" s="163"/>
      <c r="DYY41" s="163"/>
      <c r="DYZ41" s="163"/>
      <c r="DZA41" s="163"/>
      <c r="DZB41" s="163"/>
      <c r="DZC41" s="163"/>
      <c r="DZD41" s="163"/>
      <c r="DZE41" s="163"/>
      <c r="DZF41" s="163"/>
      <c r="DZG41" s="163"/>
      <c r="DZH41" s="163"/>
      <c r="DZI41" s="163"/>
      <c r="DZJ41" s="163"/>
      <c r="DZK41" s="163"/>
      <c r="DZL41" s="163"/>
      <c r="DZM41" s="163"/>
      <c r="DZN41" s="163"/>
      <c r="DZO41" s="163"/>
      <c r="DZP41" s="163"/>
      <c r="DZQ41" s="163"/>
      <c r="DZR41" s="163"/>
      <c r="DZS41" s="163"/>
      <c r="DZT41" s="163"/>
      <c r="DZU41" s="163"/>
      <c r="DZV41" s="163"/>
      <c r="DZW41" s="163"/>
      <c r="DZX41" s="163"/>
      <c r="DZY41" s="163"/>
      <c r="DZZ41" s="163"/>
      <c r="EAA41" s="163"/>
      <c r="EAB41" s="163"/>
      <c r="EAC41" s="163"/>
      <c r="EAD41" s="163"/>
      <c r="EAE41" s="163"/>
      <c r="EAF41" s="163"/>
      <c r="EAG41" s="163"/>
      <c r="EAH41" s="163"/>
      <c r="EAI41" s="163"/>
      <c r="EAJ41" s="163"/>
      <c r="EAK41" s="163"/>
      <c r="EAL41" s="163"/>
      <c r="EAM41" s="163"/>
      <c r="EAN41" s="163"/>
      <c r="EAO41" s="163"/>
      <c r="EAP41" s="163"/>
      <c r="EAQ41" s="163"/>
      <c r="EAR41" s="163"/>
      <c r="EAS41" s="163"/>
      <c r="EAT41" s="163"/>
      <c r="EAU41" s="163"/>
      <c r="EAV41" s="163"/>
      <c r="EAW41" s="163"/>
      <c r="EAX41" s="163"/>
      <c r="EAY41" s="163"/>
      <c r="EAZ41" s="163"/>
      <c r="EBA41" s="163"/>
      <c r="EBB41" s="163"/>
      <c r="EBC41" s="163"/>
      <c r="EBD41" s="163"/>
      <c r="EBE41" s="163"/>
      <c r="EBF41" s="163"/>
      <c r="EBG41" s="163"/>
      <c r="EBH41" s="163"/>
      <c r="EBI41" s="163"/>
      <c r="EBJ41" s="163"/>
      <c r="EBK41" s="163"/>
      <c r="EBL41" s="163"/>
      <c r="EBM41" s="163"/>
      <c r="EBN41" s="163"/>
      <c r="EBO41" s="163"/>
      <c r="EBP41" s="163"/>
      <c r="EBQ41" s="163"/>
      <c r="EBR41" s="163"/>
      <c r="EBS41" s="163"/>
      <c r="EBT41" s="163"/>
      <c r="EBU41" s="163"/>
      <c r="EBV41" s="163"/>
      <c r="EBW41" s="163"/>
      <c r="EBX41" s="163"/>
      <c r="EBY41" s="163"/>
      <c r="EBZ41" s="163"/>
      <c r="ECA41" s="163"/>
      <c r="ECB41" s="163"/>
      <c r="ECC41" s="163"/>
      <c r="ECD41" s="163"/>
      <c r="ECE41" s="163"/>
      <c r="ECF41" s="163"/>
      <c r="ECG41" s="163"/>
      <c r="ECH41" s="163"/>
      <c r="ECI41" s="163"/>
      <c r="ECJ41" s="163"/>
      <c r="ECK41" s="163"/>
      <c r="ECL41" s="163"/>
      <c r="ECM41" s="163"/>
      <c r="ECN41" s="163"/>
      <c r="ECO41" s="163"/>
      <c r="ECP41" s="163"/>
      <c r="ECQ41" s="163"/>
      <c r="ECR41" s="163"/>
      <c r="ECS41" s="163"/>
      <c r="ECT41" s="163"/>
      <c r="ECU41" s="163"/>
      <c r="ECV41" s="163"/>
      <c r="ECW41" s="163"/>
      <c r="ECX41" s="163"/>
      <c r="ECY41" s="163"/>
      <c r="ECZ41" s="163"/>
      <c r="EDA41" s="163"/>
      <c r="EDB41" s="163"/>
      <c r="EDC41" s="163"/>
      <c r="EDD41" s="163"/>
      <c r="EDE41" s="163"/>
      <c r="EDF41" s="163"/>
      <c r="EDG41" s="163"/>
      <c r="EDH41" s="163"/>
      <c r="EDI41" s="163"/>
      <c r="EDJ41" s="163"/>
      <c r="EDK41" s="163"/>
      <c r="EDL41" s="163"/>
      <c r="EDM41" s="163"/>
      <c r="EDN41" s="163"/>
      <c r="EDO41" s="163"/>
      <c r="EDP41" s="163"/>
      <c r="EDQ41" s="163"/>
      <c r="EDR41" s="163"/>
      <c r="EDS41" s="163"/>
      <c r="EDT41" s="163"/>
      <c r="EDU41" s="163"/>
      <c r="EDV41" s="163"/>
      <c r="EDW41" s="163"/>
      <c r="EDX41" s="163"/>
      <c r="EDY41" s="163"/>
      <c r="EDZ41" s="163"/>
      <c r="EEA41" s="163"/>
      <c r="EEB41" s="163"/>
      <c r="EEC41" s="163"/>
      <c r="EED41" s="163"/>
      <c r="EEE41" s="163"/>
      <c r="EEF41" s="163"/>
      <c r="EEG41" s="163"/>
      <c r="EEH41" s="163"/>
      <c r="EEI41" s="163"/>
      <c r="EEJ41" s="163"/>
      <c r="EEK41" s="163"/>
      <c r="EEL41" s="163"/>
      <c r="EEM41" s="163"/>
      <c r="EEN41" s="163"/>
      <c r="EEO41" s="163"/>
      <c r="EEP41" s="163"/>
      <c r="EEQ41" s="163"/>
      <c r="EER41" s="163"/>
      <c r="EES41" s="163"/>
      <c r="EET41" s="163"/>
      <c r="EEU41" s="163"/>
      <c r="EEV41" s="163"/>
      <c r="EEW41" s="163"/>
      <c r="EEX41" s="163"/>
      <c r="EEY41" s="163"/>
      <c r="EEZ41" s="163"/>
      <c r="EFA41" s="163"/>
      <c r="EFB41" s="163"/>
      <c r="EFC41" s="163"/>
      <c r="EFD41" s="163"/>
      <c r="EFE41" s="163"/>
      <c r="EFF41" s="163"/>
      <c r="EFG41" s="163"/>
      <c r="EFH41" s="163"/>
      <c r="EFI41" s="163"/>
      <c r="EFJ41" s="163"/>
      <c r="EFK41" s="163"/>
      <c r="EFL41" s="163"/>
      <c r="EFM41" s="163"/>
      <c r="EFN41" s="163"/>
      <c r="EFO41" s="163"/>
      <c r="EFP41" s="163"/>
      <c r="EFQ41" s="163"/>
      <c r="EFR41" s="163"/>
      <c r="EFS41" s="163"/>
      <c r="EFT41" s="163"/>
      <c r="EFU41" s="163"/>
      <c r="EFV41" s="163"/>
      <c r="EFW41" s="163"/>
      <c r="EFX41" s="163"/>
      <c r="EFY41" s="163"/>
      <c r="EFZ41" s="163"/>
      <c r="EGA41" s="163"/>
      <c r="EGB41" s="163"/>
      <c r="EGC41" s="163"/>
      <c r="EGD41" s="163"/>
      <c r="EGE41" s="163"/>
      <c r="EGF41" s="163"/>
      <c r="EGG41" s="163"/>
      <c r="EGH41" s="163"/>
      <c r="EGI41" s="163"/>
      <c r="EGJ41" s="163"/>
      <c r="EGK41" s="163"/>
      <c r="EGL41" s="163"/>
      <c r="EGM41" s="163"/>
      <c r="EGN41" s="163"/>
      <c r="EGO41" s="163"/>
      <c r="EGP41" s="163"/>
      <c r="EGQ41" s="163"/>
      <c r="EGR41" s="163"/>
      <c r="EGS41" s="163"/>
      <c r="EGT41" s="163"/>
      <c r="EGU41" s="163"/>
      <c r="EGV41" s="163"/>
      <c r="EGW41" s="163"/>
      <c r="EGX41" s="163"/>
      <c r="EGY41" s="163"/>
      <c r="EGZ41" s="163"/>
      <c r="EHA41" s="163"/>
      <c r="EHB41" s="163"/>
      <c r="EHC41" s="163"/>
      <c r="EHD41" s="163"/>
      <c r="EHE41" s="163"/>
      <c r="EHF41" s="163"/>
      <c r="EHG41" s="163"/>
      <c r="EHH41" s="163"/>
      <c r="EHI41" s="163"/>
      <c r="EHJ41" s="163"/>
      <c r="EHK41" s="163"/>
      <c r="EHL41" s="163"/>
      <c r="EHM41" s="163"/>
      <c r="EHN41" s="163"/>
      <c r="EHO41" s="163"/>
      <c r="EHP41" s="163"/>
      <c r="EHQ41" s="163"/>
      <c r="EHR41" s="163"/>
      <c r="EHS41" s="163"/>
      <c r="EHT41" s="163"/>
      <c r="EHU41" s="163"/>
      <c r="EHV41" s="163"/>
      <c r="EHW41" s="163"/>
      <c r="EHX41" s="163"/>
      <c r="EHY41" s="163"/>
      <c r="EHZ41" s="163"/>
      <c r="EIA41" s="163"/>
      <c r="EIB41" s="163"/>
      <c r="EIC41" s="163"/>
      <c r="EID41" s="163"/>
      <c r="EIE41" s="163"/>
      <c r="EIF41" s="163"/>
      <c r="EIG41" s="163"/>
      <c r="EIH41" s="163"/>
      <c r="EII41" s="163"/>
      <c r="EIJ41" s="163"/>
      <c r="EIK41" s="163"/>
      <c r="EIL41" s="163"/>
      <c r="EIM41" s="163"/>
      <c r="EIN41" s="163"/>
      <c r="EIO41" s="163"/>
      <c r="EIP41" s="163"/>
      <c r="EIQ41" s="163"/>
      <c r="EIR41" s="163"/>
      <c r="EIS41" s="163"/>
      <c r="EIT41" s="163"/>
      <c r="EIU41" s="163"/>
      <c r="EIV41" s="163"/>
      <c r="EIW41" s="163"/>
      <c r="EIX41" s="163"/>
      <c r="EIY41" s="163"/>
      <c r="EIZ41" s="163"/>
      <c r="EJA41" s="163"/>
      <c r="EJB41" s="163"/>
      <c r="EJC41" s="163"/>
      <c r="EJD41" s="163"/>
      <c r="EJE41" s="163"/>
      <c r="EJF41" s="163"/>
      <c r="EJG41" s="163"/>
      <c r="EJH41" s="163"/>
      <c r="EJI41" s="163"/>
      <c r="EJJ41" s="163"/>
      <c r="EJK41" s="163"/>
      <c r="EJL41" s="163"/>
      <c r="EJM41" s="163"/>
      <c r="EJN41" s="163"/>
      <c r="EJO41" s="163"/>
      <c r="EJP41" s="163"/>
      <c r="EJQ41" s="163"/>
      <c r="EJR41" s="163"/>
      <c r="EJS41" s="163"/>
      <c r="EJT41" s="163"/>
      <c r="EJU41" s="163"/>
      <c r="EJV41" s="163"/>
      <c r="EJW41" s="163"/>
      <c r="EJX41" s="163"/>
      <c r="EJY41" s="163"/>
      <c r="EJZ41" s="163"/>
      <c r="EKA41" s="163"/>
      <c r="EKB41" s="163"/>
      <c r="EKC41" s="163"/>
      <c r="EKD41" s="163"/>
      <c r="EKE41" s="163"/>
      <c r="EKF41" s="163"/>
      <c r="EKG41" s="163"/>
      <c r="EKH41" s="163"/>
      <c r="EKI41" s="163"/>
      <c r="EKJ41" s="163"/>
      <c r="EKK41" s="163"/>
      <c r="EKL41" s="163"/>
      <c r="EKM41" s="163"/>
      <c r="EKN41" s="163"/>
      <c r="EKO41" s="163"/>
      <c r="EKP41" s="163"/>
      <c r="EKQ41" s="163"/>
      <c r="EKR41" s="163"/>
      <c r="EKS41" s="163"/>
      <c r="EKT41" s="163"/>
      <c r="EKU41" s="163"/>
      <c r="EKV41" s="163"/>
      <c r="EKW41" s="163"/>
      <c r="EKX41" s="163"/>
      <c r="EKY41" s="163"/>
      <c r="EKZ41" s="163"/>
      <c r="ELA41" s="163"/>
      <c r="ELB41" s="163"/>
      <c r="ELC41" s="163"/>
      <c r="ELD41" s="163"/>
      <c r="ELE41" s="163"/>
      <c r="ELF41" s="163"/>
      <c r="ELG41" s="163"/>
      <c r="ELH41" s="163"/>
      <c r="ELI41" s="163"/>
      <c r="ELJ41" s="163"/>
      <c r="ELK41" s="163"/>
      <c r="ELL41" s="163"/>
      <c r="ELM41" s="163"/>
      <c r="ELN41" s="163"/>
      <c r="ELO41" s="163"/>
      <c r="ELP41" s="163"/>
      <c r="ELQ41" s="163"/>
      <c r="ELR41" s="163"/>
      <c r="ELS41" s="163"/>
      <c r="ELT41" s="163"/>
      <c r="ELU41" s="163"/>
      <c r="ELV41" s="163"/>
      <c r="ELW41" s="163"/>
      <c r="ELX41" s="163"/>
      <c r="ELY41" s="163"/>
      <c r="ELZ41" s="163"/>
      <c r="EMA41" s="163"/>
      <c r="EMB41" s="163"/>
      <c r="EMC41" s="163"/>
      <c r="EMD41" s="163"/>
      <c r="EME41" s="163"/>
      <c r="EMF41" s="163"/>
      <c r="EMG41" s="163"/>
      <c r="EMH41" s="163"/>
      <c r="EMI41" s="163"/>
      <c r="EMJ41" s="163"/>
      <c r="EMK41" s="163"/>
      <c r="EML41" s="163"/>
      <c r="EMM41" s="163"/>
      <c r="EMN41" s="163"/>
      <c r="EMO41" s="163"/>
      <c r="EMP41" s="163"/>
      <c r="EMQ41" s="163"/>
      <c r="EMR41" s="163"/>
      <c r="EMS41" s="163"/>
      <c r="EMT41" s="163"/>
      <c r="EMU41" s="163"/>
      <c r="EMV41" s="163"/>
      <c r="EMW41" s="163"/>
      <c r="EMX41" s="163"/>
      <c r="EMY41" s="163"/>
      <c r="EMZ41" s="163"/>
      <c r="ENA41" s="163"/>
      <c r="ENB41" s="163"/>
      <c r="ENC41" s="163"/>
      <c r="END41" s="163"/>
      <c r="ENE41" s="163"/>
      <c r="ENF41" s="163"/>
      <c r="ENG41" s="163"/>
      <c r="ENH41" s="163"/>
      <c r="ENI41" s="163"/>
      <c r="ENJ41" s="163"/>
      <c r="ENK41" s="163"/>
      <c r="ENL41" s="163"/>
      <c r="ENM41" s="163"/>
      <c r="ENN41" s="163"/>
      <c r="ENO41" s="163"/>
      <c r="ENP41" s="163"/>
      <c r="ENQ41" s="163"/>
      <c r="ENR41" s="163"/>
      <c r="ENS41" s="163"/>
      <c r="ENT41" s="163"/>
      <c r="ENU41" s="163"/>
      <c r="ENV41" s="163"/>
      <c r="ENW41" s="163"/>
      <c r="ENX41" s="163"/>
      <c r="ENY41" s="163"/>
      <c r="ENZ41" s="163"/>
      <c r="EOA41" s="163"/>
      <c r="EOB41" s="163"/>
      <c r="EOC41" s="163"/>
      <c r="EOD41" s="163"/>
      <c r="EOE41" s="163"/>
      <c r="EOF41" s="163"/>
      <c r="EOG41" s="163"/>
      <c r="EOH41" s="163"/>
      <c r="EOI41" s="163"/>
      <c r="EOJ41" s="163"/>
      <c r="EOK41" s="163"/>
      <c r="EOL41" s="163"/>
      <c r="EOM41" s="163"/>
      <c r="EON41" s="163"/>
      <c r="EOO41" s="163"/>
      <c r="EOP41" s="163"/>
      <c r="EOQ41" s="163"/>
      <c r="EOR41" s="163"/>
      <c r="EOS41" s="163"/>
      <c r="EOT41" s="163"/>
      <c r="EOU41" s="163"/>
      <c r="EOV41" s="163"/>
      <c r="EOW41" s="163"/>
      <c r="EOX41" s="163"/>
      <c r="EOY41" s="163"/>
      <c r="EOZ41" s="163"/>
      <c r="EPA41" s="163"/>
      <c r="EPB41" s="163"/>
      <c r="EPC41" s="163"/>
      <c r="EPD41" s="163"/>
      <c r="EPE41" s="163"/>
      <c r="EPF41" s="163"/>
      <c r="EPG41" s="163"/>
      <c r="EPH41" s="163"/>
      <c r="EPI41" s="163"/>
      <c r="EPJ41" s="163"/>
      <c r="EPK41" s="163"/>
      <c r="EPL41" s="163"/>
      <c r="EPM41" s="163"/>
      <c r="EPN41" s="163"/>
      <c r="EPO41" s="163"/>
      <c r="EPP41" s="163"/>
      <c r="EPQ41" s="163"/>
      <c r="EPR41" s="163"/>
      <c r="EPS41" s="163"/>
      <c r="EPT41" s="163"/>
      <c r="EPU41" s="163"/>
      <c r="EPV41" s="163"/>
      <c r="EPW41" s="163"/>
      <c r="EPX41" s="163"/>
      <c r="EPY41" s="163"/>
      <c r="EPZ41" s="163"/>
      <c r="EQA41" s="163"/>
      <c r="EQB41" s="163"/>
      <c r="EQC41" s="163"/>
      <c r="EQD41" s="163"/>
      <c r="EQE41" s="163"/>
      <c r="EQF41" s="163"/>
      <c r="EQG41" s="163"/>
      <c r="EQH41" s="163"/>
      <c r="EQI41" s="163"/>
      <c r="EQJ41" s="163"/>
      <c r="EQK41" s="163"/>
      <c r="EQL41" s="163"/>
      <c r="EQM41" s="163"/>
      <c r="EQN41" s="163"/>
      <c r="EQO41" s="163"/>
      <c r="EQP41" s="163"/>
      <c r="EQQ41" s="163"/>
      <c r="EQR41" s="163"/>
      <c r="EQS41" s="163"/>
      <c r="EQT41" s="163"/>
      <c r="EQU41" s="163"/>
      <c r="EQV41" s="163"/>
      <c r="EQW41" s="163"/>
      <c r="EQX41" s="163"/>
      <c r="EQY41" s="163"/>
      <c r="EQZ41" s="163"/>
      <c r="ERA41" s="163"/>
      <c r="ERB41" s="163"/>
      <c r="ERC41" s="163"/>
      <c r="ERD41" s="163"/>
      <c r="ERE41" s="163"/>
      <c r="ERF41" s="163"/>
      <c r="ERG41" s="163"/>
      <c r="ERH41" s="163"/>
      <c r="ERI41" s="163"/>
      <c r="ERJ41" s="163"/>
      <c r="ERK41" s="163"/>
      <c r="ERL41" s="163"/>
      <c r="ERM41" s="163"/>
      <c r="ERN41" s="163"/>
      <c r="ERO41" s="163"/>
      <c r="ERP41" s="163"/>
      <c r="ERQ41" s="163"/>
      <c r="ERR41" s="163"/>
      <c r="ERS41" s="163"/>
      <c r="ERT41" s="163"/>
      <c r="ERU41" s="163"/>
      <c r="ERV41" s="163"/>
      <c r="ERW41" s="163"/>
      <c r="ERX41" s="163"/>
      <c r="ERY41" s="163"/>
      <c r="ERZ41" s="163"/>
      <c r="ESA41" s="163"/>
      <c r="ESB41" s="163"/>
      <c r="ESC41" s="163"/>
      <c r="ESD41" s="163"/>
      <c r="ESE41" s="163"/>
      <c r="ESF41" s="163"/>
      <c r="ESG41" s="163"/>
      <c r="ESH41" s="163"/>
      <c r="ESI41" s="163"/>
      <c r="ESJ41" s="163"/>
      <c r="ESK41" s="163"/>
      <c r="ESL41" s="163"/>
      <c r="ESM41" s="163"/>
      <c r="ESN41" s="163"/>
      <c r="ESO41" s="163"/>
      <c r="ESP41" s="163"/>
      <c r="ESQ41" s="163"/>
      <c r="ESR41" s="163"/>
      <c r="ESS41" s="163"/>
      <c r="EST41" s="163"/>
      <c r="ESU41" s="163"/>
      <c r="ESV41" s="163"/>
      <c r="ESW41" s="163"/>
      <c r="ESX41" s="163"/>
      <c r="ESY41" s="163"/>
      <c r="ESZ41" s="163"/>
      <c r="ETA41" s="163"/>
      <c r="ETB41" s="163"/>
      <c r="ETC41" s="163"/>
      <c r="ETD41" s="163"/>
      <c r="ETE41" s="163"/>
      <c r="ETF41" s="163"/>
      <c r="ETG41" s="163"/>
      <c r="ETH41" s="163"/>
      <c r="ETI41" s="163"/>
      <c r="ETJ41" s="163"/>
      <c r="ETK41" s="163"/>
      <c r="ETL41" s="163"/>
      <c r="ETM41" s="163"/>
      <c r="ETN41" s="163"/>
      <c r="ETO41" s="163"/>
      <c r="ETP41" s="163"/>
      <c r="ETQ41" s="163"/>
      <c r="ETR41" s="163"/>
      <c r="ETS41" s="163"/>
      <c r="ETT41" s="163"/>
      <c r="ETU41" s="163"/>
      <c r="ETV41" s="163"/>
      <c r="ETW41" s="163"/>
      <c r="ETX41" s="163"/>
      <c r="ETY41" s="163"/>
      <c r="ETZ41" s="163"/>
      <c r="EUA41" s="163"/>
      <c r="EUB41" s="163"/>
      <c r="EUC41" s="163"/>
      <c r="EUD41" s="163"/>
      <c r="EUE41" s="163"/>
      <c r="EUF41" s="163"/>
      <c r="EUG41" s="163"/>
      <c r="EUH41" s="163"/>
      <c r="EUI41" s="163"/>
      <c r="EUJ41" s="163"/>
      <c r="EUK41" s="163"/>
      <c r="EUL41" s="163"/>
      <c r="EUM41" s="163"/>
      <c r="EUN41" s="163"/>
      <c r="EUO41" s="163"/>
      <c r="EUP41" s="163"/>
      <c r="EUQ41" s="163"/>
      <c r="EUR41" s="163"/>
      <c r="EUS41" s="163"/>
      <c r="EUT41" s="163"/>
      <c r="EUU41" s="163"/>
      <c r="EUV41" s="163"/>
      <c r="EUW41" s="163"/>
      <c r="EUX41" s="163"/>
      <c r="EUY41" s="163"/>
      <c r="EUZ41" s="163"/>
      <c r="EVA41" s="163"/>
      <c r="EVB41" s="163"/>
      <c r="EVC41" s="163"/>
      <c r="EVD41" s="163"/>
      <c r="EVE41" s="163"/>
      <c r="EVF41" s="163"/>
      <c r="EVG41" s="163"/>
      <c r="EVH41" s="163"/>
      <c r="EVI41" s="163"/>
      <c r="EVJ41" s="163"/>
      <c r="EVK41" s="163"/>
      <c r="EVL41" s="163"/>
      <c r="EVM41" s="163"/>
      <c r="EVN41" s="163"/>
      <c r="EVO41" s="163"/>
      <c r="EVP41" s="163"/>
      <c r="EVQ41" s="163"/>
      <c r="EVR41" s="163"/>
      <c r="EVS41" s="163"/>
      <c r="EVT41" s="163"/>
      <c r="EVU41" s="163"/>
      <c r="EVV41" s="163"/>
      <c r="EVW41" s="163"/>
      <c r="EVX41" s="163"/>
      <c r="EVY41" s="163"/>
      <c r="EVZ41" s="163"/>
      <c r="EWA41" s="163"/>
      <c r="EWB41" s="163"/>
      <c r="EWC41" s="163"/>
      <c r="EWD41" s="163"/>
      <c r="EWE41" s="163"/>
      <c r="EWF41" s="163"/>
      <c r="EWG41" s="163"/>
      <c r="EWH41" s="163"/>
      <c r="EWI41" s="163"/>
      <c r="EWJ41" s="163"/>
      <c r="EWK41" s="163"/>
      <c r="EWL41" s="163"/>
      <c r="EWM41" s="163"/>
      <c r="EWN41" s="163"/>
      <c r="EWO41" s="163"/>
      <c r="EWP41" s="163"/>
      <c r="EWQ41" s="163"/>
      <c r="EWR41" s="163"/>
      <c r="EWS41" s="163"/>
      <c r="EWT41" s="163"/>
      <c r="EWU41" s="163"/>
      <c r="EWV41" s="163"/>
      <c r="EWW41" s="163"/>
      <c r="EWX41" s="163"/>
      <c r="EWY41" s="163"/>
      <c r="EWZ41" s="163"/>
      <c r="EXA41" s="163"/>
      <c r="EXB41" s="163"/>
      <c r="EXC41" s="163"/>
      <c r="EXD41" s="163"/>
      <c r="EXE41" s="163"/>
      <c r="EXF41" s="163"/>
      <c r="EXG41" s="163"/>
      <c r="EXH41" s="163"/>
      <c r="EXI41" s="163"/>
      <c r="EXJ41" s="163"/>
      <c r="EXK41" s="163"/>
      <c r="EXL41" s="163"/>
      <c r="EXM41" s="163"/>
      <c r="EXN41" s="163"/>
      <c r="EXO41" s="163"/>
      <c r="EXP41" s="163"/>
      <c r="EXQ41" s="163"/>
      <c r="EXR41" s="163"/>
      <c r="EXS41" s="163"/>
      <c r="EXT41" s="163"/>
      <c r="EXU41" s="163"/>
      <c r="EXV41" s="163"/>
      <c r="EXW41" s="163"/>
      <c r="EXX41" s="163"/>
      <c r="EXY41" s="163"/>
      <c r="EXZ41" s="163"/>
      <c r="EYA41" s="163"/>
      <c r="EYB41" s="163"/>
      <c r="EYC41" s="163"/>
      <c r="EYD41" s="163"/>
      <c r="EYE41" s="163"/>
      <c r="EYF41" s="163"/>
      <c r="EYG41" s="163"/>
      <c r="EYH41" s="163"/>
      <c r="EYI41" s="163"/>
      <c r="EYJ41" s="163"/>
      <c r="EYK41" s="163"/>
      <c r="EYL41" s="163"/>
      <c r="EYM41" s="163"/>
      <c r="EYN41" s="163"/>
      <c r="EYO41" s="163"/>
      <c r="EYP41" s="163"/>
      <c r="EYQ41" s="163"/>
      <c r="EYR41" s="163"/>
      <c r="EYS41" s="163"/>
      <c r="EYT41" s="163"/>
      <c r="EYU41" s="163"/>
      <c r="EYV41" s="163"/>
      <c r="EYW41" s="163"/>
      <c r="EYX41" s="163"/>
      <c r="EYY41" s="163"/>
      <c r="EYZ41" s="163"/>
      <c r="EZA41" s="163"/>
      <c r="EZB41" s="163"/>
      <c r="EZC41" s="163"/>
      <c r="EZD41" s="163"/>
      <c r="EZE41" s="163"/>
      <c r="EZF41" s="163"/>
      <c r="EZG41" s="163"/>
      <c r="EZH41" s="163"/>
      <c r="EZI41" s="163"/>
      <c r="EZJ41" s="163"/>
      <c r="EZK41" s="163"/>
      <c r="EZL41" s="163"/>
      <c r="EZM41" s="163"/>
      <c r="EZN41" s="163"/>
      <c r="EZO41" s="163"/>
      <c r="EZP41" s="163"/>
      <c r="EZQ41" s="163"/>
      <c r="EZR41" s="163"/>
      <c r="EZS41" s="163"/>
      <c r="EZT41" s="163"/>
      <c r="EZU41" s="163"/>
      <c r="EZV41" s="163"/>
      <c r="EZW41" s="163"/>
      <c r="EZX41" s="163"/>
      <c r="EZY41" s="163"/>
      <c r="EZZ41" s="163"/>
      <c r="FAA41" s="163"/>
      <c r="FAB41" s="163"/>
      <c r="FAC41" s="163"/>
      <c r="FAD41" s="163"/>
      <c r="FAE41" s="163"/>
      <c r="FAF41" s="163"/>
      <c r="FAG41" s="163"/>
      <c r="FAH41" s="163"/>
      <c r="FAI41" s="163"/>
      <c r="FAJ41" s="163"/>
      <c r="FAK41" s="163"/>
      <c r="FAL41" s="163"/>
      <c r="FAM41" s="163"/>
      <c r="FAN41" s="163"/>
      <c r="FAO41" s="163"/>
      <c r="FAP41" s="163"/>
      <c r="FAQ41" s="163"/>
      <c r="FAR41" s="163"/>
      <c r="FAS41" s="163"/>
      <c r="FAT41" s="163"/>
      <c r="FAU41" s="163"/>
      <c r="FAV41" s="163"/>
      <c r="FAW41" s="163"/>
      <c r="FAX41" s="163"/>
      <c r="FAY41" s="163"/>
      <c r="FAZ41" s="163"/>
      <c r="FBA41" s="163"/>
      <c r="FBB41" s="163"/>
      <c r="FBC41" s="163"/>
      <c r="FBD41" s="163"/>
      <c r="FBE41" s="163"/>
      <c r="FBF41" s="163"/>
      <c r="FBG41" s="163"/>
      <c r="FBH41" s="163"/>
      <c r="FBI41" s="163"/>
      <c r="FBJ41" s="163"/>
      <c r="FBK41" s="163"/>
      <c r="FBL41" s="163"/>
      <c r="FBM41" s="163"/>
      <c r="FBN41" s="163"/>
      <c r="FBO41" s="163"/>
      <c r="FBP41" s="163"/>
      <c r="FBQ41" s="163"/>
      <c r="FBR41" s="163"/>
      <c r="FBS41" s="163"/>
      <c r="FBT41" s="163"/>
      <c r="FBU41" s="163"/>
      <c r="FBV41" s="163"/>
      <c r="FBW41" s="163"/>
      <c r="FBX41" s="163"/>
      <c r="FBY41" s="163"/>
      <c r="FBZ41" s="163"/>
      <c r="FCA41" s="163"/>
      <c r="FCB41" s="163"/>
      <c r="FCC41" s="163"/>
      <c r="FCD41" s="163"/>
      <c r="FCE41" s="163"/>
      <c r="FCF41" s="163"/>
      <c r="FCG41" s="163"/>
      <c r="FCH41" s="163"/>
      <c r="FCI41" s="163"/>
      <c r="FCJ41" s="163"/>
      <c r="FCK41" s="163"/>
      <c r="FCL41" s="163"/>
      <c r="FCM41" s="163"/>
      <c r="FCN41" s="163"/>
      <c r="FCO41" s="163"/>
      <c r="FCP41" s="163"/>
      <c r="FCQ41" s="163"/>
      <c r="FCR41" s="163"/>
      <c r="FCS41" s="163"/>
      <c r="FCT41" s="163"/>
      <c r="FCU41" s="163"/>
      <c r="FCV41" s="163"/>
      <c r="FCW41" s="163"/>
      <c r="FCX41" s="163"/>
      <c r="FCY41" s="163"/>
      <c r="FCZ41" s="163"/>
      <c r="FDA41" s="163"/>
      <c r="FDB41" s="163"/>
      <c r="FDC41" s="163"/>
      <c r="FDD41" s="163"/>
      <c r="FDE41" s="163"/>
      <c r="FDF41" s="163"/>
      <c r="FDG41" s="163"/>
      <c r="FDH41" s="163"/>
      <c r="FDI41" s="163"/>
      <c r="FDJ41" s="163"/>
      <c r="FDK41" s="163"/>
      <c r="FDL41" s="163"/>
      <c r="FDM41" s="163"/>
      <c r="FDN41" s="163"/>
      <c r="FDO41" s="163"/>
      <c r="FDP41" s="163"/>
      <c r="FDQ41" s="163"/>
      <c r="FDR41" s="163"/>
      <c r="FDS41" s="163"/>
      <c r="FDT41" s="163"/>
      <c r="FDU41" s="163"/>
      <c r="FDV41" s="163"/>
      <c r="FDW41" s="163"/>
      <c r="FDX41" s="163"/>
      <c r="FDY41" s="163"/>
      <c r="FDZ41" s="163"/>
      <c r="FEA41" s="163"/>
      <c r="FEB41" s="163"/>
      <c r="FEC41" s="163"/>
      <c r="FED41" s="163"/>
      <c r="FEE41" s="163"/>
      <c r="FEF41" s="163"/>
      <c r="FEG41" s="163"/>
      <c r="FEH41" s="163"/>
      <c r="FEI41" s="163"/>
      <c r="FEJ41" s="163"/>
      <c r="FEK41" s="163"/>
      <c r="FEL41" s="163"/>
      <c r="FEM41" s="163"/>
      <c r="FEN41" s="163"/>
      <c r="FEO41" s="163"/>
      <c r="FEP41" s="163"/>
      <c r="FEQ41" s="163"/>
      <c r="FER41" s="163"/>
      <c r="FES41" s="163"/>
      <c r="FET41" s="163"/>
      <c r="FEU41" s="163"/>
      <c r="FEV41" s="163"/>
      <c r="FEW41" s="163"/>
      <c r="FEX41" s="163"/>
      <c r="FEY41" s="163"/>
      <c r="FEZ41" s="163"/>
      <c r="FFA41" s="163"/>
      <c r="FFB41" s="163"/>
      <c r="FFC41" s="163"/>
      <c r="FFD41" s="163"/>
      <c r="FFE41" s="163"/>
      <c r="FFF41" s="163"/>
      <c r="FFG41" s="163"/>
      <c r="FFH41" s="163"/>
      <c r="FFI41" s="163"/>
      <c r="FFJ41" s="163"/>
      <c r="FFK41" s="163"/>
      <c r="FFL41" s="163"/>
      <c r="FFM41" s="163"/>
      <c r="FFN41" s="163"/>
      <c r="FFO41" s="163"/>
      <c r="FFP41" s="163"/>
      <c r="FFQ41" s="163"/>
      <c r="FFR41" s="163"/>
      <c r="FFS41" s="163"/>
      <c r="FFT41" s="163"/>
      <c r="FFU41" s="163"/>
      <c r="FFV41" s="163"/>
      <c r="FFW41" s="163"/>
      <c r="FFX41" s="163"/>
      <c r="FFY41" s="163"/>
      <c r="FFZ41" s="163"/>
      <c r="FGA41" s="163"/>
      <c r="FGB41" s="163"/>
      <c r="FGC41" s="163"/>
      <c r="FGD41" s="163"/>
      <c r="FGE41" s="163"/>
      <c r="FGF41" s="163"/>
      <c r="FGG41" s="163"/>
      <c r="FGH41" s="163"/>
      <c r="FGI41" s="163"/>
      <c r="FGJ41" s="163"/>
      <c r="FGK41" s="163"/>
      <c r="FGL41" s="163"/>
      <c r="FGM41" s="163"/>
      <c r="FGN41" s="163"/>
      <c r="FGO41" s="163"/>
      <c r="FGP41" s="163"/>
      <c r="FGQ41" s="163"/>
      <c r="FGR41" s="163"/>
      <c r="FGS41" s="163"/>
      <c r="FGT41" s="163"/>
      <c r="FGU41" s="163"/>
      <c r="FGV41" s="163"/>
      <c r="FGW41" s="163"/>
      <c r="FGX41" s="163"/>
      <c r="FGY41" s="163"/>
      <c r="FGZ41" s="163"/>
      <c r="FHA41" s="163"/>
      <c r="FHB41" s="163"/>
      <c r="FHC41" s="163"/>
      <c r="FHD41" s="163"/>
      <c r="FHE41" s="163"/>
      <c r="FHF41" s="163"/>
      <c r="FHG41" s="163"/>
      <c r="FHH41" s="163"/>
      <c r="FHI41" s="163"/>
      <c r="FHJ41" s="163"/>
      <c r="FHK41" s="163"/>
      <c r="FHL41" s="163"/>
      <c r="FHM41" s="163"/>
      <c r="FHN41" s="163"/>
      <c r="FHO41" s="163"/>
      <c r="FHP41" s="163"/>
      <c r="FHQ41" s="163"/>
      <c r="FHR41" s="163"/>
      <c r="FHS41" s="163"/>
      <c r="FHT41" s="163"/>
      <c r="FHU41" s="163"/>
      <c r="FHV41" s="163"/>
      <c r="FHW41" s="163"/>
      <c r="FHX41" s="163"/>
      <c r="FHY41" s="163"/>
      <c r="FHZ41" s="163"/>
      <c r="FIA41" s="163"/>
      <c r="FIB41" s="163"/>
      <c r="FIC41" s="163"/>
      <c r="FID41" s="163"/>
      <c r="FIE41" s="163"/>
      <c r="FIF41" s="163"/>
      <c r="FIG41" s="163"/>
      <c r="FIH41" s="163"/>
      <c r="FII41" s="163"/>
      <c r="FIJ41" s="163"/>
      <c r="FIK41" s="163"/>
      <c r="FIL41" s="163"/>
      <c r="FIM41" s="163"/>
      <c r="FIN41" s="163"/>
      <c r="FIO41" s="163"/>
      <c r="FIP41" s="163"/>
      <c r="FIQ41" s="163"/>
      <c r="FIR41" s="163"/>
      <c r="FIS41" s="163"/>
      <c r="FIT41" s="163"/>
      <c r="FIU41" s="163"/>
      <c r="FIV41" s="163"/>
      <c r="FIW41" s="163"/>
      <c r="FIX41" s="163"/>
      <c r="FIY41" s="163"/>
      <c r="FIZ41" s="163"/>
      <c r="FJA41" s="163"/>
      <c r="FJB41" s="163"/>
      <c r="FJC41" s="163"/>
      <c r="FJD41" s="163"/>
      <c r="FJE41" s="163"/>
      <c r="FJF41" s="163"/>
      <c r="FJG41" s="163"/>
      <c r="FJH41" s="163"/>
      <c r="FJI41" s="163"/>
      <c r="FJJ41" s="163"/>
      <c r="FJK41" s="163"/>
      <c r="FJL41" s="163"/>
      <c r="FJM41" s="163"/>
      <c r="FJN41" s="163"/>
      <c r="FJO41" s="163"/>
      <c r="FJP41" s="163"/>
      <c r="FJQ41" s="163"/>
      <c r="FJR41" s="163"/>
      <c r="FJS41" s="163"/>
      <c r="FJT41" s="163"/>
      <c r="FJU41" s="163"/>
      <c r="FJV41" s="163"/>
      <c r="FJW41" s="163"/>
      <c r="FJX41" s="163"/>
      <c r="FJY41" s="163"/>
      <c r="FJZ41" s="163"/>
      <c r="FKA41" s="163"/>
      <c r="FKB41" s="163"/>
      <c r="FKC41" s="163"/>
      <c r="FKD41" s="163"/>
      <c r="FKE41" s="163"/>
      <c r="FKF41" s="163"/>
      <c r="FKG41" s="163"/>
      <c r="FKH41" s="163"/>
      <c r="FKI41" s="163"/>
      <c r="FKJ41" s="163"/>
      <c r="FKK41" s="163"/>
      <c r="FKL41" s="163"/>
      <c r="FKM41" s="163"/>
      <c r="FKN41" s="163"/>
      <c r="FKO41" s="163"/>
      <c r="FKP41" s="163"/>
      <c r="FKQ41" s="163"/>
      <c r="FKR41" s="163"/>
      <c r="FKS41" s="163"/>
      <c r="FKT41" s="163"/>
      <c r="FKU41" s="163"/>
      <c r="FKV41" s="163"/>
      <c r="FKW41" s="163"/>
      <c r="FKX41" s="163"/>
      <c r="FKY41" s="163"/>
      <c r="FKZ41" s="163"/>
      <c r="FLA41" s="163"/>
      <c r="FLB41" s="163"/>
      <c r="FLC41" s="163"/>
      <c r="FLD41" s="163"/>
      <c r="FLE41" s="163"/>
      <c r="FLF41" s="163"/>
      <c r="FLG41" s="163"/>
      <c r="FLH41" s="163"/>
      <c r="FLI41" s="163"/>
      <c r="FLJ41" s="163"/>
      <c r="FLK41" s="163"/>
      <c r="FLL41" s="163"/>
      <c r="FLM41" s="163"/>
      <c r="FLN41" s="163"/>
      <c r="FLO41" s="163"/>
      <c r="FLP41" s="163"/>
      <c r="FLQ41" s="163"/>
      <c r="FLR41" s="163"/>
      <c r="FLS41" s="163"/>
      <c r="FLT41" s="163"/>
      <c r="FLU41" s="163"/>
      <c r="FLV41" s="163"/>
      <c r="FLW41" s="163"/>
      <c r="FLX41" s="163"/>
      <c r="FLY41" s="163"/>
      <c r="FLZ41" s="163"/>
      <c r="FMA41" s="163"/>
      <c r="FMB41" s="163"/>
      <c r="FMC41" s="163"/>
      <c r="FMD41" s="163"/>
      <c r="FME41" s="163"/>
      <c r="FMF41" s="163"/>
      <c r="FMG41" s="163"/>
      <c r="FMH41" s="163"/>
      <c r="FMI41" s="163"/>
      <c r="FMJ41" s="163"/>
      <c r="FMK41" s="163"/>
      <c r="FML41" s="163"/>
      <c r="FMM41" s="163"/>
      <c r="FMN41" s="163"/>
      <c r="FMO41" s="163"/>
      <c r="FMP41" s="163"/>
      <c r="FMQ41" s="163"/>
      <c r="FMR41" s="163"/>
      <c r="FMS41" s="163"/>
      <c r="FMT41" s="163"/>
      <c r="FMU41" s="163"/>
      <c r="FMV41" s="163"/>
      <c r="FMW41" s="163"/>
      <c r="FMX41" s="163"/>
      <c r="FMY41" s="163"/>
      <c r="FMZ41" s="163"/>
      <c r="FNA41" s="163"/>
      <c r="FNB41" s="163"/>
      <c r="FNC41" s="163"/>
      <c r="FND41" s="163"/>
      <c r="FNE41" s="163"/>
      <c r="FNF41" s="163"/>
      <c r="FNG41" s="163"/>
      <c r="FNH41" s="163"/>
      <c r="FNI41" s="163"/>
      <c r="FNJ41" s="163"/>
      <c r="FNK41" s="163"/>
      <c r="FNL41" s="163"/>
      <c r="FNM41" s="163"/>
      <c r="FNN41" s="163"/>
      <c r="FNO41" s="163"/>
      <c r="FNP41" s="163"/>
      <c r="FNQ41" s="163"/>
      <c r="FNR41" s="163"/>
      <c r="FNS41" s="163"/>
      <c r="FNT41" s="163"/>
      <c r="FNU41" s="163"/>
      <c r="FNV41" s="163"/>
      <c r="FNW41" s="163"/>
      <c r="FNX41" s="163"/>
      <c r="FNY41" s="163"/>
      <c r="FNZ41" s="163"/>
      <c r="FOA41" s="163"/>
      <c r="FOB41" s="163"/>
      <c r="FOC41" s="163"/>
      <c r="FOD41" s="163"/>
      <c r="FOE41" s="163"/>
      <c r="FOF41" s="163"/>
      <c r="FOG41" s="163"/>
      <c r="FOH41" s="163"/>
      <c r="FOI41" s="163"/>
      <c r="FOJ41" s="163"/>
      <c r="FOK41" s="163"/>
      <c r="FOL41" s="163"/>
      <c r="FOM41" s="163"/>
      <c r="FON41" s="163"/>
      <c r="FOO41" s="163"/>
      <c r="FOP41" s="163"/>
      <c r="FOQ41" s="163"/>
      <c r="FOR41" s="163"/>
      <c r="FOS41" s="163"/>
      <c r="FOT41" s="163"/>
      <c r="FOU41" s="163"/>
      <c r="FOV41" s="163"/>
      <c r="FOW41" s="163"/>
      <c r="FOX41" s="163"/>
      <c r="FOY41" s="163"/>
      <c r="FOZ41" s="163"/>
      <c r="FPA41" s="163"/>
      <c r="FPB41" s="163"/>
      <c r="FPC41" s="163"/>
      <c r="FPD41" s="163"/>
      <c r="FPE41" s="163"/>
      <c r="FPF41" s="163"/>
      <c r="FPG41" s="163"/>
      <c r="FPH41" s="163"/>
      <c r="FPI41" s="163"/>
      <c r="FPJ41" s="163"/>
      <c r="FPK41" s="163"/>
      <c r="FPL41" s="163"/>
      <c r="FPM41" s="163"/>
      <c r="FPN41" s="163"/>
      <c r="FPO41" s="163"/>
      <c r="FPP41" s="163"/>
      <c r="FPQ41" s="163"/>
      <c r="FPR41" s="163"/>
      <c r="FPS41" s="163"/>
      <c r="FPT41" s="163"/>
      <c r="FPU41" s="163"/>
      <c r="FPV41" s="163"/>
      <c r="FPW41" s="163"/>
      <c r="FPX41" s="163"/>
      <c r="FPY41" s="163"/>
      <c r="FPZ41" s="163"/>
      <c r="FQA41" s="163"/>
      <c r="FQB41" s="163"/>
      <c r="FQC41" s="163"/>
      <c r="FQD41" s="163"/>
      <c r="FQE41" s="163"/>
      <c r="FQF41" s="163"/>
      <c r="FQG41" s="163"/>
      <c r="FQH41" s="163"/>
      <c r="FQI41" s="163"/>
      <c r="FQJ41" s="163"/>
      <c r="FQK41" s="163"/>
      <c r="FQL41" s="163"/>
      <c r="FQM41" s="163"/>
      <c r="FQN41" s="163"/>
      <c r="FQO41" s="163"/>
      <c r="FQP41" s="163"/>
      <c r="FQQ41" s="163"/>
      <c r="FQR41" s="163"/>
      <c r="FQS41" s="163"/>
      <c r="FQT41" s="163"/>
      <c r="FQU41" s="163"/>
      <c r="FQV41" s="163"/>
      <c r="FQW41" s="163"/>
      <c r="FQX41" s="163"/>
      <c r="FQY41" s="163"/>
      <c r="FQZ41" s="163"/>
      <c r="FRA41" s="163"/>
      <c r="FRB41" s="163"/>
      <c r="FRC41" s="163"/>
      <c r="FRD41" s="163"/>
      <c r="FRE41" s="163"/>
      <c r="FRF41" s="163"/>
      <c r="FRG41" s="163"/>
      <c r="FRH41" s="163"/>
      <c r="FRI41" s="163"/>
      <c r="FRJ41" s="163"/>
      <c r="FRK41" s="163"/>
      <c r="FRL41" s="163"/>
      <c r="FRM41" s="163"/>
      <c r="FRN41" s="163"/>
      <c r="FRO41" s="163"/>
      <c r="FRP41" s="163"/>
      <c r="FRQ41" s="163"/>
      <c r="FRR41" s="163"/>
      <c r="FRS41" s="163"/>
      <c r="FRT41" s="163"/>
      <c r="FRU41" s="163"/>
      <c r="FRV41" s="163"/>
      <c r="FRW41" s="163"/>
      <c r="FRX41" s="163"/>
      <c r="FRY41" s="163"/>
      <c r="FRZ41" s="163"/>
      <c r="FSA41" s="163"/>
      <c r="FSB41" s="163"/>
      <c r="FSC41" s="163"/>
      <c r="FSD41" s="163"/>
      <c r="FSE41" s="163"/>
      <c r="FSF41" s="163"/>
      <c r="FSG41" s="163"/>
      <c r="FSH41" s="163"/>
      <c r="FSI41" s="163"/>
      <c r="FSJ41" s="163"/>
      <c r="FSK41" s="163"/>
      <c r="FSL41" s="163"/>
      <c r="FSM41" s="163"/>
      <c r="FSN41" s="163"/>
      <c r="FSO41" s="163"/>
      <c r="FSP41" s="163"/>
      <c r="FSQ41" s="163"/>
      <c r="FSR41" s="163"/>
      <c r="FSS41" s="163"/>
      <c r="FST41" s="163"/>
      <c r="FSU41" s="163"/>
      <c r="FSV41" s="163"/>
      <c r="FSW41" s="163"/>
      <c r="FSX41" s="163"/>
      <c r="FSY41" s="163"/>
      <c r="FSZ41" s="163"/>
      <c r="FTA41" s="163"/>
      <c r="FTB41" s="163"/>
      <c r="FTC41" s="163"/>
      <c r="FTD41" s="163"/>
      <c r="FTE41" s="163"/>
      <c r="FTF41" s="163"/>
      <c r="FTG41" s="163"/>
      <c r="FTH41" s="163"/>
      <c r="FTI41" s="163"/>
      <c r="FTJ41" s="163"/>
      <c r="FTK41" s="163"/>
      <c r="FTL41" s="163"/>
      <c r="FTM41" s="163"/>
      <c r="FTN41" s="163"/>
      <c r="FTO41" s="163"/>
      <c r="FTP41" s="163"/>
      <c r="FTQ41" s="163"/>
      <c r="FTR41" s="163"/>
      <c r="FTS41" s="163"/>
      <c r="FTT41" s="163"/>
      <c r="FTU41" s="163"/>
      <c r="FTV41" s="163"/>
      <c r="FTW41" s="163"/>
      <c r="FTX41" s="163"/>
      <c r="FTY41" s="163"/>
      <c r="FTZ41" s="163"/>
      <c r="FUA41" s="163"/>
      <c r="FUB41" s="163"/>
      <c r="FUC41" s="163"/>
      <c r="FUD41" s="163"/>
      <c r="FUE41" s="163"/>
      <c r="FUF41" s="163"/>
      <c r="FUG41" s="163"/>
      <c r="FUH41" s="163"/>
      <c r="FUI41" s="163"/>
      <c r="FUJ41" s="163"/>
      <c r="FUK41" s="163"/>
      <c r="FUL41" s="163"/>
      <c r="FUM41" s="163"/>
      <c r="FUN41" s="163"/>
      <c r="FUO41" s="163"/>
      <c r="FUP41" s="163"/>
      <c r="FUQ41" s="163"/>
      <c r="FUR41" s="163"/>
      <c r="FUS41" s="163"/>
      <c r="FUT41" s="163"/>
      <c r="FUU41" s="163"/>
      <c r="FUV41" s="163"/>
      <c r="FUW41" s="163"/>
      <c r="FUX41" s="163"/>
      <c r="FUY41" s="163"/>
      <c r="FUZ41" s="163"/>
      <c r="FVA41" s="163"/>
      <c r="FVB41" s="163"/>
      <c r="FVC41" s="163"/>
      <c r="FVD41" s="163"/>
      <c r="FVE41" s="163"/>
      <c r="FVF41" s="163"/>
      <c r="FVG41" s="163"/>
      <c r="FVH41" s="163"/>
      <c r="FVI41" s="163"/>
      <c r="FVJ41" s="163"/>
      <c r="FVK41" s="163"/>
      <c r="FVL41" s="163"/>
      <c r="FVM41" s="163"/>
      <c r="FVN41" s="163"/>
      <c r="FVO41" s="163"/>
      <c r="FVP41" s="163"/>
      <c r="FVQ41" s="163"/>
      <c r="FVR41" s="163"/>
      <c r="FVS41" s="163"/>
      <c r="FVT41" s="163"/>
      <c r="FVU41" s="163"/>
      <c r="FVV41" s="163"/>
      <c r="FVW41" s="163"/>
      <c r="FVX41" s="163"/>
      <c r="FVY41" s="163"/>
      <c r="FVZ41" s="163"/>
      <c r="FWA41" s="163"/>
      <c r="FWB41" s="163"/>
      <c r="FWC41" s="163"/>
      <c r="FWD41" s="163"/>
      <c r="FWE41" s="163"/>
      <c r="FWF41" s="163"/>
      <c r="FWG41" s="163"/>
      <c r="FWH41" s="163"/>
      <c r="FWI41" s="163"/>
      <c r="FWJ41" s="163"/>
      <c r="FWK41" s="163"/>
      <c r="FWL41" s="163"/>
      <c r="FWM41" s="163"/>
      <c r="FWN41" s="163"/>
      <c r="FWO41" s="163"/>
      <c r="FWP41" s="163"/>
      <c r="FWQ41" s="163"/>
      <c r="FWR41" s="163"/>
      <c r="FWS41" s="163"/>
      <c r="FWT41" s="163"/>
      <c r="FWU41" s="163"/>
      <c r="FWV41" s="163"/>
      <c r="FWW41" s="163"/>
      <c r="FWX41" s="163"/>
      <c r="FWY41" s="163"/>
      <c r="FWZ41" s="163"/>
      <c r="FXA41" s="163"/>
      <c r="FXB41" s="163"/>
      <c r="FXC41" s="163"/>
      <c r="FXD41" s="163"/>
      <c r="FXE41" s="163"/>
      <c r="FXF41" s="163"/>
      <c r="FXG41" s="163"/>
      <c r="FXH41" s="163"/>
      <c r="FXI41" s="163"/>
      <c r="FXJ41" s="163"/>
      <c r="FXK41" s="163"/>
      <c r="FXL41" s="163"/>
      <c r="FXM41" s="163"/>
      <c r="FXN41" s="163"/>
      <c r="FXO41" s="163"/>
      <c r="FXP41" s="163"/>
      <c r="FXQ41" s="163"/>
      <c r="FXR41" s="163"/>
      <c r="FXS41" s="163"/>
      <c r="FXT41" s="163"/>
      <c r="FXU41" s="163"/>
      <c r="FXV41" s="163"/>
      <c r="FXW41" s="163"/>
      <c r="FXX41" s="163"/>
      <c r="FXY41" s="163"/>
      <c r="FXZ41" s="163"/>
      <c r="FYA41" s="163"/>
      <c r="FYB41" s="163"/>
      <c r="FYC41" s="163"/>
      <c r="FYD41" s="163"/>
      <c r="FYE41" s="163"/>
      <c r="FYF41" s="163"/>
      <c r="FYG41" s="163"/>
      <c r="FYH41" s="163"/>
      <c r="FYI41" s="163"/>
      <c r="FYJ41" s="163"/>
      <c r="FYK41" s="163"/>
      <c r="FYL41" s="163"/>
      <c r="FYM41" s="163"/>
      <c r="FYN41" s="163"/>
      <c r="FYO41" s="163"/>
      <c r="FYP41" s="163"/>
      <c r="FYQ41" s="163"/>
      <c r="FYR41" s="163"/>
      <c r="FYS41" s="163"/>
      <c r="FYT41" s="163"/>
      <c r="FYU41" s="163"/>
      <c r="FYV41" s="163"/>
      <c r="FYW41" s="163"/>
      <c r="FYX41" s="163"/>
      <c r="FYY41" s="163"/>
      <c r="FYZ41" s="163"/>
      <c r="FZA41" s="163"/>
      <c r="FZB41" s="163"/>
      <c r="FZC41" s="163"/>
      <c r="FZD41" s="163"/>
      <c r="FZE41" s="163"/>
      <c r="FZF41" s="163"/>
      <c r="FZG41" s="163"/>
      <c r="FZH41" s="163"/>
      <c r="FZI41" s="163"/>
      <c r="FZJ41" s="163"/>
      <c r="FZK41" s="163"/>
      <c r="FZL41" s="163"/>
      <c r="FZM41" s="163"/>
      <c r="FZN41" s="163"/>
      <c r="FZO41" s="163"/>
      <c r="FZP41" s="163"/>
      <c r="FZQ41" s="163"/>
      <c r="FZR41" s="163"/>
      <c r="FZS41" s="163"/>
      <c r="FZT41" s="163"/>
      <c r="FZU41" s="163"/>
      <c r="FZV41" s="163"/>
      <c r="FZW41" s="163"/>
      <c r="FZX41" s="163"/>
      <c r="FZY41" s="163"/>
      <c r="FZZ41" s="163"/>
      <c r="GAA41" s="163"/>
      <c r="GAB41" s="163"/>
      <c r="GAC41" s="163"/>
      <c r="GAD41" s="163"/>
      <c r="GAE41" s="163"/>
      <c r="GAF41" s="163"/>
      <c r="GAG41" s="163"/>
      <c r="GAH41" s="163"/>
      <c r="GAI41" s="163"/>
      <c r="GAJ41" s="163"/>
      <c r="GAK41" s="163"/>
      <c r="GAL41" s="163"/>
      <c r="GAM41" s="163"/>
      <c r="GAN41" s="163"/>
      <c r="GAO41" s="163"/>
      <c r="GAP41" s="163"/>
      <c r="GAQ41" s="163"/>
      <c r="GAR41" s="163"/>
      <c r="GAS41" s="163"/>
      <c r="GAT41" s="163"/>
      <c r="GAU41" s="163"/>
      <c r="GAV41" s="163"/>
      <c r="GAW41" s="163"/>
      <c r="GAX41" s="163"/>
      <c r="GAY41" s="163"/>
      <c r="GAZ41" s="163"/>
      <c r="GBA41" s="163"/>
      <c r="GBB41" s="163"/>
      <c r="GBC41" s="163"/>
      <c r="GBD41" s="163"/>
      <c r="GBE41" s="163"/>
      <c r="GBF41" s="163"/>
      <c r="GBG41" s="163"/>
      <c r="GBH41" s="163"/>
      <c r="GBI41" s="163"/>
      <c r="GBJ41" s="163"/>
      <c r="GBK41" s="163"/>
      <c r="GBL41" s="163"/>
      <c r="GBM41" s="163"/>
      <c r="GBN41" s="163"/>
      <c r="GBO41" s="163"/>
      <c r="GBP41" s="163"/>
      <c r="GBQ41" s="163"/>
      <c r="GBR41" s="163"/>
      <c r="GBS41" s="163"/>
      <c r="GBT41" s="163"/>
      <c r="GBU41" s="163"/>
      <c r="GBV41" s="163"/>
      <c r="GBW41" s="163"/>
      <c r="GBX41" s="163"/>
      <c r="GBY41" s="163"/>
      <c r="GBZ41" s="163"/>
      <c r="GCA41" s="163"/>
      <c r="GCB41" s="163"/>
      <c r="GCC41" s="163"/>
      <c r="GCD41" s="163"/>
      <c r="GCE41" s="163"/>
      <c r="GCF41" s="163"/>
      <c r="GCG41" s="163"/>
      <c r="GCH41" s="163"/>
      <c r="GCI41" s="163"/>
      <c r="GCJ41" s="163"/>
      <c r="GCK41" s="163"/>
      <c r="GCL41" s="163"/>
      <c r="GCM41" s="163"/>
      <c r="GCN41" s="163"/>
      <c r="GCO41" s="163"/>
      <c r="GCP41" s="163"/>
      <c r="GCQ41" s="163"/>
      <c r="GCR41" s="163"/>
      <c r="GCS41" s="163"/>
      <c r="GCT41" s="163"/>
      <c r="GCU41" s="163"/>
      <c r="GCV41" s="163"/>
      <c r="GCW41" s="163"/>
      <c r="GCX41" s="163"/>
      <c r="GCY41" s="163"/>
      <c r="GCZ41" s="163"/>
      <c r="GDA41" s="163"/>
      <c r="GDB41" s="163"/>
      <c r="GDC41" s="163"/>
      <c r="GDD41" s="163"/>
      <c r="GDE41" s="163"/>
      <c r="GDF41" s="163"/>
      <c r="GDG41" s="163"/>
      <c r="GDH41" s="163"/>
      <c r="GDI41" s="163"/>
      <c r="GDJ41" s="163"/>
      <c r="GDK41" s="163"/>
      <c r="GDL41" s="163"/>
      <c r="GDM41" s="163"/>
      <c r="GDN41" s="163"/>
      <c r="GDO41" s="163"/>
      <c r="GDP41" s="163"/>
      <c r="GDQ41" s="163"/>
      <c r="GDR41" s="163"/>
      <c r="GDS41" s="163"/>
      <c r="GDT41" s="163"/>
      <c r="GDU41" s="163"/>
      <c r="GDV41" s="163"/>
      <c r="GDW41" s="163"/>
      <c r="GDX41" s="163"/>
      <c r="GDY41" s="163"/>
      <c r="GDZ41" s="163"/>
      <c r="GEA41" s="163"/>
      <c r="GEB41" s="163"/>
      <c r="GEC41" s="163"/>
      <c r="GED41" s="163"/>
      <c r="GEE41" s="163"/>
      <c r="GEF41" s="163"/>
      <c r="GEG41" s="163"/>
      <c r="GEH41" s="163"/>
      <c r="GEI41" s="163"/>
      <c r="GEJ41" s="163"/>
      <c r="GEK41" s="163"/>
      <c r="GEL41" s="163"/>
      <c r="GEM41" s="163"/>
      <c r="GEN41" s="163"/>
      <c r="GEO41" s="163"/>
      <c r="GEP41" s="163"/>
      <c r="GEQ41" s="163"/>
      <c r="GER41" s="163"/>
      <c r="GES41" s="163"/>
      <c r="GET41" s="163"/>
      <c r="GEU41" s="163"/>
      <c r="GEV41" s="163"/>
      <c r="GEW41" s="163"/>
      <c r="GEX41" s="163"/>
      <c r="GEY41" s="163"/>
      <c r="GEZ41" s="163"/>
      <c r="GFA41" s="163"/>
      <c r="GFB41" s="163"/>
      <c r="GFC41" s="163"/>
      <c r="GFD41" s="163"/>
      <c r="GFE41" s="163"/>
      <c r="GFF41" s="163"/>
      <c r="GFG41" s="163"/>
      <c r="GFH41" s="163"/>
      <c r="GFI41" s="163"/>
      <c r="GFJ41" s="163"/>
      <c r="GFK41" s="163"/>
      <c r="GFL41" s="163"/>
      <c r="GFM41" s="163"/>
      <c r="GFN41" s="163"/>
      <c r="GFO41" s="163"/>
      <c r="GFP41" s="163"/>
      <c r="GFQ41" s="163"/>
      <c r="GFR41" s="163"/>
      <c r="GFS41" s="163"/>
      <c r="GFT41" s="163"/>
      <c r="GFU41" s="163"/>
      <c r="GFV41" s="163"/>
      <c r="GFW41" s="163"/>
      <c r="GFX41" s="163"/>
      <c r="GFY41" s="163"/>
      <c r="GFZ41" s="163"/>
      <c r="GGA41" s="163"/>
      <c r="GGB41" s="163"/>
      <c r="GGC41" s="163"/>
      <c r="GGD41" s="163"/>
      <c r="GGE41" s="163"/>
      <c r="GGF41" s="163"/>
      <c r="GGG41" s="163"/>
      <c r="GGH41" s="163"/>
      <c r="GGI41" s="163"/>
      <c r="GGJ41" s="163"/>
      <c r="GGK41" s="163"/>
      <c r="GGL41" s="163"/>
      <c r="GGM41" s="163"/>
      <c r="GGN41" s="163"/>
      <c r="GGO41" s="163"/>
      <c r="GGP41" s="163"/>
      <c r="GGQ41" s="163"/>
      <c r="GGR41" s="163"/>
      <c r="GGS41" s="163"/>
      <c r="GGT41" s="163"/>
      <c r="GGU41" s="163"/>
      <c r="GGV41" s="163"/>
      <c r="GGW41" s="163"/>
      <c r="GGX41" s="163"/>
      <c r="GGY41" s="163"/>
      <c r="GGZ41" s="163"/>
      <c r="GHA41" s="163"/>
      <c r="GHB41" s="163"/>
      <c r="GHC41" s="163"/>
      <c r="GHD41" s="163"/>
      <c r="GHE41" s="163"/>
      <c r="GHF41" s="163"/>
      <c r="GHG41" s="163"/>
      <c r="GHH41" s="163"/>
      <c r="GHI41" s="163"/>
      <c r="GHJ41" s="163"/>
      <c r="GHK41" s="163"/>
      <c r="GHL41" s="163"/>
      <c r="GHM41" s="163"/>
      <c r="GHN41" s="163"/>
      <c r="GHO41" s="163"/>
      <c r="GHP41" s="163"/>
      <c r="GHQ41" s="163"/>
      <c r="GHR41" s="163"/>
      <c r="GHS41" s="163"/>
      <c r="GHT41" s="163"/>
      <c r="GHU41" s="163"/>
      <c r="GHV41" s="163"/>
      <c r="GHW41" s="163"/>
      <c r="GHX41" s="163"/>
      <c r="GHY41" s="163"/>
      <c r="GHZ41" s="163"/>
      <c r="GIA41" s="163"/>
      <c r="GIB41" s="163"/>
      <c r="GIC41" s="163"/>
      <c r="GID41" s="163"/>
      <c r="GIE41" s="163"/>
      <c r="GIF41" s="163"/>
      <c r="GIG41" s="163"/>
      <c r="GIH41" s="163"/>
      <c r="GII41" s="163"/>
      <c r="GIJ41" s="163"/>
      <c r="GIK41" s="163"/>
      <c r="GIL41" s="163"/>
      <c r="GIM41" s="163"/>
      <c r="GIN41" s="163"/>
      <c r="GIO41" s="163"/>
      <c r="GIP41" s="163"/>
      <c r="GIQ41" s="163"/>
      <c r="GIR41" s="163"/>
      <c r="GIS41" s="163"/>
      <c r="GIT41" s="163"/>
      <c r="GIU41" s="163"/>
      <c r="GIV41" s="163"/>
      <c r="GIW41" s="163"/>
      <c r="GIX41" s="163"/>
      <c r="GIY41" s="163"/>
      <c r="GIZ41" s="163"/>
      <c r="GJA41" s="163"/>
      <c r="GJB41" s="163"/>
      <c r="GJC41" s="163"/>
      <c r="GJD41" s="163"/>
      <c r="GJE41" s="163"/>
      <c r="GJF41" s="163"/>
      <c r="GJG41" s="163"/>
      <c r="GJH41" s="163"/>
      <c r="GJI41" s="163"/>
      <c r="GJJ41" s="163"/>
      <c r="GJK41" s="163"/>
      <c r="GJL41" s="163"/>
      <c r="GJM41" s="163"/>
      <c r="GJN41" s="163"/>
      <c r="GJO41" s="163"/>
      <c r="GJP41" s="163"/>
      <c r="GJQ41" s="163"/>
      <c r="GJR41" s="163"/>
      <c r="GJS41" s="163"/>
      <c r="GJT41" s="163"/>
      <c r="GJU41" s="163"/>
      <c r="GJV41" s="163"/>
      <c r="GJW41" s="163"/>
      <c r="GJX41" s="163"/>
      <c r="GJY41" s="163"/>
      <c r="GJZ41" s="163"/>
      <c r="GKA41" s="163"/>
      <c r="GKB41" s="163"/>
      <c r="GKC41" s="163"/>
      <c r="GKD41" s="163"/>
      <c r="GKE41" s="163"/>
      <c r="GKF41" s="163"/>
      <c r="GKG41" s="163"/>
      <c r="GKH41" s="163"/>
      <c r="GKI41" s="163"/>
      <c r="GKJ41" s="163"/>
      <c r="GKK41" s="163"/>
      <c r="GKL41" s="163"/>
      <c r="GKM41" s="163"/>
      <c r="GKN41" s="163"/>
      <c r="GKO41" s="163"/>
      <c r="GKP41" s="163"/>
      <c r="GKQ41" s="163"/>
      <c r="GKR41" s="163"/>
      <c r="GKS41" s="163"/>
      <c r="GKT41" s="163"/>
      <c r="GKU41" s="163"/>
      <c r="GKV41" s="163"/>
      <c r="GKW41" s="163"/>
      <c r="GKX41" s="163"/>
      <c r="GKY41" s="163"/>
      <c r="GKZ41" s="163"/>
      <c r="GLA41" s="163"/>
      <c r="GLB41" s="163"/>
      <c r="GLC41" s="163"/>
      <c r="GLD41" s="163"/>
      <c r="GLE41" s="163"/>
      <c r="GLF41" s="163"/>
      <c r="GLG41" s="163"/>
      <c r="GLH41" s="163"/>
      <c r="GLI41" s="163"/>
      <c r="GLJ41" s="163"/>
      <c r="GLK41" s="163"/>
      <c r="GLL41" s="163"/>
      <c r="GLM41" s="163"/>
      <c r="GLN41" s="163"/>
      <c r="GLO41" s="163"/>
      <c r="GLP41" s="163"/>
      <c r="GLQ41" s="163"/>
      <c r="GLR41" s="163"/>
      <c r="GLS41" s="163"/>
      <c r="GLT41" s="163"/>
      <c r="GLU41" s="163"/>
      <c r="GLV41" s="163"/>
      <c r="GLW41" s="163"/>
      <c r="GLX41" s="163"/>
      <c r="GLY41" s="163"/>
      <c r="GLZ41" s="163"/>
      <c r="GMA41" s="163"/>
      <c r="GMB41" s="163"/>
      <c r="GMC41" s="163"/>
      <c r="GMD41" s="163"/>
      <c r="GME41" s="163"/>
      <c r="GMF41" s="163"/>
      <c r="GMG41" s="163"/>
      <c r="GMH41" s="163"/>
      <c r="GMI41" s="163"/>
      <c r="GMJ41" s="163"/>
      <c r="GMK41" s="163"/>
      <c r="GML41" s="163"/>
      <c r="GMM41" s="163"/>
      <c r="GMN41" s="163"/>
      <c r="GMO41" s="163"/>
      <c r="GMP41" s="163"/>
      <c r="GMQ41" s="163"/>
      <c r="GMR41" s="163"/>
      <c r="GMS41" s="163"/>
      <c r="GMT41" s="163"/>
      <c r="GMU41" s="163"/>
      <c r="GMV41" s="163"/>
      <c r="GMW41" s="163"/>
      <c r="GMX41" s="163"/>
      <c r="GMY41" s="163"/>
      <c r="GMZ41" s="163"/>
      <c r="GNA41" s="163"/>
      <c r="GNB41" s="163"/>
      <c r="GNC41" s="163"/>
      <c r="GND41" s="163"/>
      <c r="GNE41" s="163"/>
      <c r="GNF41" s="163"/>
      <c r="GNG41" s="163"/>
      <c r="GNH41" s="163"/>
      <c r="GNI41" s="163"/>
      <c r="GNJ41" s="163"/>
      <c r="GNK41" s="163"/>
      <c r="GNL41" s="163"/>
      <c r="GNM41" s="163"/>
      <c r="GNN41" s="163"/>
      <c r="GNO41" s="163"/>
      <c r="GNP41" s="163"/>
      <c r="GNQ41" s="163"/>
      <c r="GNR41" s="163"/>
      <c r="GNS41" s="163"/>
      <c r="GNT41" s="163"/>
      <c r="GNU41" s="163"/>
      <c r="GNV41" s="163"/>
      <c r="GNW41" s="163"/>
      <c r="GNX41" s="163"/>
      <c r="GNY41" s="163"/>
      <c r="GNZ41" s="163"/>
      <c r="GOA41" s="163"/>
      <c r="GOB41" s="163"/>
      <c r="GOC41" s="163"/>
      <c r="GOD41" s="163"/>
      <c r="GOE41" s="163"/>
      <c r="GOF41" s="163"/>
      <c r="GOG41" s="163"/>
      <c r="GOH41" s="163"/>
      <c r="GOI41" s="163"/>
      <c r="GOJ41" s="163"/>
      <c r="GOK41" s="163"/>
      <c r="GOL41" s="163"/>
      <c r="GOM41" s="163"/>
      <c r="GON41" s="163"/>
      <c r="GOO41" s="163"/>
      <c r="GOP41" s="163"/>
      <c r="GOQ41" s="163"/>
      <c r="GOR41" s="163"/>
      <c r="GOS41" s="163"/>
      <c r="GOT41" s="163"/>
      <c r="GOU41" s="163"/>
      <c r="GOV41" s="163"/>
      <c r="GOW41" s="163"/>
      <c r="GOX41" s="163"/>
      <c r="GOY41" s="163"/>
      <c r="GOZ41" s="163"/>
      <c r="GPA41" s="163"/>
      <c r="GPB41" s="163"/>
      <c r="GPC41" s="163"/>
      <c r="GPD41" s="163"/>
      <c r="GPE41" s="163"/>
      <c r="GPF41" s="163"/>
      <c r="GPG41" s="163"/>
      <c r="GPH41" s="163"/>
      <c r="GPI41" s="163"/>
      <c r="GPJ41" s="163"/>
      <c r="GPK41" s="163"/>
      <c r="GPL41" s="163"/>
      <c r="GPM41" s="163"/>
      <c r="GPN41" s="163"/>
      <c r="GPO41" s="163"/>
      <c r="GPP41" s="163"/>
      <c r="GPQ41" s="163"/>
      <c r="GPR41" s="163"/>
      <c r="GPS41" s="163"/>
      <c r="GPT41" s="163"/>
      <c r="GPU41" s="163"/>
      <c r="GPV41" s="163"/>
      <c r="GPW41" s="163"/>
      <c r="GPX41" s="163"/>
      <c r="GPY41" s="163"/>
      <c r="GPZ41" s="163"/>
      <c r="GQA41" s="163"/>
      <c r="GQB41" s="163"/>
      <c r="GQC41" s="163"/>
      <c r="GQD41" s="163"/>
      <c r="GQE41" s="163"/>
      <c r="GQF41" s="163"/>
      <c r="GQG41" s="163"/>
      <c r="GQH41" s="163"/>
      <c r="GQI41" s="163"/>
      <c r="GQJ41" s="163"/>
      <c r="GQK41" s="163"/>
      <c r="GQL41" s="163"/>
      <c r="GQM41" s="163"/>
      <c r="GQN41" s="163"/>
      <c r="GQO41" s="163"/>
      <c r="GQP41" s="163"/>
      <c r="GQQ41" s="163"/>
      <c r="GQR41" s="163"/>
      <c r="GQS41" s="163"/>
      <c r="GQT41" s="163"/>
      <c r="GQU41" s="163"/>
      <c r="GQV41" s="163"/>
      <c r="GQW41" s="163"/>
      <c r="GQX41" s="163"/>
      <c r="GQY41" s="163"/>
      <c r="GQZ41" s="163"/>
      <c r="GRA41" s="163"/>
      <c r="GRB41" s="163"/>
      <c r="GRC41" s="163"/>
      <c r="GRD41" s="163"/>
      <c r="GRE41" s="163"/>
      <c r="GRF41" s="163"/>
      <c r="GRG41" s="163"/>
      <c r="GRH41" s="163"/>
      <c r="GRI41" s="163"/>
      <c r="GRJ41" s="163"/>
      <c r="GRK41" s="163"/>
      <c r="GRL41" s="163"/>
      <c r="GRM41" s="163"/>
      <c r="GRN41" s="163"/>
      <c r="GRO41" s="163"/>
      <c r="GRP41" s="163"/>
      <c r="GRQ41" s="163"/>
      <c r="GRR41" s="163"/>
      <c r="GRS41" s="163"/>
      <c r="GRT41" s="163"/>
      <c r="GRU41" s="163"/>
      <c r="GRV41" s="163"/>
      <c r="GRW41" s="163"/>
      <c r="GRX41" s="163"/>
      <c r="GRY41" s="163"/>
      <c r="GRZ41" s="163"/>
      <c r="GSA41" s="163"/>
      <c r="GSB41" s="163"/>
      <c r="GSC41" s="163"/>
      <c r="GSD41" s="163"/>
      <c r="GSE41" s="163"/>
      <c r="GSF41" s="163"/>
      <c r="GSG41" s="163"/>
      <c r="GSH41" s="163"/>
      <c r="GSI41" s="163"/>
      <c r="GSJ41" s="163"/>
      <c r="GSK41" s="163"/>
      <c r="GSL41" s="163"/>
      <c r="GSM41" s="163"/>
      <c r="GSN41" s="163"/>
      <c r="GSO41" s="163"/>
      <c r="GSP41" s="163"/>
      <c r="GSQ41" s="163"/>
      <c r="GSR41" s="163"/>
      <c r="GSS41" s="163"/>
      <c r="GST41" s="163"/>
      <c r="GSU41" s="163"/>
      <c r="GSV41" s="163"/>
      <c r="GSW41" s="163"/>
      <c r="GSX41" s="163"/>
      <c r="GSY41" s="163"/>
      <c r="GSZ41" s="163"/>
      <c r="GTA41" s="163"/>
      <c r="GTB41" s="163"/>
      <c r="GTC41" s="163"/>
      <c r="GTD41" s="163"/>
      <c r="GTE41" s="163"/>
      <c r="GTF41" s="163"/>
      <c r="GTG41" s="163"/>
      <c r="GTH41" s="163"/>
      <c r="GTI41" s="163"/>
      <c r="GTJ41" s="163"/>
      <c r="GTK41" s="163"/>
      <c r="GTL41" s="163"/>
      <c r="GTM41" s="163"/>
      <c r="GTN41" s="163"/>
      <c r="GTO41" s="163"/>
      <c r="GTP41" s="163"/>
      <c r="GTQ41" s="163"/>
      <c r="GTR41" s="163"/>
      <c r="GTS41" s="163"/>
      <c r="GTT41" s="163"/>
      <c r="GTU41" s="163"/>
      <c r="GTV41" s="163"/>
      <c r="GTW41" s="163"/>
      <c r="GTX41" s="163"/>
      <c r="GTY41" s="163"/>
      <c r="GTZ41" s="163"/>
      <c r="GUA41" s="163"/>
      <c r="GUB41" s="163"/>
      <c r="GUC41" s="163"/>
      <c r="GUD41" s="163"/>
      <c r="GUE41" s="163"/>
      <c r="GUF41" s="163"/>
      <c r="GUG41" s="163"/>
      <c r="GUH41" s="163"/>
      <c r="GUI41" s="163"/>
      <c r="GUJ41" s="163"/>
      <c r="GUK41" s="163"/>
      <c r="GUL41" s="163"/>
      <c r="GUM41" s="163"/>
      <c r="GUN41" s="163"/>
      <c r="GUO41" s="163"/>
      <c r="GUP41" s="163"/>
      <c r="GUQ41" s="163"/>
      <c r="GUR41" s="163"/>
      <c r="GUS41" s="163"/>
      <c r="GUT41" s="163"/>
      <c r="GUU41" s="163"/>
      <c r="GUV41" s="163"/>
      <c r="GUW41" s="163"/>
      <c r="GUX41" s="163"/>
      <c r="GUY41" s="163"/>
      <c r="GUZ41" s="163"/>
      <c r="GVA41" s="163"/>
      <c r="GVB41" s="163"/>
      <c r="GVC41" s="163"/>
      <c r="GVD41" s="163"/>
      <c r="GVE41" s="163"/>
      <c r="GVF41" s="163"/>
      <c r="GVG41" s="163"/>
      <c r="GVH41" s="163"/>
      <c r="GVI41" s="163"/>
      <c r="GVJ41" s="163"/>
      <c r="GVK41" s="163"/>
      <c r="GVL41" s="163"/>
      <c r="GVM41" s="163"/>
      <c r="GVN41" s="163"/>
      <c r="GVO41" s="163"/>
      <c r="GVP41" s="163"/>
      <c r="GVQ41" s="163"/>
      <c r="GVR41" s="163"/>
      <c r="GVS41" s="163"/>
      <c r="GVT41" s="163"/>
      <c r="GVU41" s="163"/>
      <c r="GVV41" s="163"/>
      <c r="GVW41" s="163"/>
      <c r="GVX41" s="163"/>
      <c r="GVY41" s="163"/>
      <c r="GVZ41" s="163"/>
      <c r="GWA41" s="163"/>
      <c r="GWB41" s="163"/>
      <c r="GWC41" s="163"/>
      <c r="GWD41" s="163"/>
      <c r="GWE41" s="163"/>
      <c r="GWF41" s="163"/>
      <c r="GWG41" s="163"/>
      <c r="GWH41" s="163"/>
      <c r="GWI41" s="163"/>
      <c r="GWJ41" s="163"/>
      <c r="GWK41" s="163"/>
      <c r="GWL41" s="163"/>
      <c r="GWM41" s="163"/>
      <c r="GWN41" s="163"/>
      <c r="GWO41" s="163"/>
      <c r="GWP41" s="163"/>
      <c r="GWQ41" s="163"/>
      <c r="GWR41" s="163"/>
      <c r="GWS41" s="163"/>
      <c r="GWT41" s="163"/>
      <c r="GWU41" s="163"/>
      <c r="GWV41" s="163"/>
      <c r="GWW41" s="163"/>
      <c r="GWX41" s="163"/>
      <c r="GWY41" s="163"/>
      <c r="GWZ41" s="163"/>
      <c r="GXA41" s="163"/>
      <c r="GXB41" s="163"/>
      <c r="GXC41" s="163"/>
      <c r="GXD41" s="163"/>
      <c r="GXE41" s="163"/>
      <c r="GXF41" s="163"/>
      <c r="GXG41" s="163"/>
      <c r="GXH41" s="163"/>
      <c r="GXI41" s="163"/>
      <c r="GXJ41" s="163"/>
      <c r="GXK41" s="163"/>
      <c r="GXL41" s="163"/>
      <c r="GXM41" s="163"/>
      <c r="GXN41" s="163"/>
      <c r="GXO41" s="163"/>
      <c r="GXP41" s="163"/>
      <c r="GXQ41" s="163"/>
      <c r="GXR41" s="163"/>
      <c r="GXS41" s="163"/>
      <c r="GXT41" s="163"/>
      <c r="GXU41" s="163"/>
      <c r="GXV41" s="163"/>
      <c r="GXW41" s="163"/>
      <c r="GXX41" s="163"/>
      <c r="GXY41" s="163"/>
      <c r="GXZ41" s="163"/>
      <c r="GYA41" s="163"/>
      <c r="GYB41" s="163"/>
      <c r="GYC41" s="163"/>
      <c r="GYD41" s="163"/>
      <c r="GYE41" s="163"/>
      <c r="GYF41" s="163"/>
      <c r="GYG41" s="163"/>
      <c r="GYH41" s="163"/>
      <c r="GYI41" s="163"/>
      <c r="GYJ41" s="163"/>
      <c r="GYK41" s="163"/>
      <c r="GYL41" s="163"/>
      <c r="GYM41" s="163"/>
      <c r="GYN41" s="163"/>
      <c r="GYO41" s="163"/>
      <c r="GYP41" s="163"/>
      <c r="GYQ41" s="163"/>
      <c r="GYR41" s="163"/>
      <c r="GYS41" s="163"/>
      <c r="GYT41" s="163"/>
      <c r="GYU41" s="163"/>
      <c r="GYV41" s="163"/>
      <c r="GYW41" s="163"/>
      <c r="GYX41" s="163"/>
      <c r="GYY41" s="163"/>
      <c r="GYZ41" s="163"/>
      <c r="GZA41" s="163"/>
      <c r="GZB41" s="163"/>
      <c r="GZC41" s="163"/>
      <c r="GZD41" s="163"/>
      <c r="GZE41" s="163"/>
      <c r="GZF41" s="163"/>
      <c r="GZG41" s="163"/>
      <c r="GZH41" s="163"/>
      <c r="GZI41" s="163"/>
      <c r="GZJ41" s="163"/>
      <c r="GZK41" s="163"/>
      <c r="GZL41" s="163"/>
      <c r="GZM41" s="163"/>
      <c r="GZN41" s="163"/>
      <c r="GZO41" s="163"/>
      <c r="GZP41" s="163"/>
      <c r="GZQ41" s="163"/>
      <c r="GZR41" s="163"/>
      <c r="GZS41" s="163"/>
      <c r="GZT41" s="163"/>
      <c r="GZU41" s="163"/>
      <c r="GZV41" s="163"/>
      <c r="GZW41" s="163"/>
      <c r="GZX41" s="163"/>
      <c r="GZY41" s="163"/>
      <c r="GZZ41" s="163"/>
      <c r="HAA41" s="163"/>
      <c r="HAB41" s="163"/>
      <c r="HAC41" s="163"/>
      <c r="HAD41" s="163"/>
      <c r="HAE41" s="163"/>
      <c r="HAF41" s="163"/>
      <c r="HAG41" s="163"/>
      <c r="HAH41" s="163"/>
      <c r="HAI41" s="163"/>
      <c r="HAJ41" s="163"/>
      <c r="HAK41" s="163"/>
      <c r="HAL41" s="163"/>
      <c r="HAM41" s="163"/>
      <c r="HAN41" s="163"/>
      <c r="HAO41" s="163"/>
      <c r="HAP41" s="163"/>
      <c r="HAQ41" s="163"/>
      <c r="HAR41" s="163"/>
      <c r="HAS41" s="163"/>
      <c r="HAT41" s="163"/>
      <c r="HAU41" s="163"/>
      <c r="HAV41" s="163"/>
      <c r="HAW41" s="163"/>
      <c r="HAX41" s="163"/>
      <c r="HAY41" s="163"/>
      <c r="HAZ41" s="163"/>
      <c r="HBA41" s="163"/>
      <c r="HBB41" s="163"/>
      <c r="HBC41" s="163"/>
      <c r="HBD41" s="163"/>
      <c r="HBE41" s="163"/>
      <c r="HBF41" s="163"/>
      <c r="HBG41" s="163"/>
      <c r="HBH41" s="163"/>
      <c r="HBI41" s="163"/>
      <c r="HBJ41" s="163"/>
      <c r="HBK41" s="163"/>
      <c r="HBL41" s="163"/>
      <c r="HBM41" s="163"/>
      <c r="HBN41" s="163"/>
      <c r="HBO41" s="163"/>
      <c r="HBP41" s="163"/>
      <c r="HBQ41" s="163"/>
      <c r="HBR41" s="163"/>
      <c r="HBS41" s="163"/>
      <c r="HBT41" s="163"/>
      <c r="HBU41" s="163"/>
      <c r="HBV41" s="163"/>
      <c r="HBW41" s="163"/>
      <c r="HBX41" s="163"/>
      <c r="HBY41" s="163"/>
      <c r="HBZ41" s="163"/>
      <c r="HCA41" s="163"/>
      <c r="HCB41" s="163"/>
      <c r="HCC41" s="163"/>
      <c r="HCD41" s="163"/>
      <c r="HCE41" s="163"/>
      <c r="HCF41" s="163"/>
      <c r="HCG41" s="163"/>
      <c r="HCH41" s="163"/>
      <c r="HCI41" s="163"/>
      <c r="HCJ41" s="163"/>
      <c r="HCK41" s="163"/>
      <c r="HCL41" s="163"/>
      <c r="HCM41" s="163"/>
      <c r="HCN41" s="163"/>
      <c r="HCO41" s="163"/>
      <c r="HCP41" s="163"/>
      <c r="HCQ41" s="163"/>
      <c r="HCR41" s="163"/>
      <c r="HCS41" s="163"/>
      <c r="HCT41" s="163"/>
      <c r="HCU41" s="163"/>
      <c r="HCV41" s="163"/>
      <c r="HCW41" s="163"/>
      <c r="HCX41" s="163"/>
      <c r="HCY41" s="163"/>
      <c r="HCZ41" s="163"/>
      <c r="HDA41" s="163"/>
      <c r="HDB41" s="163"/>
      <c r="HDC41" s="163"/>
      <c r="HDD41" s="163"/>
      <c r="HDE41" s="163"/>
      <c r="HDF41" s="163"/>
      <c r="HDG41" s="163"/>
      <c r="HDH41" s="163"/>
      <c r="HDI41" s="163"/>
      <c r="HDJ41" s="163"/>
      <c r="HDK41" s="163"/>
      <c r="HDL41" s="163"/>
      <c r="HDM41" s="163"/>
      <c r="HDN41" s="163"/>
      <c r="HDO41" s="163"/>
      <c r="HDP41" s="163"/>
      <c r="HDQ41" s="163"/>
      <c r="HDR41" s="163"/>
      <c r="HDS41" s="163"/>
      <c r="HDT41" s="163"/>
      <c r="HDU41" s="163"/>
      <c r="HDV41" s="163"/>
      <c r="HDW41" s="163"/>
      <c r="HDX41" s="163"/>
      <c r="HDY41" s="163"/>
      <c r="HDZ41" s="163"/>
      <c r="HEA41" s="163"/>
      <c r="HEB41" s="163"/>
      <c r="HEC41" s="163"/>
      <c r="HED41" s="163"/>
      <c r="HEE41" s="163"/>
      <c r="HEF41" s="163"/>
      <c r="HEG41" s="163"/>
      <c r="HEH41" s="163"/>
      <c r="HEI41" s="163"/>
      <c r="HEJ41" s="163"/>
      <c r="HEK41" s="163"/>
      <c r="HEL41" s="163"/>
      <c r="HEM41" s="163"/>
      <c r="HEN41" s="163"/>
      <c r="HEO41" s="163"/>
      <c r="HEP41" s="163"/>
      <c r="HEQ41" s="163"/>
      <c r="HER41" s="163"/>
      <c r="HES41" s="163"/>
      <c r="HET41" s="163"/>
      <c r="HEU41" s="163"/>
      <c r="HEV41" s="163"/>
      <c r="HEW41" s="163"/>
      <c r="HEX41" s="163"/>
      <c r="HEY41" s="163"/>
      <c r="HEZ41" s="163"/>
      <c r="HFA41" s="163"/>
      <c r="HFB41" s="163"/>
      <c r="HFC41" s="163"/>
      <c r="HFD41" s="163"/>
      <c r="HFE41" s="163"/>
      <c r="HFF41" s="163"/>
      <c r="HFG41" s="163"/>
      <c r="HFH41" s="163"/>
      <c r="HFI41" s="163"/>
      <c r="HFJ41" s="163"/>
      <c r="HFK41" s="163"/>
      <c r="HFL41" s="163"/>
      <c r="HFM41" s="163"/>
      <c r="HFN41" s="163"/>
      <c r="HFO41" s="163"/>
      <c r="HFP41" s="163"/>
      <c r="HFQ41" s="163"/>
      <c r="HFR41" s="163"/>
      <c r="HFS41" s="163"/>
      <c r="HFT41" s="163"/>
      <c r="HFU41" s="163"/>
      <c r="HFV41" s="163"/>
      <c r="HFW41" s="163"/>
      <c r="HFX41" s="163"/>
      <c r="HFY41" s="163"/>
      <c r="HFZ41" s="163"/>
      <c r="HGA41" s="163"/>
      <c r="HGB41" s="163"/>
      <c r="HGC41" s="163"/>
      <c r="HGD41" s="163"/>
      <c r="HGE41" s="163"/>
      <c r="HGF41" s="163"/>
      <c r="HGG41" s="163"/>
      <c r="HGH41" s="163"/>
      <c r="HGI41" s="163"/>
      <c r="HGJ41" s="163"/>
      <c r="HGK41" s="163"/>
      <c r="HGL41" s="163"/>
      <c r="HGM41" s="163"/>
      <c r="HGN41" s="163"/>
      <c r="HGO41" s="163"/>
      <c r="HGP41" s="163"/>
      <c r="HGQ41" s="163"/>
      <c r="HGR41" s="163"/>
      <c r="HGS41" s="163"/>
      <c r="HGT41" s="163"/>
      <c r="HGU41" s="163"/>
      <c r="HGV41" s="163"/>
      <c r="HGW41" s="163"/>
      <c r="HGX41" s="163"/>
      <c r="HGY41" s="163"/>
      <c r="HGZ41" s="163"/>
      <c r="HHA41" s="163"/>
      <c r="HHB41" s="163"/>
      <c r="HHC41" s="163"/>
      <c r="HHD41" s="163"/>
      <c r="HHE41" s="163"/>
      <c r="HHF41" s="163"/>
      <c r="HHG41" s="163"/>
      <c r="HHH41" s="163"/>
      <c r="HHI41" s="163"/>
      <c r="HHJ41" s="163"/>
      <c r="HHK41" s="163"/>
      <c r="HHL41" s="163"/>
      <c r="HHM41" s="163"/>
      <c r="HHN41" s="163"/>
      <c r="HHO41" s="163"/>
      <c r="HHP41" s="163"/>
      <c r="HHQ41" s="163"/>
      <c r="HHR41" s="163"/>
      <c r="HHS41" s="163"/>
      <c r="HHT41" s="163"/>
      <c r="HHU41" s="163"/>
      <c r="HHV41" s="163"/>
      <c r="HHW41" s="163"/>
      <c r="HHX41" s="163"/>
      <c r="HHY41" s="163"/>
      <c r="HHZ41" s="163"/>
      <c r="HIA41" s="163"/>
      <c r="HIB41" s="163"/>
      <c r="HIC41" s="163"/>
      <c r="HID41" s="163"/>
      <c r="HIE41" s="163"/>
      <c r="HIF41" s="163"/>
      <c r="HIG41" s="163"/>
      <c r="HIH41" s="163"/>
      <c r="HII41" s="163"/>
      <c r="HIJ41" s="163"/>
      <c r="HIK41" s="163"/>
      <c r="HIL41" s="163"/>
      <c r="HIM41" s="163"/>
      <c r="HIN41" s="163"/>
      <c r="HIO41" s="163"/>
      <c r="HIP41" s="163"/>
      <c r="HIQ41" s="163"/>
      <c r="HIR41" s="163"/>
      <c r="HIS41" s="163"/>
      <c r="HIT41" s="163"/>
      <c r="HIU41" s="163"/>
      <c r="HIV41" s="163"/>
      <c r="HIW41" s="163"/>
      <c r="HIX41" s="163"/>
      <c r="HIY41" s="163"/>
      <c r="HIZ41" s="163"/>
      <c r="HJA41" s="163"/>
      <c r="HJB41" s="163"/>
      <c r="HJC41" s="163"/>
      <c r="HJD41" s="163"/>
      <c r="HJE41" s="163"/>
      <c r="HJF41" s="163"/>
      <c r="HJG41" s="163"/>
      <c r="HJH41" s="163"/>
      <c r="HJI41" s="163"/>
      <c r="HJJ41" s="163"/>
      <c r="HJK41" s="163"/>
      <c r="HJL41" s="163"/>
      <c r="HJM41" s="163"/>
      <c r="HJN41" s="163"/>
      <c r="HJO41" s="163"/>
      <c r="HJP41" s="163"/>
      <c r="HJQ41" s="163"/>
      <c r="HJR41" s="163"/>
      <c r="HJS41" s="163"/>
      <c r="HJT41" s="163"/>
      <c r="HJU41" s="163"/>
      <c r="HJV41" s="163"/>
      <c r="HJW41" s="163"/>
      <c r="HJX41" s="163"/>
      <c r="HJY41" s="163"/>
      <c r="HJZ41" s="163"/>
      <c r="HKA41" s="163"/>
      <c r="HKB41" s="163"/>
      <c r="HKC41" s="163"/>
      <c r="HKD41" s="163"/>
      <c r="HKE41" s="163"/>
      <c r="HKF41" s="163"/>
      <c r="HKG41" s="163"/>
      <c r="HKH41" s="163"/>
      <c r="HKI41" s="163"/>
      <c r="HKJ41" s="163"/>
      <c r="HKK41" s="163"/>
      <c r="HKL41" s="163"/>
      <c r="HKM41" s="163"/>
      <c r="HKN41" s="163"/>
      <c r="HKO41" s="163"/>
      <c r="HKP41" s="163"/>
      <c r="HKQ41" s="163"/>
      <c r="HKR41" s="163"/>
      <c r="HKS41" s="163"/>
      <c r="HKT41" s="163"/>
      <c r="HKU41" s="163"/>
      <c r="HKV41" s="163"/>
      <c r="HKW41" s="163"/>
      <c r="HKX41" s="163"/>
      <c r="HKY41" s="163"/>
      <c r="HKZ41" s="163"/>
      <c r="HLA41" s="163"/>
      <c r="HLB41" s="163"/>
      <c r="HLC41" s="163"/>
      <c r="HLD41" s="163"/>
      <c r="HLE41" s="163"/>
      <c r="HLF41" s="163"/>
      <c r="HLG41" s="163"/>
      <c r="HLH41" s="163"/>
      <c r="HLI41" s="163"/>
      <c r="HLJ41" s="163"/>
      <c r="HLK41" s="163"/>
      <c r="HLL41" s="163"/>
      <c r="HLM41" s="163"/>
      <c r="HLN41" s="163"/>
      <c r="HLO41" s="163"/>
      <c r="HLP41" s="163"/>
      <c r="HLQ41" s="163"/>
      <c r="HLR41" s="163"/>
      <c r="HLS41" s="163"/>
      <c r="HLT41" s="163"/>
      <c r="HLU41" s="163"/>
      <c r="HLV41" s="163"/>
      <c r="HLW41" s="163"/>
      <c r="HLX41" s="163"/>
      <c r="HLY41" s="163"/>
      <c r="HLZ41" s="163"/>
      <c r="HMA41" s="163"/>
      <c r="HMB41" s="163"/>
      <c r="HMC41" s="163"/>
      <c r="HMD41" s="163"/>
      <c r="HME41" s="163"/>
      <c r="HMF41" s="163"/>
      <c r="HMG41" s="163"/>
      <c r="HMH41" s="163"/>
      <c r="HMI41" s="163"/>
      <c r="HMJ41" s="163"/>
      <c r="HMK41" s="163"/>
      <c r="HML41" s="163"/>
      <c r="HMM41" s="163"/>
      <c r="HMN41" s="163"/>
      <c r="HMO41" s="163"/>
      <c r="HMP41" s="163"/>
      <c r="HMQ41" s="163"/>
      <c r="HMR41" s="163"/>
      <c r="HMS41" s="163"/>
      <c r="HMT41" s="163"/>
      <c r="HMU41" s="163"/>
      <c r="HMV41" s="163"/>
      <c r="HMW41" s="163"/>
      <c r="HMX41" s="163"/>
      <c r="HMY41" s="163"/>
      <c r="HMZ41" s="163"/>
      <c r="HNA41" s="163"/>
      <c r="HNB41" s="163"/>
      <c r="HNC41" s="163"/>
      <c r="HND41" s="163"/>
      <c r="HNE41" s="163"/>
      <c r="HNF41" s="163"/>
      <c r="HNG41" s="163"/>
      <c r="HNH41" s="163"/>
      <c r="HNI41" s="163"/>
      <c r="HNJ41" s="163"/>
      <c r="HNK41" s="163"/>
      <c r="HNL41" s="163"/>
      <c r="HNM41" s="163"/>
      <c r="HNN41" s="163"/>
      <c r="HNO41" s="163"/>
      <c r="HNP41" s="163"/>
      <c r="HNQ41" s="163"/>
      <c r="HNR41" s="163"/>
      <c r="HNS41" s="163"/>
      <c r="HNT41" s="163"/>
      <c r="HNU41" s="163"/>
      <c r="HNV41" s="163"/>
      <c r="HNW41" s="163"/>
      <c r="HNX41" s="163"/>
      <c r="HNY41" s="163"/>
      <c r="HNZ41" s="163"/>
      <c r="HOA41" s="163"/>
      <c r="HOB41" s="163"/>
      <c r="HOC41" s="163"/>
      <c r="HOD41" s="163"/>
      <c r="HOE41" s="163"/>
      <c r="HOF41" s="163"/>
      <c r="HOG41" s="163"/>
      <c r="HOH41" s="163"/>
      <c r="HOI41" s="163"/>
      <c r="HOJ41" s="163"/>
      <c r="HOK41" s="163"/>
      <c r="HOL41" s="163"/>
      <c r="HOM41" s="163"/>
      <c r="HON41" s="163"/>
      <c r="HOO41" s="163"/>
      <c r="HOP41" s="163"/>
      <c r="HOQ41" s="163"/>
      <c r="HOR41" s="163"/>
      <c r="HOS41" s="163"/>
      <c r="HOT41" s="163"/>
      <c r="HOU41" s="163"/>
      <c r="HOV41" s="163"/>
      <c r="HOW41" s="163"/>
      <c r="HOX41" s="163"/>
      <c r="HOY41" s="163"/>
      <c r="HOZ41" s="163"/>
      <c r="HPA41" s="163"/>
      <c r="HPB41" s="163"/>
      <c r="HPC41" s="163"/>
      <c r="HPD41" s="163"/>
      <c r="HPE41" s="163"/>
      <c r="HPF41" s="163"/>
      <c r="HPG41" s="163"/>
      <c r="HPH41" s="163"/>
      <c r="HPI41" s="163"/>
      <c r="HPJ41" s="163"/>
      <c r="HPK41" s="163"/>
      <c r="HPL41" s="163"/>
      <c r="HPM41" s="163"/>
      <c r="HPN41" s="163"/>
      <c r="HPO41" s="163"/>
      <c r="HPP41" s="163"/>
      <c r="HPQ41" s="163"/>
      <c r="HPR41" s="163"/>
      <c r="HPS41" s="163"/>
      <c r="HPT41" s="163"/>
      <c r="HPU41" s="163"/>
      <c r="HPV41" s="163"/>
      <c r="HPW41" s="163"/>
      <c r="HPX41" s="163"/>
      <c r="HPY41" s="163"/>
      <c r="HPZ41" s="163"/>
      <c r="HQA41" s="163"/>
      <c r="HQB41" s="163"/>
      <c r="HQC41" s="163"/>
      <c r="HQD41" s="163"/>
      <c r="HQE41" s="163"/>
      <c r="HQF41" s="163"/>
      <c r="HQG41" s="163"/>
      <c r="HQH41" s="163"/>
      <c r="HQI41" s="163"/>
      <c r="HQJ41" s="163"/>
      <c r="HQK41" s="163"/>
      <c r="HQL41" s="163"/>
      <c r="HQM41" s="163"/>
      <c r="HQN41" s="163"/>
      <c r="HQO41" s="163"/>
      <c r="HQP41" s="163"/>
      <c r="HQQ41" s="163"/>
      <c r="HQR41" s="163"/>
      <c r="HQS41" s="163"/>
      <c r="HQT41" s="163"/>
      <c r="HQU41" s="163"/>
      <c r="HQV41" s="163"/>
      <c r="HQW41" s="163"/>
      <c r="HQX41" s="163"/>
      <c r="HQY41" s="163"/>
      <c r="HQZ41" s="163"/>
      <c r="HRA41" s="163"/>
      <c r="HRB41" s="163"/>
      <c r="HRC41" s="163"/>
      <c r="HRD41" s="163"/>
      <c r="HRE41" s="163"/>
      <c r="HRF41" s="163"/>
      <c r="HRG41" s="163"/>
      <c r="HRH41" s="163"/>
      <c r="HRI41" s="163"/>
      <c r="HRJ41" s="163"/>
      <c r="HRK41" s="163"/>
      <c r="HRL41" s="163"/>
      <c r="HRM41" s="163"/>
      <c r="HRN41" s="163"/>
      <c r="HRO41" s="163"/>
      <c r="HRP41" s="163"/>
      <c r="HRQ41" s="163"/>
      <c r="HRR41" s="163"/>
      <c r="HRS41" s="163"/>
      <c r="HRT41" s="163"/>
      <c r="HRU41" s="163"/>
      <c r="HRV41" s="163"/>
      <c r="HRW41" s="163"/>
      <c r="HRX41" s="163"/>
      <c r="HRY41" s="163"/>
      <c r="HRZ41" s="163"/>
      <c r="HSA41" s="163"/>
      <c r="HSB41" s="163"/>
      <c r="HSC41" s="163"/>
      <c r="HSD41" s="163"/>
      <c r="HSE41" s="163"/>
      <c r="HSF41" s="163"/>
      <c r="HSG41" s="163"/>
      <c r="HSH41" s="163"/>
      <c r="HSI41" s="163"/>
      <c r="HSJ41" s="163"/>
      <c r="HSK41" s="163"/>
      <c r="HSL41" s="163"/>
      <c r="HSM41" s="163"/>
      <c r="HSN41" s="163"/>
      <c r="HSO41" s="163"/>
      <c r="HSP41" s="163"/>
      <c r="HSQ41" s="163"/>
      <c r="HSR41" s="163"/>
      <c r="HSS41" s="163"/>
      <c r="HST41" s="163"/>
      <c r="HSU41" s="163"/>
      <c r="HSV41" s="163"/>
      <c r="HSW41" s="163"/>
      <c r="HSX41" s="163"/>
      <c r="HSY41" s="163"/>
      <c r="HSZ41" s="163"/>
      <c r="HTA41" s="163"/>
      <c r="HTB41" s="163"/>
      <c r="HTC41" s="163"/>
      <c r="HTD41" s="163"/>
      <c r="HTE41" s="163"/>
      <c r="HTF41" s="163"/>
      <c r="HTG41" s="163"/>
      <c r="HTH41" s="163"/>
      <c r="HTI41" s="163"/>
      <c r="HTJ41" s="163"/>
      <c r="HTK41" s="163"/>
      <c r="HTL41" s="163"/>
      <c r="HTM41" s="163"/>
      <c r="HTN41" s="163"/>
      <c r="HTO41" s="163"/>
      <c r="HTP41" s="163"/>
      <c r="HTQ41" s="163"/>
      <c r="HTR41" s="163"/>
      <c r="HTS41" s="163"/>
      <c r="HTT41" s="163"/>
      <c r="HTU41" s="163"/>
      <c r="HTV41" s="163"/>
      <c r="HTW41" s="163"/>
      <c r="HTX41" s="163"/>
      <c r="HTY41" s="163"/>
      <c r="HTZ41" s="163"/>
      <c r="HUA41" s="163"/>
      <c r="HUB41" s="163"/>
      <c r="HUC41" s="163"/>
      <c r="HUD41" s="163"/>
      <c r="HUE41" s="163"/>
      <c r="HUF41" s="163"/>
      <c r="HUG41" s="163"/>
      <c r="HUH41" s="163"/>
      <c r="HUI41" s="163"/>
      <c r="HUJ41" s="163"/>
      <c r="HUK41" s="163"/>
      <c r="HUL41" s="163"/>
      <c r="HUM41" s="163"/>
      <c r="HUN41" s="163"/>
      <c r="HUO41" s="163"/>
      <c r="HUP41" s="163"/>
      <c r="HUQ41" s="163"/>
      <c r="HUR41" s="163"/>
      <c r="HUS41" s="163"/>
      <c r="HUT41" s="163"/>
      <c r="HUU41" s="163"/>
      <c r="HUV41" s="163"/>
      <c r="HUW41" s="163"/>
      <c r="HUX41" s="163"/>
      <c r="HUY41" s="163"/>
      <c r="HUZ41" s="163"/>
      <c r="HVA41" s="163"/>
      <c r="HVB41" s="163"/>
      <c r="HVC41" s="163"/>
      <c r="HVD41" s="163"/>
      <c r="HVE41" s="163"/>
      <c r="HVF41" s="163"/>
      <c r="HVG41" s="163"/>
      <c r="HVH41" s="163"/>
      <c r="HVI41" s="163"/>
      <c r="HVJ41" s="163"/>
      <c r="HVK41" s="163"/>
      <c r="HVL41" s="163"/>
      <c r="HVM41" s="163"/>
      <c r="HVN41" s="163"/>
      <c r="HVO41" s="163"/>
      <c r="HVP41" s="163"/>
      <c r="HVQ41" s="163"/>
      <c r="HVR41" s="163"/>
      <c r="HVS41" s="163"/>
      <c r="HVT41" s="163"/>
      <c r="HVU41" s="163"/>
      <c r="HVV41" s="163"/>
      <c r="HVW41" s="163"/>
      <c r="HVX41" s="163"/>
      <c r="HVY41" s="163"/>
      <c r="HVZ41" s="163"/>
      <c r="HWA41" s="163"/>
      <c r="HWB41" s="163"/>
      <c r="HWC41" s="163"/>
      <c r="HWD41" s="163"/>
      <c r="HWE41" s="163"/>
      <c r="HWF41" s="163"/>
      <c r="HWG41" s="163"/>
      <c r="HWH41" s="163"/>
      <c r="HWI41" s="163"/>
      <c r="HWJ41" s="163"/>
      <c r="HWK41" s="163"/>
      <c r="HWL41" s="163"/>
      <c r="HWM41" s="163"/>
      <c r="HWN41" s="163"/>
      <c r="HWO41" s="163"/>
      <c r="HWP41" s="163"/>
      <c r="HWQ41" s="163"/>
      <c r="HWR41" s="163"/>
      <c r="HWS41" s="163"/>
      <c r="HWT41" s="163"/>
      <c r="HWU41" s="163"/>
      <c r="HWV41" s="163"/>
      <c r="HWW41" s="163"/>
      <c r="HWX41" s="163"/>
      <c r="HWY41" s="163"/>
      <c r="HWZ41" s="163"/>
      <c r="HXA41" s="163"/>
      <c r="HXB41" s="163"/>
      <c r="HXC41" s="163"/>
      <c r="HXD41" s="163"/>
      <c r="HXE41" s="163"/>
      <c r="HXF41" s="163"/>
      <c r="HXG41" s="163"/>
      <c r="HXH41" s="163"/>
      <c r="HXI41" s="163"/>
      <c r="HXJ41" s="163"/>
      <c r="HXK41" s="163"/>
      <c r="HXL41" s="163"/>
      <c r="HXM41" s="163"/>
      <c r="HXN41" s="163"/>
      <c r="HXO41" s="163"/>
      <c r="HXP41" s="163"/>
      <c r="HXQ41" s="163"/>
      <c r="HXR41" s="163"/>
      <c r="HXS41" s="163"/>
      <c r="HXT41" s="163"/>
      <c r="HXU41" s="163"/>
      <c r="HXV41" s="163"/>
      <c r="HXW41" s="163"/>
      <c r="HXX41" s="163"/>
      <c r="HXY41" s="163"/>
      <c r="HXZ41" s="163"/>
      <c r="HYA41" s="163"/>
      <c r="HYB41" s="163"/>
      <c r="HYC41" s="163"/>
      <c r="HYD41" s="163"/>
      <c r="HYE41" s="163"/>
      <c r="HYF41" s="163"/>
      <c r="HYG41" s="163"/>
      <c r="HYH41" s="163"/>
      <c r="HYI41" s="163"/>
      <c r="HYJ41" s="163"/>
      <c r="HYK41" s="163"/>
      <c r="HYL41" s="163"/>
      <c r="HYM41" s="163"/>
      <c r="HYN41" s="163"/>
      <c r="HYO41" s="163"/>
      <c r="HYP41" s="163"/>
      <c r="HYQ41" s="163"/>
      <c r="HYR41" s="163"/>
      <c r="HYS41" s="163"/>
      <c r="HYT41" s="163"/>
      <c r="HYU41" s="163"/>
      <c r="HYV41" s="163"/>
      <c r="HYW41" s="163"/>
      <c r="HYX41" s="163"/>
      <c r="HYY41" s="163"/>
      <c r="HYZ41" s="163"/>
      <c r="HZA41" s="163"/>
      <c r="HZB41" s="163"/>
      <c r="HZC41" s="163"/>
      <c r="HZD41" s="163"/>
      <c r="HZE41" s="163"/>
      <c r="HZF41" s="163"/>
      <c r="HZG41" s="163"/>
      <c r="HZH41" s="163"/>
      <c r="HZI41" s="163"/>
      <c r="HZJ41" s="163"/>
      <c r="HZK41" s="163"/>
      <c r="HZL41" s="163"/>
      <c r="HZM41" s="163"/>
      <c r="HZN41" s="163"/>
      <c r="HZO41" s="163"/>
      <c r="HZP41" s="163"/>
      <c r="HZQ41" s="163"/>
      <c r="HZR41" s="163"/>
      <c r="HZS41" s="163"/>
      <c r="HZT41" s="163"/>
      <c r="HZU41" s="163"/>
      <c r="HZV41" s="163"/>
      <c r="HZW41" s="163"/>
      <c r="HZX41" s="163"/>
      <c r="HZY41" s="163"/>
      <c r="HZZ41" s="163"/>
      <c r="IAA41" s="163"/>
      <c r="IAB41" s="163"/>
      <c r="IAC41" s="163"/>
      <c r="IAD41" s="163"/>
      <c r="IAE41" s="163"/>
      <c r="IAF41" s="163"/>
      <c r="IAG41" s="163"/>
      <c r="IAH41" s="163"/>
      <c r="IAI41" s="163"/>
      <c r="IAJ41" s="163"/>
      <c r="IAK41" s="163"/>
      <c r="IAL41" s="163"/>
      <c r="IAM41" s="163"/>
      <c r="IAN41" s="163"/>
      <c r="IAO41" s="163"/>
      <c r="IAP41" s="163"/>
      <c r="IAQ41" s="163"/>
      <c r="IAR41" s="163"/>
      <c r="IAS41" s="163"/>
      <c r="IAT41" s="163"/>
      <c r="IAU41" s="163"/>
      <c r="IAV41" s="163"/>
      <c r="IAW41" s="163"/>
      <c r="IAX41" s="163"/>
      <c r="IAY41" s="163"/>
      <c r="IAZ41" s="163"/>
      <c r="IBA41" s="163"/>
      <c r="IBB41" s="163"/>
      <c r="IBC41" s="163"/>
      <c r="IBD41" s="163"/>
      <c r="IBE41" s="163"/>
      <c r="IBF41" s="163"/>
      <c r="IBG41" s="163"/>
      <c r="IBH41" s="163"/>
      <c r="IBI41" s="163"/>
      <c r="IBJ41" s="163"/>
      <c r="IBK41" s="163"/>
      <c r="IBL41" s="163"/>
      <c r="IBM41" s="163"/>
      <c r="IBN41" s="163"/>
      <c r="IBO41" s="163"/>
      <c r="IBP41" s="163"/>
      <c r="IBQ41" s="163"/>
      <c r="IBR41" s="163"/>
      <c r="IBS41" s="163"/>
      <c r="IBT41" s="163"/>
      <c r="IBU41" s="163"/>
      <c r="IBV41" s="163"/>
      <c r="IBW41" s="163"/>
      <c r="IBX41" s="163"/>
      <c r="IBY41" s="163"/>
      <c r="IBZ41" s="163"/>
      <c r="ICA41" s="163"/>
      <c r="ICB41" s="163"/>
      <c r="ICC41" s="163"/>
      <c r="ICD41" s="163"/>
      <c r="ICE41" s="163"/>
      <c r="ICF41" s="163"/>
      <c r="ICG41" s="163"/>
      <c r="ICH41" s="163"/>
      <c r="ICI41" s="163"/>
      <c r="ICJ41" s="163"/>
      <c r="ICK41" s="163"/>
      <c r="ICL41" s="163"/>
      <c r="ICM41" s="163"/>
      <c r="ICN41" s="163"/>
      <c r="ICO41" s="163"/>
      <c r="ICP41" s="163"/>
      <c r="ICQ41" s="163"/>
      <c r="ICR41" s="163"/>
      <c r="ICS41" s="163"/>
      <c r="ICT41" s="163"/>
      <c r="ICU41" s="163"/>
      <c r="ICV41" s="163"/>
      <c r="ICW41" s="163"/>
      <c r="ICX41" s="163"/>
      <c r="ICY41" s="163"/>
      <c r="ICZ41" s="163"/>
      <c r="IDA41" s="163"/>
      <c r="IDB41" s="163"/>
      <c r="IDC41" s="163"/>
      <c r="IDD41" s="163"/>
      <c r="IDE41" s="163"/>
      <c r="IDF41" s="163"/>
      <c r="IDG41" s="163"/>
      <c r="IDH41" s="163"/>
      <c r="IDI41" s="163"/>
      <c r="IDJ41" s="163"/>
      <c r="IDK41" s="163"/>
      <c r="IDL41" s="163"/>
      <c r="IDM41" s="163"/>
      <c r="IDN41" s="163"/>
      <c r="IDO41" s="163"/>
      <c r="IDP41" s="163"/>
      <c r="IDQ41" s="163"/>
      <c r="IDR41" s="163"/>
      <c r="IDS41" s="163"/>
      <c r="IDT41" s="163"/>
      <c r="IDU41" s="163"/>
      <c r="IDV41" s="163"/>
      <c r="IDW41" s="163"/>
      <c r="IDX41" s="163"/>
      <c r="IDY41" s="163"/>
      <c r="IDZ41" s="163"/>
      <c r="IEA41" s="163"/>
      <c r="IEB41" s="163"/>
      <c r="IEC41" s="163"/>
      <c r="IED41" s="163"/>
      <c r="IEE41" s="163"/>
      <c r="IEF41" s="163"/>
      <c r="IEG41" s="163"/>
      <c r="IEH41" s="163"/>
      <c r="IEI41" s="163"/>
      <c r="IEJ41" s="163"/>
      <c r="IEK41" s="163"/>
      <c r="IEL41" s="163"/>
      <c r="IEM41" s="163"/>
      <c r="IEN41" s="163"/>
      <c r="IEO41" s="163"/>
      <c r="IEP41" s="163"/>
      <c r="IEQ41" s="163"/>
      <c r="IER41" s="163"/>
      <c r="IES41" s="163"/>
      <c r="IET41" s="163"/>
      <c r="IEU41" s="163"/>
      <c r="IEV41" s="163"/>
      <c r="IEW41" s="163"/>
      <c r="IEX41" s="163"/>
      <c r="IEY41" s="163"/>
      <c r="IEZ41" s="163"/>
      <c r="IFA41" s="163"/>
      <c r="IFB41" s="163"/>
      <c r="IFC41" s="163"/>
      <c r="IFD41" s="163"/>
      <c r="IFE41" s="163"/>
      <c r="IFF41" s="163"/>
      <c r="IFG41" s="163"/>
      <c r="IFH41" s="163"/>
      <c r="IFI41" s="163"/>
      <c r="IFJ41" s="163"/>
      <c r="IFK41" s="163"/>
      <c r="IFL41" s="163"/>
      <c r="IFM41" s="163"/>
      <c r="IFN41" s="163"/>
      <c r="IFO41" s="163"/>
      <c r="IFP41" s="163"/>
      <c r="IFQ41" s="163"/>
      <c r="IFR41" s="163"/>
      <c r="IFS41" s="163"/>
      <c r="IFT41" s="163"/>
      <c r="IFU41" s="163"/>
      <c r="IFV41" s="163"/>
      <c r="IFW41" s="163"/>
      <c r="IFX41" s="163"/>
      <c r="IFY41" s="163"/>
      <c r="IFZ41" s="163"/>
      <c r="IGA41" s="163"/>
      <c r="IGB41" s="163"/>
      <c r="IGC41" s="163"/>
      <c r="IGD41" s="163"/>
      <c r="IGE41" s="163"/>
      <c r="IGF41" s="163"/>
      <c r="IGG41" s="163"/>
      <c r="IGH41" s="163"/>
      <c r="IGI41" s="163"/>
      <c r="IGJ41" s="163"/>
      <c r="IGK41" s="163"/>
      <c r="IGL41" s="163"/>
      <c r="IGM41" s="163"/>
      <c r="IGN41" s="163"/>
      <c r="IGO41" s="163"/>
      <c r="IGP41" s="163"/>
      <c r="IGQ41" s="163"/>
      <c r="IGR41" s="163"/>
      <c r="IGS41" s="163"/>
      <c r="IGT41" s="163"/>
      <c r="IGU41" s="163"/>
      <c r="IGV41" s="163"/>
      <c r="IGW41" s="163"/>
      <c r="IGX41" s="163"/>
      <c r="IGY41" s="163"/>
      <c r="IGZ41" s="163"/>
      <c r="IHA41" s="163"/>
      <c r="IHB41" s="163"/>
      <c r="IHC41" s="163"/>
      <c r="IHD41" s="163"/>
      <c r="IHE41" s="163"/>
      <c r="IHF41" s="163"/>
      <c r="IHG41" s="163"/>
      <c r="IHH41" s="163"/>
      <c r="IHI41" s="163"/>
      <c r="IHJ41" s="163"/>
      <c r="IHK41" s="163"/>
      <c r="IHL41" s="163"/>
      <c r="IHM41" s="163"/>
      <c r="IHN41" s="163"/>
      <c r="IHO41" s="163"/>
      <c r="IHP41" s="163"/>
      <c r="IHQ41" s="163"/>
      <c r="IHR41" s="163"/>
      <c r="IHS41" s="163"/>
      <c r="IHT41" s="163"/>
      <c r="IHU41" s="163"/>
      <c r="IHV41" s="163"/>
      <c r="IHW41" s="163"/>
      <c r="IHX41" s="163"/>
      <c r="IHY41" s="163"/>
      <c r="IHZ41" s="163"/>
      <c r="IIA41" s="163"/>
      <c r="IIB41" s="163"/>
      <c r="IIC41" s="163"/>
      <c r="IID41" s="163"/>
      <c r="IIE41" s="163"/>
      <c r="IIF41" s="163"/>
      <c r="IIG41" s="163"/>
      <c r="IIH41" s="163"/>
      <c r="III41" s="163"/>
      <c r="IIJ41" s="163"/>
      <c r="IIK41" s="163"/>
      <c r="IIL41" s="163"/>
      <c r="IIM41" s="163"/>
      <c r="IIN41" s="163"/>
      <c r="IIO41" s="163"/>
      <c r="IIP41" s="163"/>
      <c r="IIQ41" s="163"/>
      <c r="IIR41" s="163"/>
      <c r="IIS41" s="163"/>
      <c r="IIT41" s="163"/>
      <c r="IIU41" s="163"/>
      <c r="IIV41" s="163"/>
      <c r="IIW41" s="163"/>
      <c r="IIX41" s="163"/>
      <c r="IIY41" s="163"/>
      <c r="IIZ41" s="163"/>
      <c r="IJA41" s="163"/>
      <c r="IJB41" s="163"/>
      <c r="IJC41" s="163"/>
      <c r="IJD41" s="163"/>
      <c r="IJE41" s="163"/>
      <c r="IJF41" s="163"/>
      <c r="IJG41" s="163"/>
      <c r="IJH41" s="163"/>
      <c r="IJI41" s="163"/>
      <c r="IJJ41" s="163"/>
      <c r="IJK41" s="163"/>
      <c r="IJL41" s="163"/>
      <c r="IJM41" s="163"/>
      <c r="IJN41" s="163"/>
      <c r="IJO41" s="163"/>
      <c r="IJP41" s="163"/>
      <c r="IJQ41" s="163"/>
      <c r="IJR41" s="163"/>
      <c r="IJS41" s="163"/>
      <c r="IJT41" s="163"/>
      <c r="IJU41" s="163"/>
      <c r="IJV41" s="163"/>
      <c r="IJW41" s="163"/>
      <c r="IJX41" s="163"/>
      <c r="IJY41" s="163"/>
      <c r="IJZ41" s="163"/>
      <c r="IKA41" s="163"/>
      <c r="IKB41" s="163"/>
      <c r="IKC41" s="163"/>
      <c r="IKD41" s="163"/>
      <c r="IKE41" s="163"/>
      <c r="IKF41" s="163"/>
      <c r="IKG41" s="163"/>
      <c r="IKH41" s="163"/>
      <c r="IKI41" s="163"/>
      <c r="IKJ41" s="163"/>
      <c r="IKK41" s="163"/>
      <c r="IKL41" s="163"/>
      <c r="IKM41" s="163"/>
      <c r="IKN41" s="163"/>
      <c r="IKO41" s="163"/>
      <c r="IKP41" s="163"/>
      <c r="IKQ41" s="163"/>
      <c r="IKR41" s="163"/>
      <c r="IKS41" s="163"/>
      <c r="IKT41" s="163"/>
      <c r="IKU41" s="163"/>
      <c r="IKV41" s="163"/>
      <c r="IKW41" s="163"/>
      <c r="IKX41" s="163"/>
      <c r="IKY41" s="163"/>
      <c r="IKZ41" s="163"/>
      <c r="ILA41" s="163"/>
      <c r="ILB41" s="163"/>
      <c r="ILC41" s="163"/>
      <c r="ILD41" s="163"/>
      <c r="ILE41" s="163"/>
      <c r="ILF41" s="163"/>
      <c r="ILG41" s="163"/>
      <c r="ILH41" s="163"/>
      <c r="ILI41" s="163"/>
      <c r="ILJ41" s="163"/>
      <c r="ILK41" s="163"/>
      <c r="ILL41" s="163"/>
      <c r="ILM41" s="163"/>
      <c r="ILN41" s="163"/>
      <c r="ILO41" s="163"/>
      <c r="ILP41" s="163"/>
      <c r="ILQ41" s="163"/>
      <c r="ILR41" s="163"/>
      <c r="ILS41" s="163"/>
      <c r="ILT41" s="163"/>
      <c r="ILU41" s="163"/>
      <c r="ILV41" s="163"/>
      <c r="ILW41" s="163"/>
      <c r="ILX41" s="163"/>
      <c r="ILY41" s="163"/>
      <c r="ILZ41" s="163"/>
      <c r="IMA41" s="163"/>
      <c r="IMB41" s="163"/>
      <c r="IMC41" s="163"/>
      <c r="IMD41" s="163"/>
      <c r="IME41" s="163"/>
      <c r="IMF41" s="163"/>
      <c r="IMG41" s="163"/>
      <c r="IMH41" s="163"/>
      <c r="IMI41" s="163"/>
      <c r="IMJ41" s="163"/>
      <c r="IMK41" s="163"/>
      <c r="IML41" s="163"/>
      <c r="IMM41" s="163"/>
      <c r="IMN41" s="163"/>
      <c r="IMO41" s="163"/>
      <c r="IMP41" s="163"/>
      <c r="IMQ41" s="163"/>
      <c r="IMR41" s="163"/>
      <c r="IMS41" s="163"/>
      <c r="IMT41" s="163"/>
      <c r="IMU41" s="163"/>
      <c r="IMV41" s="163"/>
      <c r="IMW41" s="163"/>
      <c r="IMX41" s="163"/>
      <c r="IMY41" s="163"/>
      <c r="IMZ41" s="163"/>
      <c r="INA41" s="163"/>
      <c r="INB41" s="163"/>
      <c r="INC41" s="163"/>
      <c r="IND41" s="163"/>
      <c r="INE41" s="163"/>
      <c r="INF41" s="163"/>
      <c r="ING41" s="163"/>
      <c r="INH41" s="163"/>
      <c r="INI41" s="163"/>
      <c r="INJ41" s="163"/>
      <c r="INK41" s="163"/>
      <c r="INL41" s="163"/>
      <c r="INM41" s="163"/>
      <c r="INN41" s="163"/>
      <c r="INO41" s="163"/>
      <c r="INP41" s="163"/>
      <c r="INQ41" s="163"/>
      <c r="INR41" s="163"/>
      <c r="INS41" s="163"/>
      <c r="INT41" s="163"/>
      <c r="INU41" s="163"/>
      <c r="INV41" s="163"/>
      <c r="INW41" s="163"/>
      <c r="INX41" s="163"/>
      <c r="INY41" s="163"/>
      <c r="INZ41" s="163"/>
      <c r="IOA41" s="163"/>
      <c r="IOB41" s="163"/>
      <c r="IOC41" s="163"/>
      <c r="IOD41" s="163"/>
      <c r="IOE41" s="163"/>
      <c r="IOF41" s="163"/>
      <c r="IOG41" s="163"/>
      <c r="IOH41" s="163"/>
      <c r="IOI41" s="163"/>
      <c r="IOJ41" s="163"/>
      <c r="IOK41" s="163"/>
      <c r="IOL41" s="163"/>
      <c r="IOM41" s="163"/>
      <c r="ION41" s="163"/>
      <c r="IOO41" s="163"/>
      <c r="IOP41" s="163"/>
      <c r="IOQ41" s="163"/>
      <c r="IOR41" s="163"/>
      <c r="IOS41" s="163"/>
      <c r="IOT41" s="163"/>
      <c r="IOU41" s="163"/>
      <c r="IOV41" s="163"/>
      <c r="IOW41" s="163"/>
      <c r="IOX41" s="163"/>
      <c r="IOY41" s="163"/>
      <c r="IOZ41" s="163"/>
      <c r="IPA41" s="163"/>
      <c r="IPB41" s="163"/>
      <c r="IPC41" s="163"/>
      <c r="IPD41" s="163"/>
      <c r="IPE41" s="163"/>
      <c r="IPF41" s="163"/>
      <c r="IPG41" s="163"/>
      <c r="IPH41" s="163"/>
      <c r="IPI41" s="163"/>
      <c r="IPJ41" s="163"/>
      <c r="IPK41" s="163"/>
      <c r="IPL41" s="163"/>
      <c r="IPM41" s="163"/>
      <c r="IPN41" s="163"/>
      <c r="IPO41" s="163"/>
      <c r="IPP41" s="163"/>
      <c r="IPQ41" s="163"/>
      <c r="IPR41" s="163"/>
      <c r="IPS41" s="163"/>
      <c r="IPT41" s="163"/>
      <c r="IPU41" s="163"/>
      <c r="IPV41" s="163"/>
      <c r="IPW41" s="163"/>
      <c r="IPX41" s="163"/>
      <c r="IPY41" s="163"/>
      <c r="IPZ41" s="163"/>
      <c r="IQA41" s="163"/>
      <c r="IQB41" s="163"/>
      <c r="IQC41" s="163"/>
      <c r="IQD41" s="163"/>
      <c r="IQE41" s="163"/>
      <c r="IQF41" s="163"/>
      <c r="IQG41" s="163"/>
      <c r="IQH41" s="163"/>
      <c r="IQI41" s="163"/>
      <c r="IQJ41" s="163"/>
      <c r="IQK41" s="163"/>
      <c r="IQL41" s="163"/>
      <c r="IQM41" s="163"/>
      <c r="IQN41" s="163"/>
      <c r="IQO41" s="163"/>
      <c r="IQP41" s="163"/>
      <c r="IQQ41" s="163"/>
      <c r="IQR41" s="163"/>
      <c r="IQS41" s="163"/>
      <c r="IQT41" s="163"/>
      <c r="IQU41" s="163"/>
      <c r="IQV41" s="163"/>
      <c r="IQW41" s="163"/>
      <c r="IQX41" s="163"/>
      <c r="IQY41" s="163"/>
      <c r="IQZ41" s="163"/>
      <c r="IRA41" s="163"/>
      <c r="IRB41" s="163"/>
      <c r="IRC41" s="163"/>
      <c r="IRD41" s="163"/>
      <c r="IRE41" s="163"/>
      <c r="IRF41" s="163"/>
      <c r="IRG41" s="163"/>
      <c r="IRH41" s="163"/>
      <c r="IRI41" s="163"/>
      <c r="IRJ41" s="163"/>
      <c r="IRK41" s="163"/>
      <c r="IRL41" s="163"/>
      <c r="IRM41" s="163"/>
      <c r="IRN41" s="163"/>
      <c r="IRO41" s="163"/>
      <c r="IRP41" s="163"/>
      <c r="IRQ41" s="163"/>
      <c r="IRR41" s="163"/>
      <c r="IRS41" s="163"/>
      <c r="IRT41" s="163"/>
      <c r="IRU41" s="163"/>
      <c r="IRV41" s="163"/>
      <c r="IRW41" s="163"/>
      <c r="IRX41" s="163"/>
      <c r="IRY41" s="163"/>
      <c r="IRZ41" s="163"/>
      <c r="ISA41" s="163"/>
      <c r="ISB41" s="163"/>
      <c r="ISC41" s="163"/>
      <c r="ISD41" s="163"/>
      <c r="ISE41" s="163"/>
      <c r="ISF41" s="163"/>
      <c r="ISG41" s="163"/>
      <c r="ISH41" s="163"/>
      <c r="ISI41" s="163"/>
      <c r="ISJ41" s="163"/>
      <c r="ISK41" s="163"/>
      <c r="ISL41" s="163"/>
      <c r="ISM41" s="163"/>
      <c r="ISN41" s="163"/>
      <c r="ISO41" s="163"/>
      <c r="ISP41" s="163"/>
      <c r="ISQ41" s="163"/>
      <c r="ISR41" s="163"/>
      <c r="ISS41" s="163"/>
      <c r="IST41" s="163"/>
      <c r="ISU41" s="163"/>
      <c r="ISV41" s="163"/>
      <c r="ISW41" s="163"/>
      <c r="ISX41" s="163"/>
      <c r="ISY41" s="163"/>
      <c r="ISZ41" s="163"/>
      <c r="ITA41" s="163"/>
      <c r="ITB41" s="163"/>
      <c r="ITC41" s="163"/>
      <c r="ITD41" s="163"/>
      <c r="ITE41" s="163"/>
      <c r="ITF41" s="163"/>
      <c r="ITG41" s="163"/>
      <c r="ITH41" s="163"/>
      <c r="ITI41" s="163"/>
      <c r="ITJ41" s="163"/>
      <c r="ITK41" s="163"/>
      <c r="ITL41" s="163"/>
      <c r="ITM41" s="163"/>
      <c r="ITN41" s="163"/>
      <c r="ITO41" s="163"/>
      <c r="ITP41" s="163"/>
      <c r="ITQ41" s="163"/>
      <c r="ITR41" s="163"/>
      <c r="ITS41" s="163"/>
      <c r="ITT41" s="163"/>
      <c r="ITU41" s="163"/>
      <c r="ITV41" s="163"/>
      <c r="ITW41" s="163"/>
      <c r="ITX41" s="163"/>
      <c r="ITY41" s="163"/>
      <c r="ITZ41" s="163"/>
      <c r="IUA41" s="163"/>
      <c r="IUB41" s="163"/>
      <c r="IUC41" s="163"/>
      <c r="IUD41" s="163"/>
      <c r="IUE41" s="163"/>
      <c r="IUF41" s="163"/>
      <c r="IUG41" s="163"/>
      <c r="IUH41" s="163"/>
      <c r="IUI41" s="163"/>
      <c r="IUJ41" s="163"/>
      <c r="IUK41" s="163"/>
      <c r="IUL41" s="163"/>
      <c r="IUM41" s="163"/>
      <c r="IUN41" s="163"/>
      <c r="IUO41" s="163"/>
      <c r="IUP41" s="163"/>
      <c r="IUQ41" s="163"/>
      <c r="IUR41" s="163"/>
      <c r="IUS41" s="163"/>
      <c r="IUT41" s="163"/>
      <c r="IUU41" s="163"/>
      <c r="IUV41" s="163"/>
      <c r="IUW41" s="163"/>
      <c r="IUX41" s="163"/>
      <c r="IUY41" s="163"/>
      <c r="IUZ41" s="163"/>
      <c r="IVA41" s="163"/>
      <c r="IVB41" s="163"/>
      <c r="IVC41" s="163"/>
      <c r="IVD41" s="163"/>
      <c r="IVE41" s="163"/>
      <c r="IVF41" s="163"/>
      <c r="IVG41" s="163"/>
      <c r="IVH41" s="163"/>
      <c r="IVI41" s="163"/>
      <c r="IVJ41" s="163"/>
      <c r="IVK41" s="163"/>
      <c r="IVL41" s="163"/>
      <c r="IVM41" s="163"/>
      <c r="IVN41" s="163"/>
      <c r="IVO41" s="163"/>
      <c r="IVP41" s="163"/>
      <c r="IVQ41" s="163"/>
      <c r="IVR41" s="163"/>
      <c r="IVS41" s="163"/>
      <c r="IVT41" s="163"/>
      <c r="IVU41" s="163"/>
      <c r="IVV41" s="163"/>
      <c r="IVW41" s="163"/>
      <c r="IVX41" s="163"/>
      <c r="IVY41" s="163"/>
      <c r="IVZ41" s="163"/>
      <c r="IWA41" s="163"/>
      <c r="IWB41" s="163"/>
      <c r="IWC41" s="163"/>
      <c r="IWD41" s="163"/>
      <c r="IWE41" s="163"/>
      <c r="IWF41" s="163"/>
      <c r="IWG41" s="163"/>
      <c r="IWH41" s="163"/>
      <c r="IWI41" s="163"/>
      <c r="IWJ41" s="163"/>
      <c r="IWK41" s="163"/>
      <c r="IWL41" s="163"/>
      <c r="IWM41" s="163"/>
      <c r="IWN41" s="163"/>
      <c r="IWO41" s="163"/>
      <c r="IWP41" s="163"/>
      <c r="IWQ41" s="163"/>
      <c r="IWR41" s="163"/>
      <c r="IWS41" s="163"/>
      <c r="IWT41" s="163"/>
      <c r="IWU41" s="163"/>
      <c r="IWV41" s="163"/>
      <c r="IWW41" s="163"/>
      <c r="IWX41" s="163"/>
      <c r="IWY41" s="163"/>
      <c r="IWZ41" s="163"/>
      <c r="IXA41" s="163"/>
      <c r="IXB41" s="163"/>
      <c r="IXC41" s="163"/>
      <c r="IXD41" s="163"/>
      <c r="IXE41" s="163"/>
      <c r="IXF41" s="163"/>
      <c r="IXG41" s="163"/>
      <c r="IXH41" s="163"/>
      <c r="IXI41" s="163"/>
      <c r="IXJ41" s="163"/>
      <c r="IXK41" s="163"/>
      <c r="IXL41" s="163"/>
      <c r="IXM41" s="163"/>
      <c r="IXN41" s="163"/>
      <c r="IXO41" s="163"/>
      <c r="IXP41" s="163"/>
      <c r="IXQ41" s="163"/>
      <c r="IXR41" s="163"/>
      <c r="IXS41" s="163"/>
      <c r="IXT41" s="163"/>
      <c r="IXU41" s="163"/>
      <c r="IXV41" s="163"/>
      <c r="IXW41" s="163"/>
      <c r="IXX41" s="163"/>
      <c r="IXY41" s="163"/>
      <c r="IXZ41" s="163"/>
      <c r="IYA41" s="163"/>
      <c r="IYB41" s="163"/>
      <c r="IYC41" s="163"/>
      <c r="IYD41" s="163"/>
      <c r="IYE41" s="163"/>
      <c r="IYF41" s="163"/>
      <c r="IYG41" s="163"/>
      <c r="IYH41" s="163"/>
      <c r="IYI41" s="163"/>
      <c r="IYJ41" s="163"/>
      <c r="IYK41" s="163"/>
      <c r="IYL41" s="163"/>
      <c r="IYM41" s="163"/>
      <c r="IYN41" s="163"/>
      <c r="IYO41" s="163"/>
      <c r="IYP41" s="163"/>
      <c r="IYQ41" s="163"/>
      <c r="IYR41" s="163"/>
      <c r="IYS41" s="163"/>
      <c r="IYT41" s="163"/>
      <c r="IYU41" s="163"/>
      <c r="IYV41" s="163"/>
      <c r="IYW41" s="163"/>
      <c r="IYX41" s="163"/>
      <c r="IYY41" s="163"/>
      <c r="IYZ41" s="163"/>
      <c r="IZA41" s="163"/>
      <c r="IZB41" s="163"/>
      <c r="IZC41" s="163"/>
      <c r="IZD41" s="163"/>
      <c r="IZE41" s="163"/>
      <c r="IZF41" s="163"/>
      <c r="IZG41" s="163"/>
      <c r="IZH41" s="163"/>
      <c r="IZI41" s="163"/>
      <c r="IZJ41" s="163"/>
      <c r="IZK41" s="163"/>
      <c r="IZL41" s="163"/>
      <c r="IZM41" s="163"/>
      <c r="IZN41" s="163"/>
      <c r="IZO41" s="163"/>
      <c r="IZP41" s="163"/>
      <c r="IZQ41" s="163"/>
      <c r="IZR41" s="163"/>
      <c r="IZS41" s="163"/>
      <c r="IZT41" s="163"/>
      <c r="IZU41" s="163"/>
      <c r="IZV41" s="163"/>
      <c r="IZW41" s="163"/>
      <c r="IZX41" s="163"/>
      <c r="IZY41" s="163"/>
      <c r="IZZ41" s="163"/>
      <c r="JAA41" s="163"/>
      <c r="JAB41" s="163"/>
      <c r="JAC41" s="163"/>
      <c r="JAD41" s="163"/>
      <c r="JAE41" s="163"/>
      <c r="JAF41" s="163"/>
      <c r="JAG41" s="163"/>
      <c r="JAH41" s="163"/>
      <c r="JAI41" s="163"/>
      <c r="JAJ41" s="163"/>
      <c r="JAK41" s="163"/>
      <c r="JAL41" s="163"/>
      <c r="JAM41" s="163"/>
      <c r="JAN41" s="163"/>
      <c r="JAO41" s="163"/>
      <c r="JAP41" s="163"/>
      <c r="JAQ41" s="163"/>
      <c r="JAR41" s="163"/>
      <c r="JAS41" s="163"/>
      <c r="JAT41" s="163"/>
      <c r="JAU41" s="163"/>
      <c r="JAV41" s="163"/>
      <c r="JAW41" s="163"/>
      <c r="JAX41" s="163"/>
      <c r="JAY41" s="163"/>
      <c r="JAZ41" s="163"/>
      <c r="JBA41" s="163"/>
      <c r="JBB41" s="163"/>
      <c r="JBC41" s="163"/>
      <c r="JBD41" s="163"/>
      <c r="JBE41" s="163"/>
      <c r="JBF41" s="163"/>
      <c r="JBG41" s="163"/>
      <c r="JBH41" s="163"/>
      <c r="JBI41" s="163"/>
      <c r="JBJ41" s="163"/>
      <c r="JBK41" s="163"/>
      <c r="JBL41" s="163"/>
      <c r="JBM41" s="163"/>
      <c r="JBN41" s="163"/>
      <c r="JBO41" s="163"/>
      <c r="JBP41" s="163"/>
      <c r="JBQ41" s="163"/>
      <c r="JBR41" s="163"/>
      <c r="JBS41" s="163"/>
      <c r="JBT41" s="163"/>
      <c r="JBU41" s="163"/>
      <c r="JBV41" s="163"/>
      <c r="JBW41" s="163"/>
      <c r="JBX41" s="163"/>
      <c r="JBY41" s="163"/>
      <c r="JBZ41" s="163"/>
      <c r="JCA41" s="163"/>
      <c r="JCB41" s="163"/>
      <c r="JCC41" s="163"/>
      <c r="JCD41" s="163"/>
      <c r="JCE41" s="163"/>
      <c r="JCF41" s="163"/>
      <c r="JCG41" s="163"/>
      <c r="JCH41" s="163"/>
      <c r="JCI41" s="163"/>
      <c r="JCJ41" s="163"/>
      <c r="JCK41" s="163"/>
      <c r="JCL41" s="163"/>
      <c r="JCM41" s="163"/>
      <c r="JCN41" s="163"/>
      <c r="JCO41" s="163"/>
      <c r="JCP41" s="163"/>
      <c r="JCQ41" s="163"/>
      <c r="JCR41" s="163"/>
      <c r="JCS41" s="163"/>
      <c r="JCT41" s="163"/>
      <c r="JCU41" s="163"/>
      <c r="JCV41" s="163"/>
      <c r="JCW41" s="163"/>
      <c r="JCX41" s="163"/>
      <c r="JCY41" s="163"/>
      <c r="JCZ41" s="163"/>
      <c r="JDA41" s="163"/>
      <c r="JDB41" s="163"/>
      <c r="JDC41" s="163"/>
      <c r="JDD41" s="163"/>
      <c r="JDE41" s="163"/>
      <c r="JDF41" s="163"/>
      <c r="JDG41" s="163"/>
      <c r="JDH41" s="163"/>
      <c r="JDI41" s="163"/>
      <c r="JDJ41" s="163"/>
      <c r="JDK41" s="163"/>
      <c r="JDL41" s="163"/>
      <c r="JDM41" s="163"/>
      <c r="JDN41" s="163"/>
      <c r="JDO41" s="163"/>
      <c r="JDP41" s="163"/>
      <c r="JDQ41" s="163"/>
      <c r="JDR41" s="163"/>
      <c r="JDS41" s="163"/>
      <c r="JDT41" s="163"/>
      <c r="JDU41" s="163"/>
      <c r="JDV41" s="163"/>
      <c r="JDW41" s="163"/>
      <c r="JDX41" s="163"/>
      <c r="JDY41" s="163"/>
      <c r="JDZ41" s="163"/>
      <c r="JEA41" s="163"/>
      <c r="JEB41" s="163"/>
      <c r="JEC41" s="163"/>
      <c r="JED41" s="163"/>
      <c r="JEE41" s="163"/>
      <c r="JEF41" s="163"/>
      <c r="JEG41" s="163"/>
      <c r="JEH41" s="163"/>
      <c r="JEI41" s="163"/>
      <c r="JEJ41" s="163"/>
      <c r="JEK41" s="163"/>
      <c r="JEL41" s="163"/>
      <c r="JEM41" s="163"/>
      <c r="JEN41" s="163"/>
      <c r="JEO41" s="163"/>
      <c r="JEP41" s="163"/>
      <c r="JEQ41" s="163"/>
      <c r="JER41" s="163"/>
      <c r="JES41" s="163"/>
      <c r="JET41" s="163"/>
      <c r="JEU41" s="163"/>
      <c r="JEV41" s="163"/>
      <c r="JEW41" s="163"/>
      <c r="JEX41" s="163"/>
      <c r="JEY41" s="163"/>
      <c r="JEZ41" s="163"/>
      <c r="JFA41" s="163"/>
      <c r="JFB41" s="163"/>
      <c r="JFC41" s="163"/>
      <c r="JFD41" s="163"/>
      <c r="JFE41" s="163"/>
      <c r="JFF41" s="163"/>
      <c r="JFG41" s="163"/>
      <c r="JFH41" s="163"/>
      <c r="JFI41" s="163"/>
      <c r="JFJ41" s="163"/>
      <c r="JFK41" s="163"/>
      <c r="JFL41" s="163"/>
      <c r="JFM41" s="163"/>
      <c r="JFN41" s="163"/>
      <c r="JFO41" s="163"/>
      <c r="JFP41" s="163"/>
      <c r="JFQ41" s="163"/>
      <c r="JFR41" s="163"/>
      <c r="JFS41" s="163"/>
      <c r="JFT41" s="163"/>
      <c r="JFU41" s="163"/>
      <c r="JFV41" s="163"/>
      <c r="JFW41" s="163"/>
      <c r="JFX41" s="163"/>
      <c r="JFY41" s="163"/>
      <c r="JFZ41" s="163"/>
      <c r="JGA41" s="163"/>
      <c r="JGB41" s="163"/>
      <c r="JGC41" s="163"/>
      <c r="JGD41" s="163"/>
      <c r="JGE41" s="163"/>
      <c r="JGF41" s="163"/>
      <c r="JGG41" s="163"/>
      <c r="JGH41" s="163"/>
      <c r="JGI41" s="163"/>
      <c r="JGJ41" s="163"/>
      <c r="JGK41" s="163"/>
      <c r="JGL41" s="163"/>
      <c r="JGM41" s="163"/>
      <c r="JGN41" s="163"/>
      <c r="JGO41" s="163"/>
      <c r="JGP41" s="163"/>
      <c r="JGQ41" s="163"/>
      <c r="JGR41" s="163"/>
      <c r="JGS41" s="163"/>
      <c r="JGT41" s="163"/>
      <c r="JGU41" s="163"/>
      <c r="JGV41" s="163"/>
      <c r="JGW41" s="163"/>
      <c r="JGX41" s="163"/>
      <c r="JGY41" s="163"/>
      <c r="JGZ41" s="163"/>
      <c r="JHA41" s="163"/>
      <c r="JHB41" s="163"/>
      <c r="JHC41" s="163"/>
      <c r="JHD41" s="163"/>
      <c r="JHE41" s="163"/>
      <c r="JHF41" s="163"/>
      <c r="JHG41" s="163"/>
      <c r="JHH41" s="163"/>
      <c r="JHI41" s="163"/>
      <c r="JHJ41" s="163"/>
      <c r="JHK41" s="163"/>
      <c r="JHL41" s="163"/>
      <c r="JHM41" s="163"/>
      <c r="JHN41" s="163"/>
      <c r="JHO41" s="163"/>
      <c r="JHP41" s="163"/>
      <c r="JHQ41" s="163"/>
      <c r="JHR41" s="163"/>
      <c r="JHS41" s="163"/>
      <c r="JHT41" s="163"/>
      <c r="JHU41" s="163"/>
      <c r="JHV41" s="163"/>
      <c r="JHW41" s="163"/>
      <c r="JHX41" s="163"/>
      <c r="JHY41" s="163"/>
      <c r="JHZ41" s="163"/>
      <c r="JIA41" s="163"/>
      <c r="JIB41" s="163"/>
      <c r="JIC41" s="163"/>
      <c r="JID41" s="163"/>
      <c r="JIE41" s="163"/>
      <c r="JIF41" s="163"/>
      <c r="JIG41" s="163"/>
      <c r="JIH41" s="163"/>
      <c r="JII41" s="163"/>
      <c r="JIJ41" s="163"/>
      <c r="JIK41" s="163"/>
      <c r="JIL41" s="163"/>
      <c r="JIM41" s="163"/>
      <c r="JIN41" s="163"/>
      <c r="JIO41" s="163"/>
      <c r="JIP41" s="163"/>
      <c r="JIQ41" s="163"/>
      <c r="JIR41" s="163"/>
      <c r="JIS41" s="163"/>
      <c r="JIT41" s="163"/>
      <c r="JIU41" s="163"/>
      <c r="JIV41" s="163"/>
      <c r="JIW41" s="163"/>
      <c r="JIX41" s="163"/>
      <c r="JIY41" s="163"/>
      <c r="JIZ41" s="163"/>
      <c r="JJA41" s="163"/>
      <c r="JJB41" s="163"/>
      <c r="JJC41" s="163"/>
      <c r="JJD41" s="163"/>
      <c r="JJE41" s="163"/>
      <c r="JJF41" s="163"/>
      <c r="JJG41" s="163"/>
      <c r="JJH41" s="163"/>
      <c r="JJI41" s="163"/>
      <c r="JJJ41" s="163"/>
      <c r="JJK41" s="163"/>
      <c r="JJL41" s="163"/>
      <c r="JJM41" s="163"/>
      <c r="JJN41" s="163"/>
      <c r="JJO41" s="163"/>
      <c r="JJP41" s="163"/>
      <c r="JJQ41" s="163"/>
      <c r="JJR41" s="163"/>
      <c r="JJS41" s="163"/>
      <c r="JJT41" s="163"/>
      <c r="JJU41" s="163"/>
      <c r="JJV41" s="163"/>
      <c r="JJW41" s="163"/>
      <c r="JJX41" s="163"/>
      <c r="JJY41" s="163"/>
      <c r="JJZ41" s="163"/>
      <c r="JKA41" s="163"/>
      <c r="JKB41" s="163"/>
      <c r="JKC41" s="163"/>
      <c r="JKD41" s="163"/>
      <c r="JKE41" s="163"/>
      <c r="JKF41" s="163"/>
      <c r="JKG41" s="163"/>
      <c r="JKH41" s="163"/>
      <c r="JKI41" s="163"/>
      <c r="JKJ41" s="163"/>
      <c r="JKK41" s="163"/>
      <c r="JKL41" s="163"/>
      <c r="JKM41" s="163"/>
      <c r="JKN41" s="163"/>
      <c r="JKO41" s="163"/>
      <c r="JKP41" s="163"/>
      <c r="JKQ41" s="163"/>
      <c r="JKR41" s="163"/>
      <c r="JKS41" s="163"/>
      <c r="JKT41" s="163"/>
      <c r="JKU41" s="163"/>
      <c r="JKV41" s="163"/>
      <c r="JKW41" s="163"/>
      <c r="JKX41" s="163"/>
      <c r="JKY41" s="163"/>
      <c r="JKZ41" s="163"/>
      <c r="JLA41" s="163"/>
      <c r="JLB41" s="163"/>
      <c r="JLC41" s="163"/>
      <c r="JLD41" s="163"/>
      <c r="JLE41" s="163"/>
      <c r="JLF41" s="163"/>
      <c r="JLG41" s="163"/>
      <c r="JLH41" s="163"/>
      <c r="JLI41" s="163"/>
      <c r="JLJ41" s="163"/>
      <c r="JLK41" s="163"/>
      <c r="JLL41" s="163"/>
      <c r="JLM41" s="163"/>
      <c r="JLN41" s="163"/>
      <c r="JLO41" s="163"/>
      <c r="JLP41" s="163"/>
      <c r="JLQ41" s="163"/>
      <c r="JLR41" s="163"/>
      <c r="JLS41" s="163"/>
      <c r="JLT41" s="163"/>
      <c r="JLU41" s="163"/>
      <c r="JLV41" s="163"/>
      <c r="JLW41" s="163"/>
      <c r="JLX41" s="163"/>
      <c r="JLY41" s="163"/>
      <c r="JLZ41" s="163"/>
      <c r="JMA41" s="163"/>
      <c r="JMB41" s="163"/>
      <c r="JMC41" s="163"/>
      <c r="JMD41" s="163"/>
      <c r="JME41" s="163"/>
      <c r="JMF41" s="163"/>
      <c r="JMG41" s="163"/>
      <c r="JMH41" s="163"/>
      <c r="JMI41" s="163"/>
      <c r="JMJ41" s="163"/>
      <c r="JMK41" s="163"/>
      <c r="JML41" s="163"/>
      <c r="JMM41" s="163"/>
      <c r="JMN41" s="163"/>
      <c r="JMO41" s="163"/>
      <c r="JMP41" s="163"/>
      <c r="JMQ41" s="163"/>
      <c r="JMR41" s="163"/>
      <c r="JMS41" s="163"/>
      <c r="JMT41" s="163"/>
      <c r="JMU41" s="163"/>
      <c r="JMV41" s="163"/>
      <c r="JMW41" s="163"/>
      <c r="JMX41" s="163"/>
      <c r="JMY41" s="163"/>
      <c r="JMZ41" s="163"/>
      <c r="JNA41" s="163"/>
      <c r="JNB41" s="163"/>
      <c r="JNC41" s="163"/>
      <c r="JND41" s="163"/>
      <c r="JNE41" s="163"/>
      <c r="JNF41" s="163"/>
      <c r="JNG41" s="163"/>
      <c r="JNH41" s="163"/>
      <c r="JNI41" s="163"/>
      <c r="JNJ41" s="163"/>
      <c r="JNK41" s="163"/>
      <c r="JNL41" s="163"/>
      <c r="JNM41" s="163"/>
      <c r="JNN41" s="163"/>
      <c r="JNO41" s="163"/>
      <c r="JNP41" s="163"/>
      <c r="JNQ41" s="163"/>
      <c r="JNR41" s="163"/>
      <c r="JNS41" s="163"/>
      <c r="JNT41" s="163"/>
      <c r="JNU41" s="163"/>
      <c r="JNV41" s="163"/>
      <c r="JNW41" s="163"/>
      <c r="JNX41" s="163"/>
      <c r="JNY41" s="163"/>
      <c r="JNZ41" s="163"/>
      <c r="JOA41" s="163"/>
      <c r="JOB41" s="163"/>
      <c r="JOC41" s="163"/>
      <c r="JOD41" s="163"/>
      <c r="JOE41" s="163"/>
      <c r="JOF41" s="163"/>
      <c r="JOG41" s="163"/>
      <c r="JOH41" s="163"/>
      <c r="JOI41" s="163"/>
      <c r="JOJ41" s="163"/>
      <c r="JOK41" s="163"/>
      <c r="JOL41" s="163"/>
      <c r="JOM41" s="163"/>
      <c r="JON41" s="163"/>
      <c r="JOO41" s="163"/>
      <c r="JOP41" s="163"/>
      <c r="JOQ41" s="163"/>
      <c r="JOR41" s="163"/>
      <c r="JOS41" s="163"/>
      <c r="JOT41" s="163"/>
      <c r="JOU41" s="163"/>
      <c r="JOV41" s="163"/>
      <c r="JOW41" s="163"/>
      <c r="JOX41" s="163"/>
      <c r="JOY41" s="163"/>
      <c r="JOZ41" s="163"/>
      <c r="JPA41" s="163"/>
      <c r="JPB41" s="163"/>
      <c r="JPC41" s="163"/>
      <c r="JPD41" s="163"/>
      <c r="JPE41" s="163"/>
      <c r="JPF41" s="163"/>
      <c r="JPG41" s="163"/>
      <c r="JPH41" s="163"/>
      <c r="JPI41" s="163"/>
      <c r="JPJ41" s="163"/>
      <c r="JPK41" s="163"/>
      <c r="JPL41" s="163"/>
      <c r="JPM41" s="163"/>
      <c r="JPN41" s="163"/>
      <c r="JPO41" s="163"/>
      <c r="JPP41" s="163"/>
      <c r="JPQ41" s="163"/>
      <c r="JPR41" s="163"/>
      <c r="JPS41" s="163"/>
      <c r="JPT41" s="163"/>
      <c r="JPU41" s="163"/>
      <c r="JPV41" s="163"/>
      <c r="JPW41" s="163"/>
      <c r="JPX41" s="163"/>
      <c r="JPY41" s="163"/>
      <c r="JPZ41" s="163"/>
      <c r="JQA41" s="163"/>
      <c r="JQB41" s="163"/>
      <c r="JQC41" s="163"/>
      <c r="JQD41" s="163"/>
      <c r="JQE41" s="163"/>
      <c r="JQF41" s="163"/>
      <c r="JQG41" s="163"/>
      <c r="JQH41" s="163"/>
      <c r="JQI41" s="163"/>
      <c r="JQJ41" s="163"/>
      <c r="JQK41" s="163"/>
      <c r="JQL41" s="163"/>
      <c r="JQM41" s="163"/>
      <c r="JQN41" s="163"/>
      <c r="JQO41" s="163"/>
      <c r="JQP41" s="163"/>
      <c r="JQQ41" s="163"/>
      <c r="JQR41" s="163"/>
      <c r="JQS41" s="163"/>
      <c r="JQT41" s="163"/>
      <c r="JQU41" s="163"/>
      <c r="JQV41" s="163"/>
      <c r="JQW41" s="163"/>
      <c r="JQX41" s="163"/>
      <c r="JQY41" s="163"/>
      <c r="JQZ41" s="163"/>
      <c r="JRA41" s="163"/>
      <c r="JRB41" s="163"/>
      <c r="JRC41" s="163"/>
      <c r="JRD41" s="163"/>
      <c r="JRE41" s="163"/>
      <c r="JRF41" s="163"/>
      <c r="JRG41" s="163"/>
      <c r="JRH41" s="163"/>
      <c r="JRI41" s="163"/>
      <c r="JRJ41" s="163"/>
      <c r="JRK41" s="163"/>
      <c r="JRL41" s="163"/>
      <c r="JRM41" s="163"/>
      <c r="JRN41" s="163"/>
      <c r="JRO41" s="163"/>
      <c r="JRP41" s="163"/>
      <c r="JRQ41" s="163"/>
      <c r="JRR41" s="163"/>
      <c r="JRS41" s="163"/>
      <c r="JRT41" s="163"/>
      <c r="JRU41" s="163"/>
      <c r="JRV41" s="163"/>
      <c r="JRW41" s="163"/>
      <c r="JRX41" s="163"/>
      <c r="JRY41" s="163"/>
      <c r="JRZ41" s="163"/>
      <c r="JSA41" s="163"/>
      <c r="JSB41" s="163"/>
      <c r="JSC41" s="163"/>
      <c r="JSD41" s="163"/>
      <c r="JSE41" s="163"/>
      <c r="JSF41" s="163"/>
      <c r="JSG41" s="163"/>
      <c r="JSH41" s="163"/>
      <c r="JSI41" s="163"/>
      <c r="JSJ41" s="163"/>
      <c r="JSK41" s="163"/>
      <c r="JSL41" s="163"/>
      <c r="JSM41" s="163"/>
      <c r="JSN41" s="163"/>
      <c r="JSO41" s="163"/>
      <c r="JSP41" s="163"/>
      <c r="JSQ41" s="163"/>
      <c r="JSR41" s="163"/>
      <c r="JSS41" s="163"/>
      <c r="JST41" s="163"/>
      <c r="JSU41" s="163"/>
      <c r="JSV41" s="163"/>
      <c r="JSW41" s="163"/>
      <c r="JSX41" s="163"/>
      <c r="JSY41" s="163"/>
      <c r="JSZ41" s="163"/>
      <c r="JTA41" s="163"/>
      <c r="JTB41" s="163"/>
      <c r="JTC41" s="163"/>
      <c r="JTD41" s="163"/>
      <c r="JTE41" s="163"/>
      <c r="JTF41" s="163"/>
      <c r="JTG41" s="163"/>
      <c r="JTH41" s="163"/>
      <c r="JTI41" s="163"/>
      <c r="JTJ41" s="163"/>
      <c r="JTK41" s="163"/>
      <c r="JTL41" s="163"/>
      <c r="JTM41" s="163"/>
      <c r="JTN41" s="163"/>
      <c r="JTO41" s="163"/>
      <c r="JTP41" s="163"/>
      <c r="JTQ41" s="163"/>
      <c r="JTR41" s="163"/>
      <c r="JTS41" s="163"/>
      <c r="JTT41" s="163"/>
      <c r="JTU41" s="163"/>
      <c r="JTV41" s="163"/>
      <c r="JTW41" s="163"/>
      <c r="JTX41" s="163"/>
      <c r="JTY41" s="163"/>
      <c r="JTZ41" s="163"/>
      <c r="JUA41" s="163"/>
      <c r="JUB41" s="163"/>
      <c r="JUC41" s="163"/>
      <c r="JUD41" s="163"/>
      <c r="JUE41" s="163"/>
      <c r="JUF41" s="163"/>
      <c r="JUG41" s="163"/>
      <c r="JUH41" s="163"/>
      <c r="JUI41" s="163"/>
      <c r="JUJ41" s="163"/>
      <c r="JUK41" s="163"/>
      <c r="JUL41" s="163"/>
      <c r="JUM41" s="163"/>
      <c r="JUN41" s="163"/>
      <c r="JUO41" s="163"/>
      <c r="JUP41" s="163"/>
      <c r="JUQ41" s="163"/>
      <c r="JUR41" s="163"/>
      <c r="JUS41" s="163"/>
      <c r="JUT41" s="163"/>
      <c r="JUU41" s="163"/>
      <c r="JUV41" s="163"/>
      <c r="JUW41" s="163"/>
      <c r="JUX41" s="163"/>
      <c r="JUY41" s="163"/>
      <c r="JUZ41" s="163"/>
      <c r="JVA41" s="163"/>
      <c r="JVB41" s="163"/>
      <c r="JVC41" s="163"/>
      <c r="JVD41" s="163"/>
      <c r="JVE41" s="163"/>
      <c r="JVF41" s="163"/>
      <c r="JVG41" s="163"/>
      <c r="JVH41" s="163"/>
      <c r="JVI41" s="163"/>
      <c r="JVJ41" s="163"/>
      <c r="JVK41" s="163"/>
      <c r="JVL41" s="163"/>
      <c r="JVM41" s="163"/>
      <c r="JVN41" s="163"/>
      <c r="JVO41" s="163"/>
      <c r="JVP41" s="163"/>
      <c r="JVQ41" s="163"/>
      <c r="JVR41" s="163"/>
      <c r="JVS41" s="163"/>
      <c r="JVT41" s="163"/>
      <c r="JVU41" s="163"/>
      <c r="JVV41" s="163"/>
      <c r="JVW41" s="163"/>
      <c r="JVX41" s="163"/>
      <c r="JVY41" s="163"/>
      <c r="JVZ41" s="163"/>
      <c r="JWA41" s="163"/>
      <c r="JWB41" s="163"/>
      <c r="JWC41" s="163"/>
      <c r="JWD41" s="163"/>
      <c r="JWE41" s="163"/>
      <c r="JWF41" s="163"/>
      <c r="JWG41" s="163"/>
      <c r="JWH41" s="163"/>
      <c r="JWI41" s="163"/>
      <c r="JWJ41" s="163"/>
      <c r="JWK41" s="163"/>
      <c r="JWL41" s="163"/>
      <c r="JWM41" s="163"/>
      <c r="JWN41" s="163"/>
      <c r="JWO41" s="163"/>
      <c r="JWP41" s="163"/>
      <c r="JWQ41" s="163"/>
      <c r="JWR41" s="163"/>
      <c r="JWS41" s="163"/>
      <c r="JWT41" s="163"/>
      <c r="JWU41" s="163"/>
      <c r="JWV41" s="163"/>
      <c r="JWW41" s="163"/>
      <c r="JWX41" s="163"/>
      <c r="JWY41" s="163"/>
      <c r="JWZ41" s="163"/>
      <c r="JXA41" s="163"/>
      <c r="JXB41" s="163"/>
      <c r="JXC41" s="163"/>
      <c r="JXD41" s="163"/>
      <c r="JXE41" s="163"/>
      <c r="JXF41" s="163"/>
      <c r="JXG41" s="163"/>
      <c r="JXH41" s="163"/>
      <c r="JXI41" s="163"/>
      <c r="JXJ41" s="163"/>
      <c r="JXK41" s="163"/>
      <c r="JXL41" s="163"/>
      <c r="JXM41" s="163"/>
      <c r="JXN41" s="163"/>
      <c r="JXO41" s="163"/>
      <c r="JXP41" s="163"/>
      <c r="JXQ41" s="163"/>
      <c r="JXR41" s="163"/>
      <c r="JXS41" s="163"/>
      <c r="JXT41" s="163"/>
      <c r="JXU41" s="163"/>
      <c r="JXV41" s="163"/>
      <c r="JXW41" s="163"/>
      <c r="JXX41" s="163"/>
      <c r="JXY41" s="163"/>
      <c r="JXZ41" s="163"/>
      <c r="JYA41" s="163"/>
      <c r="JYB41" s="163"/>
      <c r="JYC41" s="163"/>
      <c r="JYD41" s="163"/>
      <c r="JYE41" s="163"/>
      <c r="JYF41" s="163"/>
      <c r="JYG41" s="163"/>
      <c r="JYH41" s="163"/>
      <c r="JYI41" s="163"/>
      <c r="JYJ41" s="163"/>
      <c r="JYK41" s="163"/>
      <c r="JYL41" s="163"/>
      <c r="JYM41" s="163"/>
      <c r="JYN41" s="163"/>
      <c r="JYO41" s="163"/>
      <c r="JYP41" s="163"/>
      <c r="JYQ41" s="163"/>
      <c r="JYR41" s="163"/>
      <c r="JYS41" s="163"/>
      <c r="JYT41" s="163"/>
      <c r="JYU41" s="163"/>
      <c r="JYV41" s="163"/>
      <c r="JYW41" s="163"/>
      <c r="JYX41" s="163"/>
      <c r="JYY41" s="163"/>
      <c r="JYZ41" s="163"/>
      <c r="JZA41" s="163"/>
      <c r="JZB41" s="163"/>
      <c r="JZC41" s="163"/>
      <c r="JZD41" s="163"/>
      <c r="JZE41" s="163"/>
      <c r="JZF41" s="163"/>
      <c r="JZG41" s="163"/>
      <c r="JZH41" s="163"/>
      <c r="JZI41" s="163"/>
      <c r="JZJ41" s="163"/>
      <c r="JZK41" s="163"/>
      <c r="JZL41" s="163"/>
      <c r="JZM41" s="163"/>
      <c r="JZN41" s="163"/>
      <c r="JZO41" s="163"/>
      <c r="JZP41" s="163"/>
      <c r="JZQ41" s="163"/>
      <c r="JZR41" s="163"/>
      <c r="JZS41" s="163"/>
      <c r="JZT41" s="163"/>
      <c r="JZU41" s="163"/>
      <c r="JZV41" s="163"/>
      <c r="JZW41" s="163"/>
      <c r="JZX41" s="163"/>
      <c r="JZY41" s="163"/>
      <c r="JZZ41" s="163"/>
      <c r="KAA41" s="163"/>
      <c r="KAB41" s="163"/>
      <c r="KAC41" s="163"/>
      <c r="KAD41" s="163"/>
      <c r="KAE41" s="163"/>
      <c r="KAF41" s="163"/>
      <c r="KAG41" s="163"/>
      <c r="KAH41" s="163"/>
      <c r="KAI41" s="163"/>
      <c r="KAJ41" s="163"/>
      <c r="KAK41" s="163"/>
      <c r="KAL41" s="163"/>
      <c r="KAM41" s="163"/>
      <c r="KAN41" s="163"/>
      <c r="KAO41" s="163"/>
      <c r="KAP41" s="163"/>
      <c r="KAQ41" s="163"/>
      <c r="KAR41" s="163"/>
      <c r="KAS41" s="163"/>
      <c r="KAT41" s="163"/>
      <c r="KAU41" s="163"/>
      <c r="KAV41" s="163"/>
      <c r="KAW41" s="163"/>
      <c r="KAX41" s="163"/>
      <c r="KAY41" s="163"/>
      <c r="KAZ41" s="163"/>
      <c r="KBA41" s="163"/>
      <c r="KBB41" s="163"/>
      <c r="KBC41" s="163"/>
      <c r="KBD41" s="163"/>
      <c r="KBE41" s="163"/>
      <c r="KBF41" s="163"/>
      <c r="KBG41" s="163"/>
      <c r="KBH41" s="163"/>
      <c r="KBI41" s="163"/>
      <c r="KBJ41" s="163"/>
      <c r="KBK41" s="163"/>
      <c r="KBL41" s="163"/>
      <c r="KBM41" s="163"/>
      <c r="KBN41" s="163"/>
      <c r="KBO41" s="163"/>
      <c r="KBP41" s="163"/>
      <c r="KBQ41" s="163"/>
      <c r="KBR41" s="163"/>
      <c r="KBS41" s="163"/>
      <c r="KBT41" s="163"/>
      <c r="KBU41" s="163"/>
      <c r="KBV41" s="163"/>
      <c r="KBW41" s="163"/>
      <c r="KBX41" s="163"/>
      <c r="KBY41" s="163"/>
      <c r="KBZ41" s="163"/>
      <c r="KCA41" s="163"/>
      <c r="KCB41" s="163"/>
      <c r="KCC41" s="163"/>
      <c r="KCD41" s="163"/>
      <c r="KCE41" s="163"/>
      <c r="KCF41" s="163"/>
      <c r="KCG41" s="163"/>
      <c r="KCH41" s="163"/>
      <c r="KCI41" s="163"/>
      <c r="KCJ41" s="163"/>
      <c r="KCK41" s="163"/>
      <c r="KCL41" s="163"/>
      <c r="KCM41" s="163"/>
      <c r="KCN41" s="163"/>
      <c r="KCO41" s="163"/>
      <c r="KCP41" s="163"/>
      <c r="KCQ41" s="163"/>
      <c r="KCR41" s="163"/>
      <c r="KCS41" s="163"/>
      <c r="KCT41" s="163"/>
      <c r="KCU41" s="163"/>
      <c r="KCV41" s="163"/>
      <c r="KCW41" s="163"/>
      <c r="KCX41" s="163"/>
      <c r="KCY41" s="163"/>
      <c r="KCZ41" s="163"/>
      <c r="KDA41" s="163"/>
      <c r="KDB41" s="163"/>
      <c r="KDC41" s="163"/>
      <c r="KDD41" s="163"/>
      <c r="KDE41" s="163"/>
      <c r="KDF41" s="163"/>
      <c r="KDG41" s="163"/>
      <c r="KDH41" s="163"/>
      <c r="KDI41" s="163"/>
      <c r="KDJ41" s="163"/>
      <c r="KDK41" s="163"/>
      <c r="KDL41" s="163"/>
      <c r="KDM41" s="163"/>
      <c r="KDN41" s="163"/>
      <c r="KDO41" s="163"/>
      <c r="KDP41" s="163"/>
      <c r="KDQ41" s="163"/>
      <c r="KDR41" s="163"/>
      <c r="KDS41" s="163"/>
      <c r="KDT41" s="163"/>
      <c r="KDU41" s="163"/>
      <c r="KDV41" s="163"/>
      <c r="KDW41" s="163"/>
      <c r="KDX41" s="163"/>
      <c r="KDY41" s="163"/>
      <c r="KDZ41" s="163"/>
      <c r="KEA41" s="163"/>
      <c r="KEB41" s="163"/>
      <c r="KEC41" s="163"/>
      <c r="KED41" s="163"/>
      <c r="KEE41" s="163"/>
      <c r="KEF41" s="163"/>
      <c r="KEG41" s="163"/>
      <c r="KEH41" s="163"/>
      <c r="KEI41" s="163"/>
      <c r="KEJ41" s="163"/>
      <c r="KEK41" s="163"/>
      <c r="KEL41" s="163"/>
      <c r="KEM41" s="163"/>
      <c r="KEN41" s="163"/>
      <c r="KEO41" s="163"/>
      <c r="KEP41" s="163"/>
      <c r="KEQ41" s="163"/>
      <c r="KER41" s="163"/>
      <c r="KES41" s="163"/>
      <c r="KET41" s="163"/>
      <c r="KEU41" s="163"/>
      <c r="KEV41" s="163"/>
      <c r="KEW41" s="163"/>
      <c r="KEX41" s="163"/>
      <c r="KEY41" s="163"/>
      <c r="KEZ41" s="163"/>
      <c r="KFA41" s="163"/>
      <c r="KFB41" s="163"/>
      <c r="KFC41" s="163"/>
      <c r="KFD41" s="163"/>
      <c r="KFE41" s="163"/>
      <c r="KFF41" s="163"/>
      <c r="KFG41" s="163"/>
      <c r="KFH41" s="163"/>
      <c r="KFI41" s="163"/>
      <c r="KFJ41" s="163"/>
      <c r="KFK41" s="163"/>
      <c r="KFL41" s="163"/>
      <c r="KFM41" s="163"/>
      <c r="KFN41" s="163"/>
      <c r="KFO41" s="163"/>
      <c r="KFP41" s="163"/>
      <c r="KFQ41" s="163"/>
      <c r="KFR41" s="163"/>
      <c r="KFS41" s="163"/>
      <c r="KFT41" s="163"/>
      <c r="KFU41" s="163"/>
      <c r="KFV41" s="163"/>
      <c r="KFW41" s="163"/>
      <c r="KFX41" s="163"/>
      <c r="KFY41" s="163"/>
      <c r="KFZ41" s="163"/>
      <c r="KGA41" s="163"/>
      <c r="KGB41" s="163"/>
      <c r="KGC41" s="163"/>
      <c r="KGD41" s="163"/>
      <c r="KGE41" s="163"/>
      <c r="KGF41" s="163"/>
      <c r="KGG41" s="163"/>
      <c r="KGH41" s="163"/>
      <c r="KGI41" s="163"/>
      <c r="KGJ41" s="163"/>
      <c r="KGK41" s="163"/>
      <c r="KGL41" s="163"/>
      <c r="KGM41" s="163"/>
      <c r="KGN41" s="163"/>
      <c r="KGO41" s="163"/>
      <c r="KGP41" s="163"/>
      <c r="KGQ41" s="163"/>
      <c r="KGR41" s="163"/>
      <c r="KGS41" s="163"/>
      <c r="KGT41" s="163"/>
      <c r="KGU41" s="163"/>
      <c r="KGV41" s="163"/>
      <c r="KGW41" s="163"/>
      <c r="KGX41" s="163"/>
      <c r="KGY41" s="163"/>
      <c r="KGZ41" s="163"/>
      <c r="KHA41" s="163"/>
      <c r="KHB41" s="163"/>
      <c r="KHC41" s="163"/>
      <c r="KHD41" s="163"/>
      <c r="KHE41" s="163"/>
      <c r="KHF41" s="163"/>
      <c r="KHG41" s="163"/>
      <c r="KHH41" s="163"/>
      <c r="KHI41" s="163"/>
      <c r="KHJ41" s="163"/>
      <c r="KHK41" s="163"/>
      <c r="KHL41" s="163"/>
      <c r="KHM41" s="163"/>
      <c r="KHN41" s="163"/>
      <c r="KHO41" s="163"/>
      <c r="KHP41" s="163"/>
      <c r="KHQ41" s="163"/>
      <c r="KHR41" s="163"/>
      <c r="KHS41" s="163"/>
      <c r="KHT41" s="163"/>
      <c r="KHU41" s="163"/>
      <c r="KHV41" s="163"/>
      <c r="KHW41" s="163"/>
      <c r="KHX41" s="163"/>
      <c r="KHY41" s="163"/>
      <c r="KHZ41" s="163"/>
      <c r="KIA41" s="163"/>
      <c r="KIB41" s="163"/>
      <c r="KIC41" s="163"/>
      <c r="KID41" s="163"/>
      <c r="KIE41" s="163"/>
      <c r="KIF41" s="163"/>
      <c r="KIG41" s="163"/>
      <c r="KIH41" s="163"/>
      <c r="KII41" s="163"/>
      <c r="KIJ41" s="163"/>
      <c r="KIK41" s="163"/>
      <c r="KIL41" s="163"/>
      <c r="KIM41" s="163"/>
      <c r="KIN41" s="163"/>
      <c r="KIO41" s="163"/>
      <c r="KIP41" s="163"/>
      <c r="KIQ41" s="163"/>
      <c r="KIR41" s="163"/>
      <c r="KIS41" s="163"/>
      <c r="KIT41" s="163"/>
      <c r="KIU41" s="163"/>
      <c r="KIV41" s="163"/>
      <c r="KIW41" s="163"/>
      <c r="KIX41" s="163"/>
      <c r="KIY41" s="163"/>
      <c r="KIZ41" s="163"/>
      <c r="KJA41" s="163"/>
      <c r="KJB41" s="163"/>
      <c r="KJC41" s="163"/>
      <c r="KJD41" s="163"/>
      <c r="KJE41" s="163"/>
      <c r="KJF41" s="163"/>
      <c r="KJG41" s="163"/>
      <c r="KJH41" s="163"/>
      <c r="KJI41" s="163"/>
      <c r="KJJ41" s="163"/>
      <c r="KJK41" s="163"/>
      <c r="KJL41" s="163"/>
      <c r="KJM41" s="163"/>
      <c r="KJN41" s="163"/>
      <c r="KJO41" s="163"/>
      <c r="KJP41" s="163"/>
      <c r="KJQ41" s="163"/>
      <c r="KJR41" s="163"/>
      <c r="KJS41" s="163"/>
      <c r="KJT41" s="163"/>
      <c r="KJU41" s="163"/>
      <c r="KJV41" s="163"/>
      <c r="KJW41" s="163"/>
      <c r="KJX41" s="163"/>
      <c r="KJY41" s="163"/>
      <c r="KJZ41" s="163"/>
      <c r="KKA41" s="163"/>
      <c r="KKB41" s="163"/>
      <c r="KKC41" s="163"/>
      <c r="KKD41" s="163"/>
      <c r="KKE41" s="163"/>
      <c r="KKF41" s="163"/>
      <c r="KKG41" s="163"/>
      <c r="KKH41" s="163"/>
      <c r="KKI41" s="163"/>
      <c r="KKJ41" s="163"/>
      <c r="KKK41" s="163"/>
      <c r="KKL41" s="163"/>
      <c r="KKM41" s="163"/>
      <c r="KKN41" s="163"/>
      <c r="KKO41" s="163"/>
      <c r="KKP41" s="163"/>
      <c r="KKQ41" s="163"/>
      <c r="KKR41" s="163"/>
      <c r="KKS41" s="163"/>
      <c r="KKT41" s="163"/>
      <c r="KKU41" s="163"/>
      <c r="KKV41" s="163"/>
      <c r="KKW41" s="163"/>
      <c r="KKX41" s="163"/>
      <c r="KKY41" s="163"/>
      <c r="KKZ41" s="163"/>
      <c r="KLA41" s="163"/>
      <c r="KLB41" s="163"/>
      <c r="KLC41" s="163"/>
      <c r="KLD41" s="163"/>
      <c r="KLE41" s="163"/>
      <c r="KLF41" s="163"/>
      <c r="KLG41" s="163"/>
      <c r="KLH41" s="163"/>
      <c r="KLI41" s="163"/>
      <c r="KLJ41" s="163"/>
      <c r="KLK41" s="163"/>
      <c r="KLL41" s="163"/>
      <c r="KLM41" s="163"/>
      <c r="KLN41" s="163"/>
      <c r="KLO41" s="163"/>
      <c r="KLP41" s="163"/>
      <c r="KLQ41" s="163"/>
      <c r="KLR41" s="163"/>
      <c r="KLS41" s="163"/>
      <c r="KLT41" s="163"/>
      <c r="KLU41" s="163"/>
      <c r="KLV41" s="163"/>
      <c r="KLW41" s="163"/>
      <c r="KLX41" s="163"/>
      <c r="KLY41" s="163"/>
      <c r="KLZ41" s="163"/>
      <c r="KMA41" s="163"/>
      <c r="KMB41" s="163"/>
      <c r="KMC41" s="163"/>
      <c r="KMD41" s="163"/>
      <c r="KME41" s="163"/>
      <c r="KMF41" s="163"/>
      <c r="KMG41" s="163"/>
      <c r="KMH41" s="163"/>
      <c r="KMI41" s="163"/>
      <c r="KMJ41" s="163"/>
      <c r="KMK41" s="163"/>
      <c r="KML41" s="163"/>
      <c r="KMM41" s="163"/>
      <c r="KMN41" s="163"/>
      <c r="KMO41" s="163"/>
      <c r="KMP41" s="163"/>
      <c r="KMQ41" s="163"/>
      <c r="KMR41" s="163"/>
      <c r="KMS41" s="163"/>
      <c r="KMT41" s="163"/>
      <c r="KMU41" s="163"/>
      <c r="KMV41" s="163"/>
      <c r="KMW41" s="163"/>
      <c r="KMX41" s="163"/>
      <c r="KMY41" s="163"/>
      <c r="KMZ41" s="163"/>
      <c r="KNA41" s="163"/>
      <c r="KNB41" s="163"/>
      <c r="KNC41" s="163"/>
      <c r="KND41" s="163"/>
      <c r="KNE41" s="163"/>
      <c r="KNF41" s="163"/>
      <c r="KNG41" s="163"/>
      <c r="KNH41" s="163"/>
      <c r="KNI41" s="163"/>
      <c r="KNJ41" s="163"/>
      <c r="KNK41" s="163"/>
      <c r="KNL41" s="163"/>
      <c r="KNM41" s="163"/>
      <c r="KNN41" s="163"/>
      <c r="KNO41" s="163"/>
      <c r="KNP41" s="163"/>
      <c r="KNQ41" s="163"/>
      <c r="KNR41" s="163"/>
      <c r="KNS41" s="163"/>
      <c r="KNT41" s="163"/>
      <c r="KNU41" s="163"/>
      <c r="KNV41" s="163"/>
      <c r="KNW41" s="163"/>
      <c r="KNX41" s="163"/>
      <c r="KNY41" s="163"/>
      <c r="KNZ41" s="163"/>
      <c r="KOA41" s="163"/>
      <c r="KOB41" s="163"/>
      <c r="KOC41" s="163"/>
      <c r="KOD41" s="163"/>
      <c r="KOE41" s="163"/>
      <c r="KOF41" s="163"/>
      <c r="KOG41" s="163"/>
      <c r="KOH41" s="163"/>
      <c r="KOI41" s="163"/>
      <c r="KOJ41" s="163"/>
      <c r="KOK41" s="163"/>
      <c r="KOL41" s="163"/>
      <c r="KOM41" s="163"/>
      <c r="KON41" s="163"/>
      <c r="KOO41" s="163"/>
      <c r="KOP41" s="163"/>
      <c r="KOQ41" s="163"/>
      <c r="KOR41" s="163"/>
      <c r="KOS41" s="163"/>
      <c r="KOT41" s="163"/>
      <c r="KOU41" s="163"/>
      <c r="KOV41" s="163"/>
      <c r="KOW41" s="163"/>
      <c r="KOX41" s="163"/>
      <c r="KOY41" s="163"/>
      <c r="KOZ41" s="163"/>
      <c r="KPA41" s="163"/>
      <c r="KPB41" s="163"/>
      <c r="KPC41" s="163"/>
      <c r="KPD41" s="163"/>
      <c r="KPE41" s="163"/>
      <c r="KPF41" s="163"/>
      <c r="KPG41" s="163"/>
      <c r="KPH41" s="163"/>
      <c r="KPI41" s="163"/>
      <c r="KPJ41" s="163"/>
      <c r="KPK41" s="163"/>
      <c r="KPL41" s="163"/>
      <c r="KPM41" s="163"/>
      <c r="KPN41" s="163"/>
      <c r="KPO41" s="163"/>
      <c r="KPP41" s="163"/>
      <c r="KPQ41" s="163"/>
      <c r="KPR41" s="163"/>
      <c r="KPS41" s="163"/>
      <c r="KPT41" s="163"/>
      <c r="KPU41" s="163"/>
      <c r="KPV41" s="163"/>
      <c r="KPW41" s="163"/>
      <c r="KPX41" s="163"/>
      <c r="KPY41" s="163"/>
      <c r="KPZ41" s="163"/>
      <c r="KQA41" s="163"/>
      <c r="KQB41" s="163"/>
      <c r="KQC41" s="163"/>
      <c r="KQD41" s="163"/>
      <c r="KQE41" s="163"/>
      <c r="KQF41" s="163"/>
      <c r="KQG41" s="163"/>
      <c r="KQH41" s="163"/>
      <c r="KQI41" s="163"/>
      <c r="KQJ41" s="163"/>
      <c r="KQK41" s="163"/>
      <c r="KQL41" s="163"/>
      <c r="KQM41" s="163"/>
      <c r="KQN41" s="163"/>
      <c r="KQO41" s="163"/>
      <c r="KQP41" s="163"/>
      <c r="KQQ41" s="163"/>
      <c r="KQR41" s="163"/>
      <c r="KQS41" s="163"/>
      <c r="KQT41" s="163"/>
      <c r="KQU41" s="163"/>
      <c r="KQV41" s="163"/>
      <c r="KQW41" s="163"/>
      <c r="KQX41" s="163"/>
      <c r="KQY41" s="163"/>
      <c r="KQZ41" s="163"/>
      <c r="KRA41" s="163"/>
      <c r="KRB41" s="163"/>
      <c r="KRC41" s="163"/>
      <c r="KRD41" s="163"/>
      <c r="KRE41" s="163"/>
      <c r="KRF41" s="163"/>
      <c r="KRG41" s="163"/>
      <c r="KRH41" s="163"/>
      <c r="KRI41" s="163"/>
      <c r="KRJ41" s="163"/>
      <c r="KRK41" s="163"/>
      <c r="KRL41" s="163"/>
      <c r="KRM41" s="163"/>
      <c r="KRN41" s="163"/>
      <c r="KRO41" s="163"/>
      <c r="KRP41" s="163"/>
      <c r="KRQ41" s="163"/>
      <c r="KRR41" s="163"/>
      <c r="KRS41" s="163"/>
      <c r="KRT41" s="163"/>
      <c r="KRU41" s="163"/>
      <c r="KRV41" s="163"/>
      <c r="KRW41" s="163"/>
      <c r="KRX41" s="163"/>
      <c r="KRY41" s="163"/>
      <c r="KRZ41" s="163"/>
      <c r="KSA41" s="163"/>
      <c r="KSB41" s="163"/>
      <c r="KSC41" s="163"/>
      <c r="KSD41" s="163"/>
      <c r="KSE41" s="163"/>
      <c r="KSF41" s="163"/>
      <c r="KSG41" s="163"/>
      <c r="KSH41" s="163"/>
      <c r="KSI41" s="163"/>
      <c r="KSJ41" s="163"/>
      <c r="KSK41" s="163"/>
      <c r="KSL41" s="163"/>
      <c r="KSM41" s="163"/>
      <c r="KSN41" s="163"/>
      <c r="KSO41" s="163"/>
      <c r="KSP41" s="163"/>
      <c r="KSQ41" s="163"/>
      <c r="KSR41" s="163"/>
      <c r="KSS41" s="163"/>
      <c r="KST41" s="163"/>
      <c r="KSU41" s="163"/>
      <c r="KSV41" s="163"/>
      <c r="KSW41" s="163"/>
      <c r="KSX41" s="163"/>
      <c r="KSY41" s="163"/>
      <c r="KSZ41" s="163"/>
      <c r="KTA41" s="163"/>
      <c r="KTB41" s="163"/>
      <c r="KTC41" s="163"/>
      <c r="KTD41" s="163"/>
      <c r="KTE41" s="163"/>
      <c r="KTF41" s="163"/>
      <c r="KTG41" s="163"/>
      <c r="KTH41" s="163"/>
      <c r="KTI41" s="163"/>
      <c r="KTJ41" s="163"/>
      <c r="KTK41" s="163"/>
      <c r="KTL41" s="163"/>
      <c r="KTM41" s="163"/>
      <c r="KTN41" s="163"/>
      <c r="KTO41" s="163"/>
      <c r="KTP41" s="163"/>
      <c r="KTQ41" s="163"/>
      <c r="KTR41" s="163"/>
      <c r="KTS41" s="163"/>
      <c r="KTT41" s="163"/>
      <c r="KTU41" s="163"/>
      <c r="KTV41" s="163"/>
      <c r="KTW41" s="163"/>
      <c r="KTX41" s="163"/>
      <c r="KTY41" s="163"/>
      <c r="KTZ41" s="163"/>
      <c r="KUA41" s="163"/>
      <c r="KUB41" s="163"/>
      <c r="KUC41" s="163"/>
      <c r="KUD41" s="163"/>
      <c r="KUE41" s="163"/>
      <c r="KUF41" s="163"/>
      <c r="KUG41" s="163"/>
      <c r="KUH41" s="163"/>
      <c r="KUI41" s="163"/>
      <c r="KUJ41" s="163"/>
      <c r="KUK41" s="163"/>
      <c r="KUL41" s="163"/>
      <c r="KUM41" s="163"/>
      <c r="KUN41" s="163"/>
      <c r="KUO41" s="163"/>
      <c r="KUP41" s="163"/>
      <c r="KUQ41" s="163"/>
      <c r="KUR41" s="163"/>
      <c r="KUS41" s="163"/>
      <c r="KUT41" s="163"/>
      <c r="KUU41" s="163"/>
      <c r="KUV41" s="163"/>
      <c r="KUW41" s="163"/>
      <c r="KUX41" s="163"/>
      <c r="KUY41" s="163"/>
      <c r="KUZ41" s="163"/>
      <c r="KVA41" s="163"/>
      <c r="KVB41" s="163"/>
      <c r="KVC41" s="163"/>
      <c r="KVD41" s="163"/>
      <c r="KVE41" s="163"/>
      <c r="KVF41" s="163"/>
      <c r="KVG41" s="163"/>
      <c r="KVH41" s="163"/>
      <c r="KVI41" s="163"/>
      <c r="KVJ41" s="163"/>
      <c r="KVK41" s="163"/>
      <c r="KVL41" s="163"/>
      <c r="KVM41" s="163"/>
      <c r="KVN41" s="163"/>
      <c r="KVO41" s="163"/>
      <c r="KVP41" s="163"/>
      <c r="KVQ41" s="163"/>
      <c r="KVR41" s="163"/>
      <c r="KVS41" s="163"/>
      <c r="KVT41" s="163"/>
      <c r="KVU41" s="163"/>
      <c r="KVV41" s="163"/>
      <c r="KVW41" s="163"/>
      <c r="KVX41" s="163"/>
      <c r="KVY41" s="163"/>
      <c r="KVZ41" s="163"/>
      <c r="KWA41" s="163"/>
      <c r="KWB41" s="163"/>
      <c r="KWC41" s="163"/>
      <c r="KWD41" s="163"/>
      <c r="KWE41" s="163"/>
      <c r="KWF41" s="163"/>
      <c r="KWG41" s="163"/>
      <c r="KWH41" s="163"/>
      <c r="KWI41" s="163"/>
      <c r="KWJ41" s="163"/>
      <c r="KWK41" s="163"/>
      <c r="KWL41" s="163"/>
      <c r="KWM41" s="163"/>
      <c r="KWN41" s="163"/>
      <c r="KWO41" s="163"/>
      <c r="KWP41" s="163"/>
      <c r="KWQ41" s="163"/>
      <c r="KWR41" s="163"/>
      <c r="KWS41" s="163"/>
      <c r="KWT41" s="163"/>
      <c r="KWU41" s="163"/>
      <c r="KWV41" s="163"/>
      <c r="KWW41" s="163"/>
      <c r="KWX41" s="163"/>
      <c r="KWY41" s="163"/>
      <c r="KWZ41" s="163"/>
      <c r="KXA41" s="163"/>
      <c r="KXB41" s="163"/>
      <c r="KXC41" s="163"/>
      <c r="KXD41" s="163"/>
      <c r="KXE41" s="163"/>
      <c r="KXF41" s="163"/>
      <c r="KXG41" s="163"/>
      <c r="KXH41" s="163"/>
      <c r="KXI41" s="163"/>
      <c r="KXJ41" s="163"/>
      <c r="KXK41" s="163"/>
      <c r="KXL41" s="163"/>
      <c r="KXM41" s="163"/>
      <c r="KXN41" s="163"/>
      <c r="KXO41" s="163"/>
      <c r="KXP41" s="163"/>
      <c r="KXQ41" s="163"/>
      <c r="KXR41" s="163"/>
      <c r="KXS41" s="163"/>
      <c r="KXT41" s="163"/>
      <c r="KXU41" s="163"/>
      <c r="KXV41" s="163"/>
      <c r="KXW41" s="163"/>
      <c r="KXX41" s="163"/>
      <c r="KXY41" s="163"/>
      <c r="KXZ41" s="163"/>
      <c r="KYA41" s="163"/>
      <c r="KYB41" s="163"/>
      <c r="KYC41" s="163"/>
      <c r="KYD41" s="163"/>
      <c r="KYE41" s="163"/>
      <c r="KYF41" s="163"/>
      <c r="KYG41" s="163"/>
      <c r="KYH41" s="163"/>
      <c r="KYI41" s="163"/>
      <c r="KYJ41" s="163"/>
      <c r="KYK41" s="163"/>
      <c r="KYL41" s="163"/>
      <c r="KYM41" s="163"/>
      <c r="KYN41" s="163"/>
      <c r="KYO41" s="163"/>
      <c r="KYP41" s="163"/>
      <c r="KYQ41" s="163"/>
      <c r="KYR41" s="163"/>
      <c r="KYS41" s="163"/>
      <c r="KYT41" s="163"/>
      <c r="KYU41" s="163"/>
      <c r="KYV41" s="163"/>
      <c r="KYW41" s="163"/>
      <c r="KYX41" s="163"/>
      <c r="KYY41" s="163"/>
      <c r="KYZ41" s="163"/>
      <c r="KZA41" s="163"/>
      <c r="KZB41" s="163"/>
      <c r="KZC41" s="163"/>
      <c r="KZD41" s="163"/>
      <c r="KZE41" s="163"/>
      <c r="KZF41" s="163"/>
      <c r="KZG41" s="163"/>
      <c r="KZH41" s="163"/>
      <c r="KZI41" s="163"/>
      <c r="KZJ41" s="163"/>
      <c r="KZK41" s="163"/>
      <c r="KZL41" s="163"/>
      <c r="KZM41" s="163"/>
      <c r="KZN41" s="163"/>
      <c r="KZO41" s="163"/>
      <c r="KZP41" s="163"/>
      <c r="KZQ41" s="163"/>
      <c r="KZR41" s="163"/>
      <c r="KZS41" s="163"/>
      <c r="KZT41" s="163"/>
      <c r="KZU41" s="163"/>
      <c r="KZV41" s="163"/>
      <c r="KZW41" s="163"/>
      <c r="KZX41" s="163"/>
      <c r="KZY41" s="163"/>
      <c r="KZZ41" s="163"/>
      <c r="LAA41" s="163"/>
      <c r="LAB41" s="163"/>
      <c r="LAC41" s="163"/>
      <c r="LAD41" s="163"/>
      <c r="LAE41" s="163"/>
      <c r="LAF41" s="163"/>
      <c r="LAG41" s="163"/>
      <c r="LAH41" s="163"/>
      <c r="LAI41" s="163"/>
      <c r="LAJ41" s="163"/>
      <c r="LAK41" s="163"/>
      <c r="LAL41" s="163"/>
      <c r="LAM41" s="163"/>
      <c r="LAN41" s="163"/>
      <c r="LAO41" s="163"/>
      <c r="LAP41" s="163"/>
      <c r="LAQ41" s="163"/>
      <c r="LAR41" s="163"/>
      <c r="LAS41" s="163"/>
      <c r="LAT41" s="163"/>
      <c r="LAU41" s="163"/>
      <c r="LAV41" s="163"/>
      <c r="LAW41" s="163"/>
      <c r="LAX41" s="163"/>
      <c r="LAY41" s="163"/>
      <c r="LAZ41" s="163"/>
      <c r="LBA41" s="163"/>
      <c r="LBB41" s="163"/>
      <c r="LBC41" s="163"/>
      <c r="LBD41" s="163"/>
      <c r="LBE41" s="163"/>
      <c r="LBF41" s="163"/>
      <c r="LBG41" s="163"/>
      <c r="LBH41" s="163"/>
      <c r="LBI41" s="163"/>
      <c r="LBJ41" s="163"/>
      <c r="LBK41" s="163"/>
      <c r="LBL41" s="163"/>
      <c r="LBM41" s="163"/>
      <c r="LBN41" s="163"/>
      <c r="LBO41" s="163"/>
      <c r="LBP41" s="163"/>
      <c r="LBQ41" s="163"/>
      <c r="LBR41" s="163"/>
      <c r="LBS41" s="163"/>
      <c r="LBT41" s="163"/>
      <c r="LBU41" s="163"/>
      <c r="LBV41" s="163"/>
      <c r="LBW41" s="163"/>
      <c r="LBX41" s="163"/>
      <c r="LBY41" s="163"/>
      <c r="LBZ41" s="163"/>
      <c r="LCA41" s="163"/>
      <c r="LCB41" s="163"/>
      <c r="LCC41" s="163"/>
      <c r="LCD41" s="163"/>
      <c r="LCE41" s="163"/>
      <c r="LCF41" s="163"/>
      <c r="LCG41" s="163"/>
      <c r="LCH41" s="163"/>
      <c r="LCI41" s="163"/>
      <c r="LCJ41" s="163"/>
      <c r="LCK41" s="163"/>
      <c r="LCL41" s="163"/>
      <c r="LCM41" s="163"/>
      <c r="LCN41" s="163"/>
      <c r="LCO41" s="163"/>
      <c r="LCP41" s="163"/>
      <c r="LCQ41" s="163"/>
      <c r="LCR41" s="163"/>
      <c r="LCS41" s="163"/>
      <c r="LCT41" s="163"/>
      <c r="LCU41" s="163"/>
      <c r="LCV41" s="163"/>
      <c r="LCW41" s="163"/>
      <c r="LCX41" s="163"/>
      <c r="LCY41" s="163"/>
      <c r="LCZ41" s="163"/>
      <c r="LDA41" s="163"/>
      <c r="LDB41" s="163"/>
      <c r="LDC41" s="163"/>
      <c r="LDD41" s="163"/>
      <c r="LDE41" s="163"/>
      <c r="LDF41" s="163"/>
      <c r="LDG41" s="163"/>
      <c r="LDH41" s="163"/>
      <c r="LDI41" s="163"/>
      <c r="LDJ41" s="163"/>
      <c r="LDK41" s="163"/>
      <c r="LDL41" s="163"/>
      <c r="LDM41" s="163"/>
      <c r="LDN41" s="163"/>
      <c r="LDO41" s="163"/>
      <c r="LDP41" s="163"/>
      <c r="LDQ41" s="163"/>
      <c r="LDR41" s="163"/>
      <c r="LDS41" s="163"/>
      <c r="LDT41" s="163"/>
      <c r="LDU41" s="163"/>
      <c r="LDV41" s="163"/>
      <c r="LDW41" s="163"/>
      <c r="LDX41" s="163"/>
      <c r="LDY41" s="163"/>
      <c r="LDZ41" s="163"/>
      <c r="LEA41" s="163"/>
      <c r="LEB41" s="163"/>
      <c r="LEC41" s="163"/>
      <c r="LED41" s="163"/>
      <c r="LEE41" s="163"/>
      <c r="LEF41" s="163"/>
      <c r="LEG41" s="163"/>
      <c r="LEH41" s="163"/>
      <c r="LEI41" s="163"/>
      <c r="LEJ41" s="163"/>
      <c r="LEK41" s="163"/>
      <c r="LEL41" s="163"/>
      <c r="LEM41" s="163"/>
      <c r="LEN41" s="163"/>
      <c r="LEO41" s="163"/>
      <c r="LEP41" s="163"/>
      <c r="LEQ41" s="163"/>
      <c r="LER41" s="163"/>
      <c r="LES41" s="163"/>
      <c r="LET41" s="163"/>
      <c r="LEU41" s="163"/>
      <c r="LEV41" s="163"/>
      <c r="LEW41" s="163"/>
      <c r="LEX41" s="163"/>
      <c r="LEY41" s="163"/>
      <c r="LEZ41" s="163"/>
      <c r="LFA41" s="163"/>
      <c r="LFB41" s="163"/>
      <c r="LFC41" s="163"/>
      <c r="LFD41" s="163"/>
      <c r="LFE41" s="163"/>
      <c r="LFF41" s="163"/>
      <c r="LFG41" s="163"/>
      <c r="LFH41" s="163"/>
      <c r="LFI41" s="163"/>
      <c r="LFJ41" s="163"/>
      <c r="LFK41" s="163"/>
      <c r="LFL41" s="163"/>
      <c r="LFM41" s="163"/>
      <c r="LFN41" s="163"/>
      <c r="LFO41" s="163"/>
      <c r="LFP41" s="163"/>
      <c r="LFQ41" s="163"/>
      <c r="LFR41" s="163"/>
      <c r="LFS41" s="163"/>
      <c r="LFT41" s="163"/>
      <c r="LFU41" s="163"/>
      <c r="LFV41" s="163"/>
      <c r="LFW41" s="163"/>
      <c r="LFX41" s="163"/>
      <c r="LFY41" s="163"/>
      <c r="LFZ41" s="163"/>
      <c r="LGA41" s="163"/>
      <c r="LGB41" s="163"/>
      <c r="LGC41" s="163"/>
      <c r="LGD41" s="163"/>
      <c r="LGE41" s="163"/>
      <c r="LGF41" s="163"/>
      <c r="LGG41" s="163"/>
      <c r="LGH41" s="163"/>
      <c r="LGI41" s="163"/>
      <c r="LGJ41" s="163"/>
      <c r="LGK41" s="163"/>
      <c r="LGL41" s="163"/>
      <c r="LGM41" s="163"/>
      <c r="LGN41" s="163"/>
      <c r="LGO41" s="163"/>
      <c r="LGP41" s="163"/>
      <c r="LGQ41" s="163"/>
      <c r="LGR41" s="163"/>
      <c r="LGS41" s="163"/>
      <c r="LGT41" s="163"/>
      <c r="LGU41" s="163"/>
      <c r="LGV41" s="163"/>
      <c r="LGW41" s="163"/>
      <c r="LGX41" s="163"/>
      <c r="LGY41" s="163"/>
      <c r="LGZ41" s="163"/>
      <c r="LHA41" s="163"/>
      <c r="LHB41" s="163"/>
      <c r="LHC41" s="163"/>
      <c r="LHD41" s="163"/>
      <c r="LHE41" s="163"/>
      <c r="LHF41" s="163"/>
      <c r="LHG41" s="163"/>
      <c r="LHH41" s="163"/>
      <c r="LHI41" s="163"/>
      <c r="LHJ41" s="163"/>
      <c r="LHK41" s="163"/>
      <c r="LHL41" s="163"/>
      <c r="LHM41" s="163"/>
      <c r="LHN41" s="163"/>
      <c r="LHO41" s="163"/>
      <c r="LHP41" s="163"/>
      <c r="LHQ41" s="163"/>
      <c r="LHR41" s="163"/>
      <c r="LHS41" s="163"/>
      <c r="LHT41" s="163"/>
      <c r="LHU41" s="163"/>
      <c r="LHV41" s="163"/>
      <c r="LHW41" s="163"/>
      <c r="LHX41" s="163"/>
      <c r="LHY41" s="163"/>
      <c r="LHZ41" s="163"/>
      <c r="LIA41" s="163"/>
      <c r="LIB41" s="163"/>
      <c r="LIC41" s="163"/>
      <c r="LID41" s="163"/>
      <c r="LIE41" s="163"/>
      <c r="LIF41" s="163"/>
      <c r="LIG41" s="163"/>
      <c r="LIH41" s="163"/>
      <c r="LII41" s="163"/>
      <c r="LIJ41" s="163"/>
      <c r="LIK41" s="163"/>
      <c r="LIL41" s="163"/>
      <c r="LIM41" s="163"/>
      <c r="LIN41" s="163"/>
      <c r="LIO41" s="163"/>
      <c r="LIP41" s="163"/>
      <c r="LIQ41" s="163"/>
      <c r="LIR41" s="163"/>
      <c r="LIS41" s="163"/>
      <c r="LIT41" s="163"/>
      <c r="LIU41" s="163"/>
      <c r="LIV41" s="163"/>
      <c r="LIW41" s="163"/>
      <c r="LIX41" s="163"/>
      <c r="LIY41" s="163"/>
      <c r="LIZ41" s="163"/>
      <c r="LJA41" s="163"/>
      <c r="LJB41" s="163"/>
      <c r="LJC41" s="163"/>
      <c r="LJD41" s="163"/>
      <c r="LJE41" s="163"/>
      <c r="LJF41" s="163"/>
      <c r="LJG41" s="163"/>
      <c r="LJH41" s="163"/>
      <c r="LJI41" s="163"/>
      <c r="LJJ41" s="163"/>
      <c r="LJK41" s="163"/>
      <c r="LJL41" s="163"/>
      <c r="LJM41" s="163"/>
      <c r="LJN41" s="163"/>
      <c r="LJO41" s="163"/>
      <c r="LJP41" s="163"/>
      <c r="LJQ41" s="163"/>
      <c r="LJR41" s="163"/>
      <c r="LJS41" s="163"/>
      <c r="LJT41" s="163"/>
      <c r="LJU41" s="163"/>
      <c r="LJV41" s="163"/>
      <c r="LJW41" s="163"/>
      <c r="LJX41" s="163"/>
      <c r="LJY41" s="163"/>
      <c r="LJZ41" s="163"/>
      <c r="LKA41" s="163"/>
      <c r="LKB41" s="163"/>
      <c r="LKC41" s="163"/>
      <c r="LKD41" s="163"/>
      <c r="LKE41" s="163"/>
      <c r="LKF41" s="163"/>
      <c r="LKG41" s="163"/>
      <c r="LKH41" s="163"/>
      <c r="LKI41" s="163"/>
      <c r="LKJ41" s="163"/>
      <c r="LKK41" s="163"/>
      <c r="LKL41" s="163"/>
      <c r="LKM41" s="163"/>
      <c r="LKN41" s="163"/>
      <c r="LKO41" s="163"/>
      <c r="LKP41" s="163"/>
      <c r="LKQ41" s="163"/>
      <c r="LKR41" s="163"/>
      <c r="LKS41" s="163"/>
      <c r="LKT41" s="163"/>
      <c r="LKU41" s="163"/>
      <c r="LKV41" s="163"/>
      <c r="LKW41" s="163"/>
      <c r="LKX41" s="163"/>
      <c r="LKY41" s="163"/>
      <c r="LKZ41" s="163"/>
      <c r="LLA41" s="163"/>
      <c r="LLB41" s="163"/>
      <c r="LLC41" s="163"/>
      <c r="LLD41" s="163"/>
      <c r="LLE41" s="163"/>
      <c r="LLF41" s="163"/>
      <c r="LLG41" s="163"/>
      <c r="LLH41" s="163"/>
      <c r="LLI41" s="163"/>
      <c r="LLJ41" s="163"/>
      <c r="LLK41" s="163"/>
      <c r="LLL41" s="163"/>
      <c r="LLM41" s="163"/>
      <c r="LLN41" s="163"/>
      <c r="LLO41" s="163"/>
      <c r="LLP41" s="163"/>
      <c r="LLQ41" s="163"/>
      <c r="LLR41" s="163"/>
      <c r="LLS41" s="163"/>
      <c r="LLT41" s="163"/>
      <c r="LLU41" s="163"/>
      <c r="LLV41" s="163"/>
      <c r="LLW41" s="163"/>
      <c r="LLX41" s="163"/>
      <c r="LLY41" s="163"/>
      <c r="LLZ41" s="163"/>
      <c r="LMA41" s="163"/>
      <c r="LMB41" s="163"/>
      <c r="LMC41" s="163"/>
      <c r="LMD41" s="163"/>
      <c r="LME41" s="163"/>
      <c r="LMF41" s="163"/>
      <c r="LMG41" s="163"/>
      <c r="LMH41" s="163"/>
      <c r="LMI41" s="163"/>
      <c r="LMJ41" s="163"/>
      <c r="LMK41" s="163"/>
      <c r="LML41" s="163"/>
      <c r="LMM41" s="163"/>
      <c r="LMN41" s="163"/>
      <c r="LMO41" s="163"/>
      <c r="LMP41" s="163"/>
      <c r="LMQ41" s="163"/>
      <c r="LMR41" s="163"/>
      <c r="LMS41" s="163"/>
      <c r="LMT41" s="163"/>
      <c r="LMU41" s="163"/>
      <c r="LMV41" s="163"/>
      <c r="LMW41" s="163"/>
      <c r="LMX41" s="163"/>
      <c r="LMY41" s="163"/>
      <c r="LMZ41" s="163"/>
      <c r="LNA41" s="163"/>
      <c r="LNB41" s="163"/>
      <c r="LNC41" s="163"/>
      <c r="LND41" s="163"/>
      <c r="LNE41" s="163"/>
      <c r="LNF41" s="163"/>
      <c r="LNG41" s="163"/>
      <c r="LNH41" s="163"/>
      <c r="LNI41" s="163"/>
      <c r="LNJ41" s="163"/>
      <c r="LNK41" s="163"/>
      <c r="LNL41" s="163"/>
      <c r="LNM41" s="163"/>
      <c r="LNN41" s="163"/>
      <c r="LNO41" s="163"/>
      <c r="LNP41" s="163"/>
      <c r="LNQ41" s="163"/>
      <c r="LNR41" s="163"/>
      <c r="LNS41" s="163"/>
      <c r="LNT41" s="163"/>
      <c r="LNU41" s="163"/>
      <c r="LNV41" s="163"/>
      <c r="LNW41" s="163"/>
      <c r="LNX41" s="163"/>
      <c r="LNY41" s="163"/>
      <c r="LNZ41" s="163"/>
      <c r="LOA41" s="163"/>
      <c r="LOB41" s="163"/>
      <c r="LOC41" s="163"/>
      <c r="LOD41" s="163"/>
      <c r="LOE41" s="163"/>
      <c r="LOF41" s="163"/>
      <c r="LOG41" s="163"/>
      <c r="LOH41" s="163"/>
      <c r="LOI41" s="163"/>
      <c r="LOJ41" s="163"/>
      <c r="LOK41" s="163"/>
      <c r="LOL41" s="163"/>
      <c r="LOM41" s="163"/>
      <c r="LON41" s="163"/>
      <c r="LOO41" s="163"/>
      <c r="LOP41" s="163"/>
      <c r="LOQ41" s="163"/>
      <c r="LOR41" s="163"/>
      <c r="LOS41" s="163"/>
      <c r="LOT41" s="163"/>
      <c r="LOU41" s="163"/>
      <c r="LOV41" s="163"/>
      <c r="LOW41" s="163"/>
      <c r="LOX41" s="163"/>
      <c r="LOY41" s="163"/>
      <c r="LOZ41" s="163"/>
      <c r="LPA41" s="163"/>
      <c r="LPB41" s="163"/>
      <c r="LPC41" s="163"/>
      <c r="LPD41" s="163"/>
      <c r="LPE41" s="163"/>
      <c r="LPF41" s="163"/>
      <c r="LPG41" s="163"/>
      <c r="LPH41" s="163"/>
      <c r="LPI41" s="163"/>
      <c r="LPJ41" s="163"/>
      <c r="LPK41" s="163"/>
      <c r="LPL41" s="163"/>
      <c r="LPM41" s="163"/>
      <c r="LPN41" s="163"/>
      <c r="LPO41" s="163"/>
      <c r="LPP41" s="163"/>
      <c r="LPQ41" s="163"/>
      <c r="LPR41" s="163"/>
      <c r="LPS41" s="163"/>
      <c r="LPT41" s="163"/>
      <c r="LPU41" s="163"/>
      <c r="LPV41" s="163"/>
      <c r="LPW41" s="163"/>
      <c r="LPX41" s="163"/>
      <c r="LPY41" s="163"/>
      <c r="LPZ41" s="163"/>
      <c r="LQA41" s="163"/>
      <c r="LQB41" s="163"/>
      <c r="LQC41" s="163"/>
      <c r="LQD41" s="163"/>
      <c r="LQE41" s="163"/>
      <c r="LQF41" s="163"/>
      <c r="LQG41" s="163"/>
      <c r="LQH41" s="163"/>
      <c r="LQI41" s="163"/>
      <c r="LQJ41" s="163"/>
      <c r="LQK41" s="163"/>
      <c r="LQL41" s="163"/>
      <c r="LQM41" s="163"/>
      <c r="LQN41" s="163"/>
      <c r="LQO41" s="163"/>
      <c r="LQP41" s="163"/>
      <c r="LQQ41" s="163"/>
      <c r="LQR41" s="163"/>
      <c r="LQS41" s="163"/>
      <c r="LQT41" s="163"/>
      <c r="LQU41" s="163"/>
      <c r="LQV41" s="163"/>
      <c r="LQW41" s="163"/>
      <c r="LQX41" s="163"/>
      <c r="LQY41" s="163"/>
      <c r="LQZ41" s="163"/>
      <c r="LRA41" s="163"/>
      <c r="LRB41" s="163"/>
      <c r="LRC41" s="163"/>
      <c r="LRD41" s="163"/>
      <c r="LRE41" s="163"/>
      <c r="LRF41" s="163"/>
      <c r="LRG41" s="163"/>
      <c r="LRH41" s="163"/>
      <c r="LRI41" s="163"/>
      <c r="LRJ41" s="163"/>
      <c r="LRK41" s="163"/>
      <c r="LRL41" s="163"/>
      <c r="LRM41" s="163"/>
      <c r="LRN41" s="163"/>
      <c r="LRO41" s="163"/>
      <c r="LRP41" s="163"/>
      <c r="LRQ41" s="163"/>
      <c r="LRR41" s="163"/>
      <c r="LRS41" s="163"/>
      <c r="LRT41" s="163"/>
      <c r="LRU41" s="163"/>
      <c r="LRV41" s="163"/>
      <c r="LRW41" s="163"/>
      <c r="LRX41" s="163"/>
      <c r="LRY41" s="163"/>
      <c r="LRZ41" s="163"/>
      <c r="LSA41" s="163"/>
      <c r="LSB41" s="163"/>
      <c r="LSC41" s="163"/>
      <c r="LSD41" s="163"/>
      <c r="LSE41" s="163"/>
      <c r="LSF41" s="163"/>
      <c r="LSG41" s="163"/>
      <c r="LSH41" s="163"/>
      <c r="LSI41" s="163"/>
      <c r="LSJ41" s="163"/>
      <c r="LSK41" s="163"/>
      <c r="LSL41" s="163"/>
      <c r="LSM41" s="163"/>
      <c r="LSN41" s="163"/>
      <c r="LSO41" s="163"/>
      <c r="LSP41" s="163"/>
      <c r="LSQ41" s="163"/>
      <c r="LSR41" s="163"/>
      <c r="LSS41" s="163"/>
      <c r="LST41" s="163"/>
      <c r="LSU41" s="163"/>
      <c r="LSV41" s="163"/>
      <c r="LSW41" s="163"/>
      <c r="LSX41" s="163"/>
      <c r="LSY41" s="163"/>
      <c r="LSZ41" s="163"/>
      <c r="LTA41" s="163"/>
      <c r="LTB41" s="163"/>
      <c r="LTC41" s="163"/>
      <c r="LTD41" s="163"/>
      <c r="LTE41" s="163"/>
      <c r="LTF41" s="163"/>
      <c r="LTG41" s="163"/>
      <c r="LTH41" s="163"/>
      <c r="LTI41" s="163"/>
      <c r="LTJ41" s="163"/>
      <c r="LTK41" s="163"/>
      <c r="LTL41" s="163"/>
      <c r="LTM41" s="163"/>
      <c r="LTN41" s="163"/>
      <c r="LTO41" s="163"/>
      <c r="LTP41" s="163"/>
      <c r="LTQ41" s="163"/>
      <c r="LTR41" s="163"/>
      <c r="LTS41" s="163"/>
      <c r="LTT41" s="163"/>
      <c r="LTU41" s="163"/>
      <c r="LTV41" s="163"/>
      <c r="LTW41" s="163"/>
      <c r="LTX41" s="163"/>
      <c r="LTY41" s="163"/>
      <c r="LTZ41" s="163"/>
      <c r="LUA41" s="163"/>
      <c r="LUB41" s="163"/>
      <c r="LUC41" s="163"/>
      <c r="LUD41" s="163"/>
      <c r="LUE41" s="163"/>
      <c r="LUF41" s="163"/>
      <c r="LUG41" s="163"/>
      <c r="LUH41" s="163"/>
      <c r="LUI41" s="163"/>
      <c r="LUJ41" s="163"/>
      <c r="LUK41" s="163"/>
      <c r="LUL41" s="163"/>
      <c r="LUM41" s="163"/>
      <c r="LUN41" s="163"/>
      <c r="LUO41" s="163"/>
      <c r="LUP41" s="163"/>
      <c r="LUQ41" s="163"/>
      <c r="LUR41" s="163"/>
      <c r="LUS41" s="163"/>
      <c r="LUT41" s="163"/>
      <c r="LUU41" s="163"/>
      <c r="LUV41" s="163"/>
      <c r="LUW41" s="163"/>
      <c r="LUX41" s="163"/>
      <c r="LUY41" s="163"/>
      <c r="LUZ41" s="163"/>
      <c r="LVA41" s="163"/>
      <c r="LVB41" s="163"/>
      <c r="LVC41" s="163"/>
      <c r="LVD41" s="163"/>
      <c r="LVE41" s="163"/>
      <c r="LVF41" s="163"/>
      <c r="LVG41" s="163"/>
      <c r="LVH41" s="163"/>
      <c r="LVI41" s="163"/>
      <c r="LVJ41" s="163"/>
      <c r="LVK41" s="163"/>
      <c r="LVL41" s="163"/>
      <c r="LVM41" s="163"/>
      <c r="LVN41" s="163"/>
      <c r="LVO41" s="163"/>
      <c r="LVP41" s="163"/>
      <c r="LVQ41" s="163"/>
      <c r="LVR41" s="163"/>
      <c r="LVS41" s="163"/>
      <c r="LVT41" s="163"/>
      <c r="LVU41" s="163"/>
      <c r="LVV41" s="163"/>
      <c r="LVW41" s="163"/>
      <c r="LVX41" s="163"/>
      <c r="LVY41" s="163"/>
      <c r="LVZ41" s="163"/>
      <c r="LWA41" s="163"/>
      <c r="LWB41" s="163"/>
      <c r="LWC41" s="163"/>
      <c r="LWD41" s="163"/>
      <c r="LWE41" s="163"/>
      <c r="LWF41" s="163"/>
      <c r="LWG41" s="163"/>
      <c r="LWH41" s="163"/>
      <c r="LWI41" s="163"/>
      <c r="LWJ41" s="163"/>
      <c r="LWK41" s="163"/>
      <c r="LWL41" s="163"/>
      <c r="LWM41" s="163"/>
      <c r="LWN41" s="163"/>
      <c r="LWO41" s="163"/>
      <c r="LWP41" s="163"/>
      <c r="LWQ41" s="163"/>
      <c r="LWR41" s="163"/>
      <c r="LWS41" s="163"/>
      <c r="LWT41" s="163"/>
      <c r="LWU41" s="163"/>
      <c r="LWV41" s="163"/>
      <c r="LWW41" s="163"/>
      <c r="LWX41" s="163"/>
      <c r="LWY41" s="163"/>
      <c r="LWZ41" s="163"/>
      <c r="LXA41" s="163"/>
      <c r="LXB41" s="163"/>
      <c r="LXC41" s="163"/>
      <c r="LXD41" s="163"/>
      <c r="LXE41" s="163"/>
      <c r="LXF41" s="163"/>
      <c r="LXG41" s="163"/>
      <c r="LXH41" s="163"/>
      <c r="LXI41" s="163"/>
      <c r="LXJ41" s="163"/>
      <c r="LXK41" s="163"/>
      <c r="LXL41" s="163"/>
      <c r="LXM41" s="163"/>
      <c r="LXN41" s="163"/>
      <c r="LXO41" s="163"/>
      <c r="LXP41" s="163"/>
      <c r="LXQ41" s="163"/>
      <c r="LXR41" s="163"/>
      <c r="LXS41" s="163"/>
      <c r="LXT41" s="163"/>
      <c r="LXU41" s="163"/>
      <c r="LXV41" s="163"/>
      <c r="LXW41" s="163"/>
      <c r="LXX41" s="163"/>
      <c r="LXY41" s="163"/>
      <c r="LXZ41" s="163"/>
      <c r="LYA41" s="163"/>
      <c r="LYB41" s="163"/>
      <c r="LYC41" s="163"/>
      <c r="LYD41" s="163"/>
      <c r="LYE41" s="163"/>
      <c r="LYF41" s="163"/>
      <c r="LYG41" s="163"/>
      <c r="LYH41" s="163"/>
      <c r="LYI41" s="163"/>
      <c r="LYJ41" s="163"/>
      <c r="LYK41" s="163"/>
      <c r="LYL41" s="163"/>
      <c r="LYM41" s="163"/>
      <c r="LYN41" s="163"/>
      <c r="LYO41" s="163"/>
      <c r="LYP41" s="163"/>
      <c r="LYQ41" s="163"/>
      <c r="LYR41" s="163"/>
      <c r="LYS41" s="163"/>
      <c r="LYT41" s="163"/>
      <c r="LYU41" s="163"/>
      <c r="LYV41" s="163"/>
      <c r="LYW41" s="163"/>
      <c r="LYX41" s="163"/>
      <c r="LYY41" s="163"/>
      <c r="LYZ41" s="163"/>
      <c r="LZA41" s="163"/>
      <c r="LZB41" s="163"/>
      <c r="LZC41" s="163"/>
      <c r="LZD41" s="163"/>
      <c r="LZE41" s="163"/>
      <c r="LZF41" s="163"/>
      <c r="LZG41" s="163"/>
      <c r="LZH41" s="163"/>
      <c r="LZI41" s="163"/>
      <c r="LZJ41" s="163"/>
      <c r="LZK41" s="163"/>
      <c r="LZL41" s="163"/>
      <c r="LZM41" s="163"/>
      <c r="LZN41" s="163"/>
      <c r="LZO41" s="163"/>
      <c r="LZP41" s="163"/>
      <c r="LZQ41" s="163"/>
      <c r="LZR41" s="163"/>
      <c r="LZS41" s="163"/>
      <c r="LZT41" s="163"/>
      <c r="LZU41" s="163"/>
      <c r="LZV41" s="163"/>
      <c r="LZW41" s="163"/>
      <c r="LZX41" s="163"/>
      <c r="LZY41" s="163"/>
      <c r="LZZ41" s="163"/>
      <c r="MAA41" s="163"/>
      <c r="MAB41" s="163"/>
      <c r="MAC41" s="163"/>
      <c r="MAD41" s="163"/>
      <c r="MAE41" s="163"/>
      <c r="MAF41" s="163"/>
      <c r="MAG41" s="163"/>
      <c r="MAH41" s="163"/>
      <c r="MAI41" s="163"/>
      <c r="MAJ41" s="163"/>
      <c r="MAK41" s="163"/>
      <c r="MAL41" s="163"/>
      <c r="MAM41" s="163"/>
      <c r="MAN41" s="163"/>
      <c r="MAO41" s="163"/>
      <c r="MAP41" s="163"/>
      <c r="MAQ41" s="163"/>
      <c r="MAR41" s="163"/>
      <c r="MAS41" s="163"/>
      <c r="MAT41" s="163"/>
      <c r="MAU41" s="163"/>
      <c r="MAV41" s="163"/>
      <c r="MAW41" s="163"/>
      <c r="MAX41" s="163"/>
      <c r="MAY41" s="163"/>
      <c r="MAZ41" s="163"/>
      <c r="MBA41" s="163"/>
      <c r="MBB41" s="163"/>
      <c r="MBC41" s="163"/>
      <c r="MBD41" s="163"/>
      <c r="MBE41" s="163"/>
      <c r="MBF41" s="163"/>
      <c r="MBG41" s="163"/>
      <c r="MBH41" s="163"/>
      <c r="MBI41" s="163"/>
      <c r="MBJ41" s="163"/>
      <c r="MBK41" s="163"/>
      <c r="MBL41" s="163"/>
      <c r="MBM41" s="163"/>
      <c r="MBN41" s="163"/>
      <c r="MBO41" s="163"/>
      <c r="MBP41" s="163"/>
      <c r="MBQ41" s="163"/>
      <c r="MBR41" s="163"/>
      <c r="MBS41" s="163"/>
      <c r="MBT41" s="163"/>
      <c r="MBU41" s="163"/>
      <c r="MBV41" s="163"/>
      <c r="MBW41" s="163"/>
      <c r="MBX41" s="163"/>
      <c r="MBY41" s="163"/>
      <c r="MBZ41" s="163"/>
      <c r="MCA41" s="163"/>
      <c r="MCB41" s="163"/>
      <c r="MCC41" s="163"/>
      <c r="MCD41" s="163"/>
      <c r="MCE41" s="163"/>
      <c r="MCF41" s="163"/>
      <c r="MCG41" s="163"/>
      <c r="MCH41" s="163"/>
      <c r="MCI41" s="163"/>
      <c r="MCJ41" s="163"/>
      <c r="MCK41" s="163"/>
      <c r="MCL41" s="163"/>
      <c r="MCM41" s="163"/>
      <c r="MCN41" s="163"/>
      <c r="MCO41" s="163"/>
      <c r="MCP41" s="163"/>
      <c r="MCQ41" s="163"/>
      <c r="MCR41" s="163"/>
      <c r="MCS41" s="163"/>
      <c r="MCT41" s="163"/>
      <c r="MCU41" s="163"/>
      <c r="MCV41" s="163"/>
      <c r="MCW41" s="163"/>
      <c r="MCX41" s="163"/>
      <c r="MCY41" s="163"/>
      <c r="MCZ41" s="163"/>
      <c r="MDA41" s="163"/>
      <c r="MDB41" s="163"/>
      <c r="MDC41" s="163"/>
      <c r="MDD41" s="163"/>
      <c r="MDE41" s="163"/>
      <c r="MDF41" s="163"/>
      <c r="MDG41" s="163"/>
      <c r="MDH41" s="163"/>
      <c r="MDI41" s="163"/>
      <c r="MDJ41" s="163"/>
      <c r="MDK41" s="163"/>
      <c r="MDL41" s="163"/>
      <c r="MDM41" s="163"/>
      <c r="MDN41" s="163"/>
      <c r="MDO41" s="163"/>
      <c r="MDP41" s="163"/>
      <c r="MDQ41" s="163"/>
      <c r="MDR41" s="163"/>
      <c r="MDS41" s="163"/>
      <c r="MDT41" s="163"/>
      <c r="MDU41" s="163"/>
      <c r="MDV41" s="163"/>
      <c r="MDW41" s="163"/>
      <c r="MDX41" s="163"/>
      <c r="MDY41" s="163"/>
      <c r="MDZ41" s="163"/>
      <c r="MEA41" s="163"/>
      <c r="MEB41" s="163"/>
      <c r="MEC41" s="163"/>
      <c r="MED41" s="163"/>
      <c r="MEE41" s="163"/>
      <c r="MEF41" s="163"/>
      <c r="MEG41" s="163"/>
      <c r="MEH41" s="163"/>
      <c r="MEI41" s="163"/>
      <c r="MEJ41" s="163"/>
      <c r="MEK41" s="163"/>
      <c r="MEL41" s="163"/>
      <c r="MEM41" s="163"/>
      <c r="MEN41" s="163"/>
      <c r="MEO41" s="163"/>
      <c r="MEP41" s="163"/>
      <c r="MEQ41" s="163"/>
      <c r="MER41" s="163"/>
      <c r="MES41" s="163"/>
      <c r="MET41" s="163"/>
      <c r="MEU41" s="163"/>
      <c r="MEV41" s="163"/>
      <c r="MEW41" s="163"/>
      <c r="MEX41" s="163"/>
      <c r="MEY41" s="163"/>
      <c r="MEZ41" s="163"/>
      <c r="MFA41" s="163"/>
      <c r="MFB41" s="163"/>
      <c r="MFC41" s="163"/>
      <c r="MFD41" s="163"/>
      <c r="MFE41" s="163"/>
      <c r="MFF41" s="163"/>
      <c r="MFG41" s="163"/>
      <c r="MFH41" s="163"/>
      <c r="MFI41" s="163"/>
      <c r="MFJ41" s="163"/>
      <c r="MFK41" s="163"/>
      <c r="MFL41" s="163"/>
      <c r="MFM41" s="163"/>
      <c r="MFN41" s="163"/>
      <c r="MFO41" s="163"/>
      <c r="MFP41" s="163"/>
      <c r="MFQ41" s="163"/>
      <c r="MFR41" s="163"/>
      <c r="MFS41" s="163"/>
      <c r="MFT41" s="163"/>
      <c r="MFU41" s="163"/>
      <c r="MFV41" s="163"/>
      <c r="MFW41" s="163"/>
      <c r="MFX41" s="163"/>
      <c r="MFY41" s="163"/>
      <c r="MFZ41" s="163"/>
      <c r="MGA41" s="163"/>
      <c r="MGB41" s="163"/>
      <c r="MGC41" s="163"/>
      <c r="MGD41" s="163"/>
      <c r="MGE41" s="163"/>
      <c r="MGF41" s="163"/>
      <c r="MGG41" s="163"/>
      <c r="MGH41" s="163"/>
      <c r="MGI41" s="163"/>
      <c r="MGJ41" s="163"/>
      <c r="MGK41" s="163"/>
      <c r="MGL41" s="163"/>
      <c r="MGM41" s="163"/>
      <c r="MGN41" s="163"/>
      <c r="MGO41" s="163"/>
      <c r="MGP41" s="163"/>
      <c r="MGQ41" s="163"/>
      <c r="MGR41" s="163"/>
      <c r="MGS41" s="163"/>
      <c r="MGT41" s="163"/>
      <c r="MGU41" s="163"/>
      <c r="MGV41" s="163"/>
      <c r="MGW41" s="163"/>
      <c r="MGX41" s="163"/>
      <c r="MGY41" s="163"/>
      <c r="MGZ41" s="163"/>
      <c r="MHA41" s="163"/>
      <c r="MHB41" s="163"/>
      <c r="MHC41" s="163"/>
      <c r="MHD41" s="163"/>
      <c r="MHE41" s="163"/>
      <c r="MHF41" s="163"/>
      <c r="MHG41" s="163"/>
      <c r="MHH41" s="163"/>
      <c r="MHI41" s="163"/>
      <c r="MHJ41" s="163"/>
      <c r="MHK41" s="163"/>
      <c r="MHL41" s="163"/>
      <c r="MHM41" s="163"/>
      <c r="MHN41" s="163"/>
      <c r="MHO41" s="163"/>
      <c r="MHP41" s="163"/>
      <c r="MHQ41" s="163"/>
      <c r="MHR41" s="163"/>
      <c r="MHS41" s="163"/>
      <c r="MHT41" s="163"/>
      <c r="MHU41" s="163"/>
      <c r="MHV41" s="163"/>
      <c r="MHW41" s="163"/>
      <c r="MHX41" s="163"/>
      <c r="MHY41" s="163"/>
      <c r="MHZ41" s="163"/>
      <c r="MIA41" s="163"/>
      <c r="MIB41" s="163"/>
      <c r="MIC41" s="163"/>
      <c r="MID41" s="163"/>
      <c r="MIE41" s="163"/>
      <c r="MIF41" s="163"/>
      <c r="MIG41" s="163"/>
      <c r="MIH41" s="163"/>
      <c r="MII41" s="163"/>
      <c r="MIJ41" s="163"/>
      <c r="MIK41" s="163"/>
      <c r="MIL41" s="163"/>
      <c r="MIM41" s="163"/>
      <c r="MIN41" s="163"/>
      <c r="MIO41" s="163"/>
      <c r="MIP41" s="163"/>
      <c r="MIQ41" s="163"/>
      <c r="MIR41" s="163"/>
      <c r="MIS41" s="163"/>
      <c r="MIT41" s="163"/>
      <c r="MIU41" s="163"/>
      <c r="MIV41" s="163"/>
      <c r="MIW41" s="163"/>
      <c r="MIX41" s="163"/>
      <c r="MIY41" s="163"/>
      <c r="MIZ41" s="163"/>
      <c r="MJA41" s="163"/>
      <c r="MJB41" s="163"/>
      <c r="MJC41" s="163"/>
      <c r="MJD41" s="163"/>
      <c r="MJE41" s="163"/>
      <c r="MJF41" s="163"/>
      <c r="MJG41" s="163"/>
      <c r="MJH41" s="163"/>
      <c r="MJI41" s="163"/>
      <c r="MJJ41" s="163"/>
      <c r="MJK41" s="163"/>
      <c r="MJL41" s="163"/>
      <c r="MJM41" s="163"/>
      <c r="MJN41" s="163"/>
      <c r="MJO41" s="163"/>
      <c r="MJP41" s="163"/>
      <c r="MJQ41" s="163"/>
      <c r="MJR41" s="163"/>
      <c r="MJS41" s="163"/>
      <c r="MJT41" s="163"/>
      <c r="MJU41" s="163"/>
      <c r="MJV41" s="163"/>
      <c r="MJW41" s="163"/>
      <c r="MJX41" s="163"/>
      <c r="MJY41" s="163"/>
      <c r="MJZ41" s="163"/>
      <c r="MKA41" s="163"/>
      <c r="MKB41" s="163"/>
      <c r="MKC41" s="163"/>
      <c r="MKD41" s="163"/>
      <c r="MKE41" s="163"/>
      <c r="MKF41" s="163"/>
      <c r="MKG41" s="163"/>
      <c r="MKH41" s="163"/>
      <c r="MKI41" s="163"/>
      <c r="MKJ41" s="163"/>
      <c r="MKK41" s="163"/>
      <c r="MKL41" s="163"/>
      <c r="MKM41" s="163"/>
      <c r="MKN41" s="163"/>
      <c r="MKO41" s="163"/>
      <c r="MKP41" s="163"/>
      <c r="MKQ41" s="163"/>
      <c r="MKR41" s="163"/>
      <c r="MKS41" s="163"/>
      <c r="MKT41" s="163"/>
      <c r="MKU41" s="163"/>
      <c r="MKV41" s="163"/>
      <c r="MKW41" s="163"/>
      <c r="MKX41" s="163"/>
      <c r="MKY41" s="163"/>
      <c r="MKZ41" s="163"/>
      <c r="MLA41" s="163"/>
      <c r="MLB41" s="163"/>
      <c r="MLC41" s="163"/>
      <c r="MLD41" s="163"/>
      <c r="MLE41" s="163"/>
      <c r="MLF41" s="163"/>
      <c r="MLG41" s="163"/>
      <c r="MLH41" s="163"/>
      <c r="MLI41" s="163"/>
      <c r="MLJ41" s="163"/>
      <c r="MLK41" s="163"/>
      <c r="MLL41" s="163"/>
      <c r="MLM41" s="163"/>
      <c r="MLN41" s="163"/>
      <c r="MLO41" s="163"/>
      <c r="MLP41" s="163"/>
      <c r="MLQ41" s="163"/>
      <c r="MLR41" s="163"/>
      <c r="MLS41" s="163"/>
      <c r="MLT41" s="163"/>
      <c r="MLU41" s="163"/>
      <c r="MLV41" s="163"/>
      <c r="MLW41" s="163"/>
      <c r="MLX41" s="163"/>
      <c r="MLY41" s="163"/>
      <c r="MLZ41" s="163"/>
      <c r="MMA41" s="163"/>
      <c r="MMB41" s="163"/>
      <c r="MMC41" s="163"/>
      <c r="MMD41" s="163"/>
      <c r="MME41" s="163"/>
      <c r="MMF41" s="163"/>
      <c r="MMG41" s="163"/>
      <c r="MMH41" s="163"/>
      <c r="MMI41" s="163"/>
      <c r="MMJ41" s="163"/>
      <c r="MMK41" s="163"/>
      <c r="MML41" s="163"/>
      <c r="MMM41" s="163"/>
      <c r="MMN41" s="163"/>
      <c r="MMO41" s="163"/>
      <c r="MMP41" s="163"/>
      <c r="MMQ41" s="163"/>
      <c r="MMR41" s="163"/>
      <c r="MMS41" s="163"/>
      <c r="MMT41" s="163"/>
      <c r="MMU41" s="163"/>
      <c r="MMV41" s="163"/>
      <c r="MMW41" s="163"/>
      <c r="MMX41" s="163"/>
      <c r="MMY41" s="163"/>
      <c r="MMZ41" s="163"/>
      <c r="MNA41" s="163"/>
      <c r="MNB41" s="163"/>
      <c r="MNC41" s="163"/>
      <c r="MND41" s="163"/>
      <c r="MNE41" s="163"/>
      <c r="MNF41" s="163"/>
      <c r="MNG41" s="163"/>
      <c r="MNH41" s="163"/>
      <c r="MNI41" s="163"/>
      <c r="MNJ41" s="163"/>
      <c r="MNK41" s="163"/>
      <c r="MNL41" s="163"/>
      <c r="MNM41" s="163"/>
      <c r="MNN41" s="163"/>
      <c r="MNO41" s="163"/>
      <c r="MNP41" s="163"/>
      <c r="MNQ41" s="163"/>
      <c r="MNR41" s="163"/>
      <c r="MNS41" s="163"/>
      <c r="MNT41" s="163"/>
      <c r="MNU41" s="163"/>
      <c r="MNV41" s="163"/>
      <c r="MNW41" s="163"/>
      <c r="MNX41" s="163"/>
      <c r="MNY41" s="163"/>
      <c r="MNZ41" s="163"/>
      <c r="MOA41" s="163"/>
      <c r="MOB41" s="163"/>
      <c r="MOC41" s="163"/>
      <c r="MOD41" s="163"/>
      <c r="MOE41" s="163"/>
      <c r="MOF41" s="163"/>
      <c r="MOG41" s="163"/>
      <c r="MOH41" s="163"/>
      <c r="MOI41" s="163"/>
      <c r="MOJ41" s="163"/>
      <c r="MOK41" s="163"/>
      <c r="MOL41" s="163"/>
      <c r="MOM41" s="163"/>
      <c r="MON41" s="163"/>
      <c r="MOO41" s="163"/>
      <c r="MOP41" s="163"/>
      <c r="MOQ41" s="163"/>
      <c r="MOR41" s="163"/>
      <c r="MOS41" s="163"/>
      <c r="MOT41" s="163"/>
      <c r="MOU41" s="163"/>
      <c r="MOV41" s="163"/>
      <c r="MOW41" s="163"/>
      <c r="MOX41" s="163"/>
      <c r="MOY41" s="163"/>
      <c r="MOZ41" s="163"/>
      <c r="MPA41" s="163"/>
      <c r="MPB41" s="163"/>
      <c r="MPC41" s="163"/>
      <c r="MPD41" s="163"/>
      <c r="MPE41" s="163"/>
      <c r="MPF41" s="163"/>
      <c r="MPG41" s="163"/>
      <c r="MPH41" s="163"/>
      <c r="MPI41" s="163"/>
      <c r="MPJ41" s="163"/>
      <c r="MPK41" s="163"/>
      <c r="MPL41" s="163"/>
      <c r="MPM41" s="163"/>
      <c r="MPN41" s="163"/>
      <c r="MPO41" s="163"/>
      <c r="MPP41" s="163"/>
      <c r="MPQ41" s="163"/>
      <c r="MPR41" s="163"/>
      <c r="MPS41" s="163"/>
      <c r="MPT41" s="163"/>
      <c r="MPU41" s="163"/>
      <c r="MPV41" s="163"/>
      <c r="MPW41" s="163"/>
      <c r="MPX41" s="163"/>
      <c r="MPY41" s="163"/>
      <c r="MPZ41" s="163"/>
      <c r="MQA41" s="163"/>
      <c r="MQB41" s="163"/>
      <c r="MQC41" s="163"/>
      <c r="MQD41" s="163"/>
      <c r="MQE41" s="163"/>
      <c r="MQF41" s="163"/>
      <c r="MQG41" s="163"/>
      <c r="MQH41" s="163"/>
      <c r="MQI41" s="163"/>
      <c r="MQJ41" s="163"/>
      <c r="MQK41" s="163"/>
      <c r="MQL41" s="163"/>
      <c r="MQM41" s="163"/>
      <c r="MQN41" s="163"/>
      <c r="MQO41" s="163"/>
      <c r="MQP41" s="163"/>
      <c r="MQQ41" s="163"/>
      <c r="MQR41" s="163"/>
      <c r="MQS41" s="163"/>
      <c r="MQT41" s="163"/>
      <c r="MQU41" s="163"/>
      <c r="MQV41" s="163"/>
      <c r="MQW41" s="163"/>
      <c r="MQX41" s="163"/>
      <c r="MQY41" s="163"/>
      <c r="MQZ41" s="163"/>
      <c r="MRA41" s="163"/>
      <c r="MRB41" s="163"/>
      <c r="MRC41" s="163"/>
      <c r="MRD41" s="163"/>
      <c r="MRE41" s="163"/>
      <c r="MRF41" s="163"/>
      <c r="MRG41" s="163"/>
      <c r="MRH41" s="163"/>
      <c r="MRI41" s="163"/>
      <c r="MRJ41" s="163"/>
      <c r="MRK41" s="163"/>
      <c r="MRL41" s="163"/>
      <c r="MRM41" s="163"/>
      <c r="MRN41" s="163"/>
      <c r="MRO41" s="163"/>
      <c r="MRP41" s="163"/>
      <c r="MRQ41" s="163"/>
      <c r="MRR41" s="163"/>
      <c r="MRS41" s="163"/>
      <c r="MRT41" s="163"/>
      <c r="MRU41" s="163"/>
      <c r="MRV41" s="163"/>
      <c r="MRW41" s="163"/>
      <c r="MRX41" s="163"/>
      <c r="MRY41" s="163"/>
      <c r="MRZ41" s="163"/>
      <c r="MSA41" s="163"/>
      <c r="MSB41" s="163"/>
      <c r="MSC41" s="163"/>
      <c r="MSD41" s="163"/>
      <c r="MSE41" s="163"/>
      <c r="MSF41" s="163"/>
      <c r="MSG41" s="163"/>
      <c r="MSH41" s="163"/>
      <c r="MSI41" s="163"/>
      <c r="MSJ41" s="163"/>
      <c r="MSK41" s="163"/>
      <c r="MSL41" s="163"/>
      <c r="MSM41" s="163"/>
      <c r="MSN41" s="163"/>
      <c r="MSO41" s="163"/>
      <c r="MSP41" s="163"/>
      <c r="MSQ41" s="163"/>
      <c r="MSR41" s="163"/>
      <c r="MSS41" s="163"/>
      <c r="MST41" s="163"/>
      <c r="MSU41" s="163"/>
      <c r="MSV41" s="163"/>
      <c r="MSW41" s="163"/>
      <c r="MSX41" s="163"/>
      <c r="MSY41" s="163"/>
      <c r="MSZ41" s="163"/>
      <c r="MTA41" s="163"/>
      <c r="MTB41" s="163"/>
      <c r="MTC41" s="163"/>
      <c r="MTD41" s="163"/>
      <c r="MTE41" s="163"/>
      <c r="MTF41" s="163"/>
      <c r="MTG41" s="163"/>
      <c r="MTH41" s="163"/>
      <c r="MTI41" s="163"/>
      <c r="MTJ41" s="163"/>
      <c r="MTK41" s="163"/>
      <c r="MTL41" s="163"/>
      <c r="MTM41" s="163"/>
      <c r="MTN41" s="163"/>
      <c r="MTO41" s="163"/>
      <c r="MTP41" s="163"/>
      <c r="MTQ41" s="163"/>
      <c r="MTR41" s="163"/>
      <c r="MTS41" s="163"/>
      <c r="MTT41" s="163"/>
      <c r="MTU41" s="163"/>
      <c r="MTV41" s="163"/>
      <c r="MTW41" s="163"/>
      <c r="MTX41" s="163"/>
      <c r="MTY41" s="163"/>
      <c r="MTZ41" s="163"/>
      <c r="MUA41" s="163"/>
      <c r="MUB41" s="163"/>
      <c r="MUC41" s="163"/>
      <c r="MUD41" s="163"/>
      <c r="MUE41" s="163"/>
      <c r="MUF41" s="163"/>
      <c r="MUG41" s="163"/>
      <c r="MUH41" s="163"/>
      <c r="MUI41" s="163"/>
      <c r="MUJ41" s="163"/>
      <c r="MUK41" s="163"/>
      <c r="MUL41" s="163"/>
      <c r="MUM41" s="163"/>
      <c r="MUN41" s="163"/>
      <c r="MUO41" s="163"/>
      <c r="MUP41" s="163"/>
      <c r="MUQ41" s="163"/>
      <c r="MUR41" s="163"/>
      <c r="MUS41" s="163"/>
      <c r="MUT41" s="163"/>
      <c r="MUU41" s="163"/>
      <c r="MUV41" s="163"/>
      <c r="MUW41" s="163"/>
      <c r="MUX41" s="163"/>
      <c r="MUY41" s="163"/>
      <c r="MUZ41" s="163"/>
      <c r="MVA41" s="163"/>
      <c r="MVB41" s="163"/>
      <c r="MVC41" s="163"/>
      <c r="MVD41" s="163"/>
      <c r="MVE41" s="163"/>
      <c r="MVF41" s="163"/>
      <c r="MVG41" s="163"/>
      <c r="MVH41" s="163"/>
      <c r="MVI41" s="163"/>
      <c r="MVJ41" s="163"/>
      <c r="MVK41" s="163"/>
      <c r="MVL41" s="163"/>
      <c r="MVM41" s="163"/>
      <c r="MVN41" s="163"/>
      <c r="MVO41" s="163"/>
      <c r="MVP41" s="163"/>
      <c r="MVQ41" s="163"/>
      <c r="MVR41" s="163"/>
      <c r="MVS41" s="163"/>
      <c r="MVT41" s="163"/>
      <c r="MVU41" s="163"/>
      <c r="MVV41" s="163"/>
      <c r="MVW41" s="163"/>
      <c r="MVX41" s="163"/>
      <c r="MVY41" s="163"/>
      <c r="MVZ41" s="163"/>
      <c r="MWA41" s="163"/>
      <c r="MWB41" s="163"/>
      <c r="MWC41" s="163"/>
      <c r="MWD41" s="163"/>
      <c r="MWE41" s="163"/>
      <c r="MWF41" s="163"/>
      <c r="MWG41" s="163"/>
      <c r="MWH41" s="163"/>
      <c r="MWI41" s="163"/>
      <c r="MWJ41" s="163"/>
      <c r="MWK41" s="163"/>
      <c r="MWL41" s="163"/>
      <c r="MWM41" s="163"/>
      <c r="MWN41" s="163"/>
      <c r="MWO41" s="163"/>
      <c r="MWP41" s="163"/>
      <c r="MWQ41" s="163"/>
      <c r="MWR41" s="163"/>
      <c r="MWS41" s="163"/>
      <c r="MWT41" s="163"/>
      <c r="MWU41" s="163"/>
      <c r="MWV41" s="163"/>
      <c r="MWW41" s="163"/>
      <c r="MWX41" s="163"/>
      <c r="MWY41" s="163"/>
      <c r="MWZ41" s="163"/>
      <c r="MXA41" s="163"/>
      <c r="MXB41" s="163"/>
      <c r="MXC41" s="163"/>
      <c r="MXD41" s="163"/>
      <c r="MXE41" s="163"/>
      <c r="MXF41" s="163"/>
      <c r="MXG41" s="163"/>
      <c r="MXH41" s="163"/>
      <c r="MXI41" s="163"/>
      <c r="MXJ41" s="163"/>
      <c r="MXK41" s="163"/>
      <c r="MXL41" s="163"/>
      <c r="MXM41" s="163"/>
      <c r="MXN41" s="163"/>
      <c r="MXO41" s="163"/>
      <c r="MXP41" s="163"/>
      <c r="MXQ41" s="163"/>
      <c r="MXR41" s="163"/>
      <c r="MXS41" s="163"/>
      <c r="MXT41" s="163"/>
      <c r="MXU41" s="163"/>
      <c r="MXV41" s="163"/>
      <c r="MXW41" s="163"/>
      <c r="MXX41" s="163"/>
      <c r="MXY41" s="163"/>
      <c r="MXZ41" s="163"/>
      <c r="MYA41" s="163"/>
      <c r="MYB41" s="163"/>
      <c r="MYC41" s="163"/>
      <c r="MYD41" s="163"/>
      <c r="MYE41" s="163"/>
      <c r="MYF41" s="163"/>
      <c r="MYG41" s="163"/>
      <c r="MYH41" s="163"/>
      <c r="MYI41" s="163"/>
      <c r="MYJ41" s="163"/>
      <c r="MYK41" s="163"/>
      <c r="MYL41" s="163"/>
      <c r="MYM41" s="163"/>
      <c r="MYN41" s="163"/>
      <c r="MYO41" s="163"/>
      <c r="MYP41" s="163"/>
      <c r="MYQ41" s="163"/>
      <c r="MYR41" s="163"/>
      <c r="MYS41" s="163"/>
      <c r="MYT41" s="163"/>
      <c r="MYU41" s="163"/>
      <c r="MYV41" s="163"/>
      <c r="MYW41" s="163"/>
      <c r="MYX41" s="163"/>
      <c r="MYY41" s="163"/>
      <c r="MYZ41" s="163"/>
      <c r="MZA41" s="163"/>
      <c r="MZB41" s="163"/>
      <c r="MZC41" s="163"/>
      <c r="MZD41" s="163"/>
      <c r="MZE41" s="163"/>
      <c r="MZF41" s="163"/>
      <c r="MZG41" s="163"/>
      <c r="MZH41" s="163"/>
      <c r="MZI41" s="163"/>
      <c r="MZJ41" s="163"/>
      <c r="MZK41" s="163"/>
      <c r="MZL41" s="163"/>
      <c r="MZM41" s="163"/>
      <c r="MZN41" s="163"/>
      <c r="MZO41" s="163"/>
      <c r="MZP41" s="163"/>
      <c r="MZQ41" s="163"/>
      <c r="MZR41" s="163"/>
      <c r="MZS41" s="163"/>
      <c r="MZT41" s="163"/>
      <c r="MZU41" s="163"/>
      <c r="MZV41" s="163"/>
      <c r="MZW41" s="163"/>
      <c r="MZX41" s="163"/>
      <c r="MZY41" s="163"/>
      <c r="MZZ41" s="163"/>
      <c r="NAA41" s="163"/>
      <c r="NAB41" s="163"/>
      <c r="NAC41" s="163"/>
      <c r="NAD41" s="163"/>
      <c r="NAE41" s="163"/>
      <c r="NAF41" s="163"/>
      <c r="NAG41" s="163"/>
      <c r="NAH41" s="163"/>
      <c r="NAI41" s="163"/>
      <c r="NAJ41" s="163"/>
      <c r="NAK41" s="163"/>
      <c r="NAL41" s="163"/>
      <c r="NAM41" s="163"/>
      <c r="NAN41" s="163"/>
      <c r="NAO41" s="163"/>
      <c r="NAP41" s="163"/>
      <c r="NAQ41" s="163"/>
      <c r="NAR41" s="163"/>
      <c r="NAS41" s="163"/>
      <c r="NAT41" s="163"/>
      <c r="NAU41" s="163"/>
      <c r="NAV41" s="163"/>
      <c r="NAW41" s="163"/>
      <c r="NAX41" s="163"/>
      <c r="NAY41" s="163"/>
      <c r="NAZ41" s="163"/>
      <c r="NBA41" s="163"/>
      <c r="NBB41" s="163"/>
      <c r="NBC41" s="163"/>
      <c r="NBD41" s="163"/>
      <c r="NBE41" s="163"/>
      <c r="NBF41" s="163"/>
      <c r="NBG41" s="163"/>
      <c r="NBH41" s="163"/>
      <c r="NBI41" s="163"/>
      <c r="NBJ41" s="163"/>
      <c r="NBK41" s="163"/>
      <c r="NBL41" s="163"/>
      <c r="NBM41" s="163"/>
      <c r="NBN41" s="163"/>
      <c r="NBO41" s="163"/>
      <c r="NBP41" s="163"/>
      <c r="NBQ41" s="163"/>
      <c r="NBR41" s="163"/>
      <c r="NBS41" s="163"/>
      <c r="NBT41" s="163"/>
      <c r="NBU41" s="163"/>
      <c r="NBV41" s="163"/>
      <c r="NBW41" s="163"/>
      <c r="NBX41" s="163"/>
      <c r="NBY41" s="163"/>
      <c r="NBZ41" s="163"/>
      <c r="NCA41" s="163"/>
      <c r="NCB41" s="163"/>
      <c r="NCC41" s="163"/>
      <c r="NCD41" s="163"/>
      <c r="NCE41" s="163"/>
      <c r="NCF41" s="163"/>
      <c r="NCG41" s="163"/>
      <c r="NCH41" s="163"/>
      <c r="NCI41" s="163"/>
      <c r="NCJ41" s="163"/>
      <c r="NCK41" s="163"/>
      <c r="NCL41" s="163"/>
      <c r="NCM41" s="163"/>
      <c r="NCN41" s="163"/>
      <c r="NCO41" s="163"/>
      <c r="NCP41" s="163"/>
      <c r="NCQ41" s="163"/>
      <c r="NCR41" s="163"/>
      <c r="NCS41" s="163"/>
      <c r="NCT41" s="163"/>
      <c r="NCU41" s="163"/>
      <c r="NCV41" s="163"/>
      <c r="NCW41" s="163"/>
      <c r="NCX41" s="163"/>
      <c r="NCY41" s="163"/>
      <c r="NCZ41" s="163"/>
      <c r="NDA41" s="163"/>
      <c r="NDB41" s="163"/>
      <c r="NDC41" s="163"/>
      <c r="NDD41" s="163"/>
      <c r="NDE41" s="163"/>
      <c r="NDF41" s="163"/>
      <c r="NDG41" s="163"/>
      <c r="NDH41" s="163"/>
      <c r="NDI41" s="163"/>
      <c r="NDJ41" s="163"/>
      <c r="NDK41" s="163"/>
      <c r="NDL41" s="163"/>
      <c r="NDM41" s="163"/>
      <c r="NDN41" s="163"/>
      <c r="NDO41" s="163"/>
      <c r="NDP41" s="163"/>
      <c r="NDQ41" s="163"/>
      <c r="NDR41" s="163"/>
      <c r="NDS41" s="163"/>
      <c r="NDT41" s="163"/>
      <c r="NDU41" s="163"/>
      <c r="NDV41" s="163"/>
      <c r="NDW41" s="163"/>
      <c r="NDX41" s="163"/>
      <c r="NDY41" s="163"/>
      <c r="NDZ41" s="163"/>
      <c r="NEA41" s="163"/>
      <c r="NEB41" s="163"/>
      <c r="NEC41" s="163"/>
      <c r="NED41" s="163"/>
      <c r="NEE41" s="163"/>
      <c r="NEF41" s="163"/>
      <c r="NEG41" s="163"/>
      <c r="NEH41" s="163"/>
      <c r="NEI41" s="163"/>
      <c r="NEJ41" s="163"/>
      <c r="NEK41" s="163"/>
      <c r="NEL41" s="163"/>
      <c r="NEM41" s="163"/>
      <c r="NEN41" s="163"/>
      <c r="NEO41" s="163"/>
      <c r="NEP41" s="163"/>
      <c r="NEQ41" s="163"/>
      <c r="NER41" s="163"/>
      <c r="NES41" s="163"/>
      <c r="NET41" s="163"/>
      <c r="NEU41" s="163"/>
      <c r="NEV41" s="163"/>
      <c r="NEW41" s="163"/>
      <c r="NEX41" s="163"/>
      <c r="NEY41" s="163"/>
      <c r="NEZ41" s="163"/>
      <c r="NFA41" s="163"/>
      <c r="NFB41" s="163"/>
      <c r="NFC41" s="163"/>
      <c r="NFD41" s="163"/>
      <c r="NFE41" s="163"/>
      <c r="NFF41" s="163"/>
      <c r="NFG41" s="163"/>
      <c r="NFH41" s="163"/>
      <c r="NFI41" s="163"/>
      <c r="NFJ41" s="163"/>
      <c r="NFK41" s="163"/>
      <c r="NFL41" s="163"/>
      <c r="NFM41" s="163"/>
      <c r="NFN41" s="163"/>
      <c r="NFO41" s="163"/>
      <c r="NFP41" s="163"/>
      <c r="NFQ41" s="163"/>
      <c r="NFR41" s="163"/>
      <c r="NFS41" s="163"/>
      <c r="NFT41" s="163"/>
      <c r="NFU41" s="163"/>
      <c r="NFV41" s="163"/>
      <c r="NFW41" s="163"/>
      <c r="NFX41" s="163"/>
      <c r="NFY41" s="163"/>
      <c r="NFZ41" s="163"/>
      <c r="NGA41" s="163"/>
      <c r="NGB41" s="163"/>
      <c r="NGC41" s="163"/>
      <c r="NGD41" s="163"/>
      <c r="NGE41" s="163"/>
      <c r="NGF41" s="163"/>
      <c r="NGG41" s="163"/>
      <c r="NGH41" s="163"/>
      <c r="NGI41" s="163"/>
      <c r="NGJ41" s="163"/>
      <c r="NGK41" s="163"/>
      <c r="NGL41" s="163"/>
      <c r="NGM41" s="163"/>
      <c r="NGN41" s="163"/>
      <c r="NGO41" s="163"/>
      <c r="NGP41" s="163"/>
      <c r="NGQ41" s="163"/>
      <c r="NGR41" s="163"/>
      <c r="NGS41" s="163"/>
      <c r="NGT41" s="163"/>
      <c r="NGU41" s="163"/>
      <c r="NGV41" s="163"/>
      <c r="NGW41" s="163"/>
      <c r="NGX41" s="163"/>
      <c r="NGY41" s="163"/>
      <c r="NGZ41" s="163"/>
      <c r="NHA41" s="163"/>
      <c r="NHB41" s="163"/>
      <c r="NHC41" s="163"/>
      <c r="NHD41" s="163"/>
      <c r="NHE41" s="163"/>
      <c r="NHF41" s="163"/>
      <c r="NHG41" s="163"/>
      <c r="NHH41" s="163"/>
      <c r="NHI41" s="163"/>
      <c r="NHJ41" s="163"/>
      <c r="NHK41" s="163"/>
      <c r="NHL41" s="163"/>
      <c r="NHM41" s="163"/>
      <c r="NHN41" s="163"/>
      <c r="NHO41" s="163"/>
      <c r="NHP41" s="163"/>
      <c r="NHQ41" s="163"/>
      <c r="NHR41" s="163"/>
      <c r="NHS41" s="163"/>
      <c r="NHT41" s="163"/>
      <c r="NHU41" s="163"/>
      <c r="NHV41" s="163"/>
      <c r="NHW41" s="163"/>
      <c r="NHX41" s="163"/>
      <c r="NHY41" s="163"/>
      <c r="NHZ41" s="163"/>
      <c r="NIA41" s="163"/>
      <c r="NIB41" s="163"/>
      <c r="NIC41" s="163"/>
      <c r="NID41" s="163"/>
      <c r="NIE41" s="163"/>
      <c r="NIF41" s="163"/>
      <c r="NIG41" s="163"/>
      <c r="NIH41" s="163"/>
      <c r="NII41" s="163"/>
      <c r="NIJ41" s="163"/>
      <c r="NIK41" s="163"/>
      <c r="NIL41" s="163"/>
      <c r="NIM41" s="163"/>
      <c r="NIN41" s="163"/>
      <c r="NIO41" s="163"/>
      <c r="NIP41" s="163"/>
      <c r="NIQ41" s="163"/>
      <c r="NIR41" s="163"/>
      <c r="NIS41" s="163"/>
      <c r="NIT41" s="163"/>
      <c r="NIU41" s="163"/>
      <c r="NIV41" s="163"/>
      <c r="NIW41" s="163"/>
      <c r="NIX41" s="163"/>
      <c r="NIY41" s="163"/>
      <c r="NIZ41" s="163"/>
      <c r="NJA41" s="163"/>
      <c r="NJB41" s="163"/>
      <c r="NJC41" s="163"/>
      <c r="NJD41" s="163"/>
      <c r="NJE41" s="163"/>
      <c r="NJF41" s="163"/>
      <c r="NJG41" s="163"/>
      <c r="NJH41" s="163"/>
      <c r="NJI41" s="163"/>
      <c r="NJJ41" s="163"/>
      <c r="NJK41" s="163"/>
      <c r="NJL41" s="163"/>
      <c r="NJM41" s="163"/>
      <c r="NJN41" s="163"/>
      <c r="NJO41" s="163"/>
      <c r="NJP41" s="163"/>
      <c r="NJQ41" s="163"/>
      <c r="NJR41" s="163"/>
      <c r="NJS41" s="163"/>
      <c r="NJT41" s="163"/>
      <c r="NJU41" s="163"/>
      <c r="NJV41" s="163"/>
      <c r="NJW41" s="163"/>
      <c r="NJX41" s="163"/>
      <c r="NJY41" s="163"/>
      <c r="NJZ41" s="163"/>
      <c r="NKA41" s="163"/>
      <c r="NKB41" s="163"/>
      <c r="NKC41" s="163"/>
      <c r="NKD41" s="163"/>
      <c r="NKE41" s="163"/>
      <c r="NKF41" s="163"/>
      <c r="NKG41" s="163"/>
      <c r="NKH41" s="163"/>
      <c r="NKI41" s="163"/>
      <c r="NKJ41" s="163"/>
      <c r="NKK41" s="163"/>
      <c r="NKL41" s="163"/>
      <c r="NKM41" s="163"/>
      <c r="NKN41" s="163"/>
      <c r="NKO41" s="163"/>
      <c r="NKP41" s="163"/>
      <c r="NKQ41" s="163"/>
      <c r="NKR41" s="163"/>
      <c r="NKS41" s="163"/>
      <c r="NKT41" s="163"/>
      <c r="NKU41" s="163"/>
      <c r="NKV41" s="163"/>
      <c r="NKW41" s="163"/>
      <c r="NKX41" s="163"/>
      <c r="NKY41" s="163"/>
      <c r="NKZ41" s="163"/>
      <c r="NLA41" s="163"/>
      <c r="NLB41" s="163"/>
      <c r="NLC41" s="163"/>
      <c r="NLD41" s="163"/>
      <c r="NLE41" s="163"/>
      <c r="NLF41" s="163"/>
      <c r="NLG41" s="163"/>
      <c r="NLH41" s="163"/>
      <c r="NLI41" s="163"/>
      <c r="NLJ41" s="163"/>
      <c r="NLK41" s="163"/>
      <c r="NLL41" s="163"/>
      <c r="NLM41" s="163"/>
      <c r="NLN41" s="163"/>
      <c r="NLO41" s="163"/>
      <c r="NLP41" s="163"/>
      <c r="NLQ41" s="163"/>
      <c r="NLR41" s="163"/>
      <c r="NLS41" s="163"/>
      <c r="NLT41" s="163"/>
      <c r="NLU41" s="163"/>
      <c r="NLV41" s="163"/>
      <c r="NLW41" s="163"/>
      <c r="NLX41" s="163"/>
      <c r="NLY41" s="163"/>
      <c r="NLZ41" s="163"/>
      <c r="NMA41" s="163"/>
      <c r="NMB41" s="163"/>
      <c r="NMC41" s="163"/>
      <c r="NMD41" s="163"/>
      <c r="NME41" s="163"/>
      <c r="NMF41" s="163"/>
      <c r="NMG41" s="163"/>
      <c r="NMH41" s="163"/>
      <c r="NMI41" s="163"/>
      <c r="NMJ41" s="163"/>
      <c r="NMK41" s="163"/>
      <c r="NML41" s="163"/>
      <c r="NMM41" s="163"/>
      <c r="NMN41" s="163"/>
      <c r="NMO41" s="163"/>
      <c r="NMP41" s="163"/>
      <c r="NMQ41" s="163"/>
      <c r="NMR41" s="163"/>
      <c r="NMS41" s="163"/>
      <c r="NMT41" s="163"/>
      <c r="NMU41" s="163"/>
      <c r="NMV41" s="163"/>
      <c r="NMW41" s="163"/>
      <c r="NMX41" s="163"/>
      <c r="NMY41" s="163"/>
      <c r="NMZ41" s="163"/>
      <c r="NNA41" s="163"/>
      <c r="NNB41" s="163"/>
      <c r="NNC41" s="163"/>
      <c r="NND41" s="163"/>
      <c r="NNE41" s="163"/>
      <c r="NNF41" s="163"/>
      <c r="NNG41" s="163"/>
      <c r="NNH41" s="163"/>
      <c r="NNI41" s="163"/>
      <c r="NNJ41" s="163"/>
      <c r="NNK41" s="163"/>
      <c r="NNL41" s="163"/>
      <c r="NNM41" s="163"/>
      <c r="NNN41" s="163"/>
      <c r="NNO41" s="163"/>
      <c r="NNP41" s="163"/>
      <c r="NNQ41" s="163"/>
      <c r="NNR41" s="163"/>
      <c r="NNS41" s="163"/>
      <c r="NNT41" s="163"/>
      <c r="NNU41" s="163"/>
      <c r="NNV41" s="163"/>
      <c r="NNW41" s="163"/>
      <c r="NNX41" s="163"/>
      <c r="NNY41" s="163"/>
      <c r="NNZ41" s="163"/>
      <c r="NOA41" s="163"/>
      <c r="NOB41" s="163"/>
      <c r="NOC41" s="163"/>
      <c r="NOD41" s="163"/>
      <c r="NOE41" s="163"/>
      <c r="NOF41" s="163"/>
      <c r="NOG41" s="163"/>
      <c r="NOH41" s="163"/>
      <c r="NOI41" s="163"/>
      <c r="NOJ41" s="163"/>
      <c r="NOK41" s="163"/>
      <c r="NOL41" s="163"/>
      <c r="NOM41" s="163"/>
      <c r="NON41" s="163"/>
      <c r="NOO41" s="163"/>
      <c r="NOP41" s="163"/>
      <c r="NOQ41" s="163"/>
      <c r="NOR41" s="163"/>
      <c r="NOS41" s="163"/>
      <c r="NOT41" s="163"/>
      <c r="NOU41" s="163"/>
      <c r="NOV41" s="163"/>
      <c r="NOW41" s="163"/>
      <c r="NOX41" s="163"/>
      <c r="NOY41" s="163"/>
      <c r="NOZ41" s="163"/>
      <c r="NPA41" s="163"/>
      <c r="NPB41" s="163"/>
      <c r="NPC41" s="163"/>
      <c r="NPD41" s="163"/>
      <c r="NPE41" s="163"/>
      <c r="NPF41" s="163"/>
      <c r="NPG41" s="163"/>
      <c r="NPH41" s="163"/>
      <c r="NPI41" s="163"/>
      <c r="NPJ41" s="163"/>
      <c r="NPK41" s="163"/>
      <c r="NPL41" s="163"/>
      <c r="NPM41" s="163"/>
      <c r="NPN41" s="163"/>
      <c r="NPO41" s="163"/>
      <c r="NPP41" s="163"/>
      <c r="NPQ41" s="163"/>
      <c r="NPR41" s="163"/>
      <c r="NPS41" s="163"/>
      <c r="NPT41" s="163"/>
      <c r="NPU41" s="163"/>
      <c r="NPV41" s="163"/>
      <c r="NPW41" s="163"/>
      <c r="NPX41" s="163"/>
      <c r="NPY41" s="163"/>
      <c r="NPZ41" s="163"/>
      <c r="NQA41" s="163"/>
      <c r="NQB41" s="163"/>
      <c r="NQC41" s="163"/>
      <c r="NQD41" s="163"/>
      <c r="NQE41" s="163"/>
      <c r="NQF41" s="163"/>
      <c r="NQG41" s="163"/>
      <c r="NQH41" s="163"/>
      <c r="NQI41" s="163"/>
      <c r="NQJ41" s="163"/>
      <c r="NQK41" s="163"/>
      <c r="NQL41" s="163"/>
      <c r="NQM41" s="163"/>
      <c r="NQN41" s="163"/>
      <c r="NQO41" s="163"/>
      <c r="NQP41" s="163"/>
      <c r="NQQ41" s="163"/>
      <c r="NQR41" s="163"/>
      <c r="NQS41" s="163"/>
      <c r="NQT41" s="163"/>
      <c r="NQU41" s="163"/>
      <c r="NQV41" s="163"/>
      <c r="NQW41" s="163"/>
      <c r="NQX41" s="163"/>
      <c r="NQY41" s="163"/>
      <c r="NQZ41" s="163"/>
      <c r="NRA41" s="163"/>
      <c r="NRB41" s="163"/>
      <c r="NRC41" s="163"/>
      <c r="NRD41" s="163"/>
      <c r="NRE41" s="163"/>
      <c r="NRF41" s="163"/>
      <c r="NRG41" s="163"/>
      <c r="NRH41" s="163"/>
      <c r="NRI41" s="163"/>
      <c r="NRJ41" s="163"/>
      <c r="NRK41" s="163"/>
      <c r="NRL41" s="163"/>
      <c r="NRM41" s="163"/>
      <c r="NRN41" s="163"/>
      <c r="NRO41" s="163"/>
      <c r="NRP41" s="163"/>
      <c r="NRQ41" s="163"/>
      <c r="NRR41" s="163"/>
      <c r="NRS41" s="163"/>
      <c r="NRT41" s="163"/>
      <c r="NRU41" s="163"/>
      <c r="NRV41" s="163"/>
      <c r="NRW41" s="163"/>
      <c r="NRX41" s="163"/>
      <c r="NRY41" s="163"/>
      <c r="NRZ41" s="163"/>
      <c r="NSA41" s="163"/>
      <c r="NSB41" s="163"/>
      <c r="NSC41" s="163"/>
      <c r="NSD41" s="163"/>
      <c r="NSE41" s="163"/>
      <c r="NSF41" s="163"/>
      <c r="NSG41" s="163"/>
      <c r="NSH41" s="163"/>
      <c r="NSI41" s="163"/>
      <c r="NSJ41" s="163"/>
      <c r="NSK41" s="163"/>
      <c r="NSL41" s="163"/>
      <c r="NSM41" s="163"/>
      <c r="NSN41" s="163"/>
      <c r="NSO41" s="163"/>
      <c r="NSP41" s="163"/>
      <c r="NSQ41" s="163"/>
      <c r="NSR41" s="163"/>
      <c r="NSS41" s="163"/>
      <c r="NST41" s="163"/>
      <c r="NSU41" s="163"/>
      <c r="NSV41" s="163"/>
      <c r="NSW41" s="163"/>
      <c r="NSX41" s="163"/>
      <c r="NSY41" s="163"/>
      <c r="NSZ41" s="163"/>
      <c r="NTA41" s="163"/>
      <c r="NTB41" s="163"/>
      <c r="NTC41" s="163"/>
      <c r="NTD41" s="163"/>
      <c r="NTE41" s="163"/>
      <c r="NTF41" s="163"/>
      <c r="NTG41" s="163"/>
      <c r="NTH41" s="163"/>
      <c r="NTI41" s="163"/>
      <c r="NTJ41" s="163"/>
      <c r="NTK41" s="163"/>
      <c r="NTL41" s="163"/>
      <c r="NTM41" s="163"/>
      <c r="NTN41" s="163"/>
      <c r="NTO41" s="163"/>
      <c r="NTP41" s="163"/>
      <c r="NTQ41" s="163"/>
      <c r="NTR41" s="163"/>
      <c r="NTS41" s="163"/>
      <c r="NTT41" s="163"/>
      <c r="NTU41" s="163"/>
      <c r="NTV41" s="163"/>
      <c r="NTW41" s="163"/>
      <c r="NTX41" s="163"/>
      <c r="NTY41" s="163"/>
      <c r="NTZ41" s="163"/>
      <c r="NUA41" s="163"/>
      <c r="NUB41" s="163"/>
      <c r="NUC41" s="163"/>
      <c r="NUD41" s="163"/>
      <c r="NUE41" s="163"/>
      <c r="NUF41" s="163"/>
      <c r="NUG41" s="163"/>
      <c r="NUH41" s="163"/>
      <c r="NUI41" s="163"/>
      <c r="NUJ41" s="163"/>
      <c r="NUK41" s="163"/>
      <c r="NUL41" s="163"/>
      <c r="NUM41" s="163"/>
      <c r="NUN41" s="163"/>
      <c r="NUO41" s="163"/>
      <c r="NUP41" s="163"/>
      <c r="NUQ41" s="163"/>
      <c r="NUR41" s="163"/>
      <c r="NUS41" s="163"/>
      <c r="NUT41" s="163"/>
      <c r="NUU41" s="163"/>
      <c r="NUV41" s="163"/>
      <c r="NUW41" s="163"/>
      <c r="NUX41" s="163"/>
      <c r="NUY41" s="163"/>
      <c r="NUZ41" s="163"/>
      <c r="NVA41" s="163"/>
      <c r="NVB41" s="163"/>
      <c r="NVC41" s="163"/>
      <c r="NVD41" s="163"/>
      <c r="NVE41" s="163"/>
      <c r="NVF41" s="163"/>
      <c r="NVG41" s="163"/>
      <c r="NVH41" s="163"/>
      <c r="NVI41" s="163"/>
      <c r="NVJ41" s="163"/>
      <c r="NVK41" s="163"/>
      <c r="NVL41" s="163"/>
      <c r="NVM41" s="163"/>
      <c r="NVN41" s="163"/>
      <c r="NVO41" s="163"/>
      <c r="NVP41" s="163"/>
      <c r="NVQ41" s="163"/>
      <c r="NVR41" s="163"/>
      <c r="NVS41" s="163"/>
      <c r="NVT41" s="163"/>
      <c r="NVU41" s="163"/>
      <c r="NVV41" s="163"/>
      <c r="NVW41" s="163"/>
      <c r="NVX41" s="163"/>
      <c r="NVY41" s="163"/>
      <c r="NVZ41" s="163"/>
      <c r="NWA41" s="163"/>
      <c r="NWB41" s="163"/>
      <c r="NWC41" s="163"/>
      <c r="NWD41" s="163"/>
      <c r="NWE41" s="163"/>
      <c r="NWF41" s="163"/>
      <c r="NWG41" s="163"/>
      <c r="NWH41" s="163"/>
      <c r="NWI41" s="163"/>
      <c r="NWJ41" s="163"/>
      <c r="NWK41" s="163"/>
      <c r="NWL41" s="163"/>
      <c r="NWM41" s="163"/>
      <c r="NWN41" s="163"/>
      <c r="NWO41" s="163"/>
      <c r="NWP41" s="163"/>
      <c r="NWQ41" s="163"/>
      <c r="NWR41" s="163"/>
      <c r="NWS41" s="163"/>
      <c r="NWT41" s="163"/>
      <c r="NWU41" s="163"/>
      <c r="NWV41" s="163"/>
      <c r="NWW41" s="163"/>
      <c r="NWX41" s="163"/>
      <c r="NWY41" s="163"/>
      <c r="NWZ41" s="163"/>
      <c r="NXA41" s="163"/>
      <c r="NXB41" s="163"/>
      <c r="NXC41" s="163"/>
      <c r="NXD41" s="163"/>
      <c r="NXE41" s="163"/>
      <c r="NXF41" s="163"/>
      <c r="NXG41" s="163"/>
      <c r="NXH41" s="163"/>
      <c r="NXI41" s="163"/>
      <c r="NXJ41" s="163"/>
      <c r="NXK41" s="163"/>
      <c r="NXL41" s="163"/>
      <c r="NXM41" s="163"/>
      <c r="NXN41" s="163"/>
      <c r="NXO41" s="163"/>
      <c r="NXP41" s="163"/>
      <c r="NXQ41" s="163"/>
      <c r="NXR41" s="163"/>
      <c r="NXS41" s="163"/>
      <c r="NXT41" s="163"/>
      <c r="NXU41" s="163"/>
      <c r="NXV41" s="163"/>
      <c r="NXW41" s="163"/>
      <c r="NXX41" s="163"/>
      <c r="NXY41" s="163"/>
      <c r="NXZ41" s="163"/>
      <c r="NYA41" s="163"/>
      <c r="NYB41" s="163"/>
      <c r="NYC41" s="163"/>
      <c r="NYD41" s="163"/>
      <c r="NYE41" s="163"/>
      <c r="NYF41" s="163"/>
      <c r="NYG41" s="163"/>
      <c r="NYH41" s="163"/>
      <c r="NYI41" s="163"/>
      <c r="NYJ41" s="163"/>
      <c r="NYK41" s="163"/>
      <c r="NYL41" s="163"/>
      <c r="NYM41" s="163"/>
      <c r="NYN41" s="163"/>
      <c r="NYO41" s="163"/>
      <c r="NYP41" s="163"/>
      <c r="NYQ41" s="163"/>
      <c r="NYR41" s="163"/>
      <c r="NYS41" s="163"/>
      <c r="NYT41" s="163"/>
      <c r="NYU41" s="163"/>
      <c r="NYV41" s="163"/>
      <c r="NYW41" s="163"/>
      <c r="NYX41" s="163"/>
      <c r="NYY41" s="163"/>
      <c r="NYZ41" s="163"/>
      <c r="NZA41" s="163"/>
      <c r="NZB41" s="163"/>
      <c r="NZC41" s="163"/>
      <c r="NZD41" s="163"/>
      <c r="NZE41" s="163"/>
      <c r="NZF41" s="163"/>
      <c r="NZG41" s="163"/>
      <c r="NZH41" s="163"/>
      <c r="NZI41" s="163"/>
      <c r="NZJ41" s="163"/>
      <c r="NZK41" s="163"/>
      <c r="NZL41" s="163"/>
      <c r="NZM41" s="163"/>
      <c r="NZN41" s="163"/>
      <c r="NZO41" s="163"/>
      <c r="NZP41" s="163"/>
      <c r="NZQ41" s="163"/>
      <c r="NZR41" s="163"/>
      <c r="NZS41" s="163"/>
      <c r="NZT41" s="163"/>
      <c r="NZU41" s="163"/>
      <c r="NZV41" s="163"/>
      <c r="NZW41" s="163"/>
      <c r="NZX41" s="163"/>
      <c r="NZY41" s="163"/>
      <c r="NZZ41" s="163"/>
      <c r="OAA41" s="163"/>
      <c r="OAB41" s="163"/>
      <c r="OAC41" s="163"/>
      <c r="OAD41" s="163"/>
      <c r="OAE41" s="163"/>
      <c r="OAF41" s="163"/>
      <c r="OAG41" s="163"/>
      <c r="OAH41" s="163"/>
      <c r="OAI41" s="163"/>
      <c r="OAJ41" s="163"/>
      <c r="OAK41" s="163"/>
      <c r="OAL41" s="163"/>
      <c r="OAM41" s="163"/>
      <c r="OAN41" s="163"/>
      <c r="OAO41" s="163"/>
      <c r="OAP41" s="163"/>
      <c r="OAQ41" s="163"/>
      <c r="OAR41" s="163"/>
      <c r="OAS41" s="163"/>
      <c r="OAT41" s="163"/>
      <c r="OAU41" s="163"/>
      <c r="OAV41" s="163"/>
      <c r="OAW41" s="163"/>
      <c r="OAX41" s="163"/>
      <c r="OAY41" s="163"/>
      <c r="OAZ41" s="163"/>
      <c r="OBA41" s="163"/>
      <c r="OBB41" s="163"/>
      <c r="OBC41" s="163"/>
      <c r="OBD41" s="163"/>
      <c r="OBE41" s="163"/>
      <c r="OBF41" s="163"/>
      <c r="OBG41" s="163"/>
      <c r="OBH41" s="163"/>
      <c r="OBI41" s="163"/>
      <c r="OBJ41" s="163"/>
      <c r="OBK41" s="163"/>
      <c r="OBL41" s="163"/>
      <c r="OBM41" s="163"/>
      <c r="OBN41" s="163"/>
      <c r="OBO41" s="163"/>
      <c r="OBP41" s="163"/>
      <c r="OBQ41" s="163"/>
      <c r="OBR41" s="163"/>
      <c r="OBS41" s="163"/>
      <c r="OBT41" s="163"/>
      <c r="OBU41" s="163"/>
      <c r="OBV41" s="163"/>
      <c r="OBW41" s="163"/>
      <c r="OBX41" s="163"/>
      <c r="OBY41" s="163"/>
      <c r="OBZ41" s="163"/>
      <c r="OCA41" s="163"/>
      <c r="OCB41" s="163"/>
      <c r="OCC41" s="163"/>
      <c r="OCD41" s="163"/>
      <c r="OCE41" s="163"/>
      <c r="OCF41" s="163"/>
      <c r="OCG41" s="163"/>
      <c r="OCH41" s="163"/>
      <c r="OCI41" s="163"/>
      <c r="OCJ41" s="163"/>
      <c r="OCK41" s="163"/>
      <c r="OCL41" s="163"/>
      <c r="OCM41" s="163"/>
      <c r="OCN41" s="163"/>
      <c r="OCO41" s="163"/>
      <c r="OCP41" s="163"/>
      <c r="OCQ41" s="163"/>
      <c r="OCR41" s="163"/>
      <c r="OCS41" s="163"/>
      <c r="OCT41" s="163"/>
      <c r="OCU41" s="163"/>
      <c r="OCV41" s="163"/>
      <c r="OCW41" s="163"/>
      <c r="OCX41" s="163"/>
      <c r="OCY41" s="163"/>
      <c r="OCZ41" s="163"/>
      <c r="ODA41" s="163"/>
      <c r="ODB41" s="163"/>
      <c r="ODC41" s="163"/>
      <c r="ODD41" s="163"/>
      <c r="ODE41" s="163"/>
      <c r="ODF41" s="163"/>
      <c r="ODG41" s="163"/>
      <c r="ODH41" s="163"/>
      <c r="ODI41" s="163"/>
      <c r="ODJ41" s="163"/>
      <c r="ODK41" s="163"/>
      <c r="ODL41" s="163"/>
      <c r="ODM41" s="163"/>
      <c r="ODN41" s="163"/>
      <c r="ODO41" s="163"/>
      <c r="ODP41" s="163"/>
      <c r="ODQ41" s="163"/>
      <c r="ODR41" s="163"/>
      <c r="ODS41" s="163"/>
      <c r="ODT41" s="163"/>
      <c r="ODU41" s="163"/>
      <c r="ODV41" s="163"/>
      <c r="ODW41" s="163"/>
      <c r="ODX41" s="163"/>
      <c r="ODY41" s="163"/>
      <c r="ODZ41" s="163"/>
      <c r="OEA41" s="163"/>
      <c r="OEB41" s="163"/>
      <c r="OEC41" s="163"/>
      <c r="OED41" s="163"/>
      <c r="OEE41" s="163"/>
      <c r="OEF41" s="163"/>
      <c r="OEG41" s="163"/>
      <c r="OEH41" s="163"/>
      <c r="OEI41" s="163"/>
      <c r="OEJ41" s="163"/>
      <c r="OEK41" s="163"/>
      <c r="OEL41" s="163"/>
      <c r="OEM41" s="163"/>
      <c r="OEN41" s="163"/>
      <c r="OEO41" s="163"/>
      <c r="OEP41" s="163"/>
      <c r="OEQ41" s="163"/>
      <c r="OER41" s="163"/>
      <c r="OES41" s="163"/>
      <c r="OET41" s="163"/>
      <c r="OEU41" s="163"/>
      <c r="OEV41" s="163"/>
      <c r="OEW41" s="163"/>
      <c r="OEX41" s="163"/>
      <c r="OEY41" s="163"/>
      <c r="OEZ41" s="163"/>
      <c r="OFA41" s="163"/>
      <c r="OFB41" s="163"/>
      <c r="OFC41" s="163"/>
      <c r="OFD41" s="163"/>
      <c r="OFE41" s="163"/>
      <c r="OFF41" s="163"/>
      <c r="OFG41" s="163"/>
      <c r="OFH41" s="163"/>
      <c r="OFI41" s="163"/>
      <c r="OFJ41" s="163"/>
      <c r="OFK41" s="163"/>
      <c r="OFL41" s="163"/>
      <c r="OFM41" s="163"/>
      <c r="OFN41" s="163"/>
      <c r="OFO41" s="163"/>
      <c r="OFP41" s="163"/>
      <c r="OFQ41" s="163"/>
      <c r="OFR41" s="163"/>
      <c r="OFS41" s="163"/>
      <c r="OFT41" s="163"/>
      <c r="OFU41" s="163"/>
      <c r="OFV41" s="163"/>
      <c r="OFW41" s="163"/>
      <c r="OFX41" s="163"/>
      <c r="OFY41" s="163"/>
      <c r="OFZ41" s="163"/>
      <c r="OGA41" s="163"/>
      <c r="OGB41" s="163"/>
      <c r="OGC41" s="163"/>
      <c r="OGD41" s="163"/>
      <c r="OGE41" s="163"/>
      <c r="OGF41" s="163"/>
      <c r="OGG41" s="163"/>
      <c r="OGH41" s="163"/>
      <c r="OGI41" s="163"/>
      <c r="OGJ41" s="163"/>
      <c r="OGK41" s="163"/>
      <c r="OGL41" s="163"/>
      <c r="OGM41" s="163"/>
      <c r="OGN41" s="163"/>
      <c r="OGO41" s="163"/>
      <c r="OGP41" s="163"/>
      <c r="OGQ41" s="163"/>
      <c r="OGR41" s="163"/>
      <c r="OGS41" s="163"/>
      <c r="OGT41" s="163"/>
      <c r="OGU41" s="163"/>
      <c r="OGV41" s="163"/>
      <c r="OGW41" s="163"/>
      <c r="OGX41" s="163"/>
      <c r="OGY41" s="163"/>
      <c r="OGZ41" s="163"/>
      <c r="OHA41" s="163"/>
      <c r="OHB41" s="163"/>
      <c r="OHC41" s="163"/>
      <c r="OHD41" s="163"/>
      <c r="OHE41" s="163"/>
      <c r="OHF41" s="163"/>
      <c r="OHG41" s="163"/>
      <c r="OHH41" s="163"/>
      <c r="OHI41" s="163"/>
      <c r="OHJ41" s="163"/>
      <c r="OHK41" s="163"/>
      <c r="OHL41" s="163"/>
      <c r="OHM41" s="163"/>
      <c r="OHN41" s="163"/>
      <c r="OHO41" s="163"/>
      <c r="OHP41" s="163"/>
      <c r="OHQ41" s="163"/>
      <c r="OHR41" s="163"/>
      <c r="OHS41" s="163"/>
      <c r="OHT41" s="163"/>
      <c r="OHU41" s="163"/>
      <c r="OHV41" s="163"/>
      <c r="OHW41" s="163"/>
      <c r="OHX41" s="163"/>
      <c r="OHY41" s="163"/>
      <c r="OHZ41" s="163"/>
      <c r="OIA41" s="163"/>
      <c r="OIB41" s="163"/>
      <c r="OIC41" s="163"/>
      <c r="OID41" s="163"/>
      <c r="OIE41" s="163"/>
      <c r="OIF41" s="163"/>
      <c r="OIG41" s="163"/>
      <c r="OIH41" s="163"/>
      <c r="OII41" s="163"/>
      <c r="OIJ41" s="163"/>
      <c r="OIK41" s="163"/>
      <c r="OIL41" s="163"/>
      <c r="OIM41" s="163"/>
      <c r="OIN41" s="163"/>
      <c r="OIO41" s="163"/>
      <c r="OIP41" s="163"/>
      <c r="OIQ41" s="163"/>
      <c r="OIR41" s="163"/>
      <c r="OIS41" s="163"/>
      <c r="OIT41" s="163"/>
      <c r="OIU41" s="163"/>
      <c r="OIV41" s="163"/>
      <c r="OIW41" s="163"/>
      <c r="OIX41" s="163"/>
      <c r="OIY41" s="163"/>
      <c r="OIZ41" s="163"/>
      <c r="OJA41" s="163"/>
      <c r="OJB41" s="163"/>
      <c r="OJC41" s="163"/>
      <c r="OJD41" s="163"/>
      <c r="OJE41" s="163"/>
      <c r="OJF41" s="163"/>
      <c r="OJG41" s="163"/>
      <c r="OJH41" s="163"/>
      <c r="OJI41" s="163"/>
      <c r="OJJ41" s="163"/>
      <c r="OJK41" s="163"/>
      <c r="OJL41" s="163"/>
      <c r="OJM41" s="163"/>
      <c r="OJN41" s="163"/>
      <c r="OJO41" s="163"/>
      <c r="OJP41" s="163"/>
      <c r="OJQ41" s="163"/>
      <c r="OJR41" s="163"/>
      <c r="OJS41" s="163"/>
      <c r="OJT41" s="163"/>
      <c r="OJU41" s="163"/>
      <c r="OJV41" s="163"/>
      <c r="OJW41" s="163"/>
      <c r="OJX41" s="163"/>
      <c r="OJY41" s="163"/>
      <c r="OJZ41" s="163"/>
      <c r="OKA41" s="163"/>
      <c r="OKB41" s="163"/>
      <c r="OKC41" s="163"/>
      <c r="OKD41" s="163"/>
      <c r="OKE41" s="163"/>
      <c r="OKF41" s="163"/>
      <c r="OKG41" s="163"/>
      <c r="OKH41" s="163"/>
      <c r="OKI41" s="163"/>
      <c r="OKJ41" s="163"/>
      <c r="OKK41" s="163"/>
      <c r="OKL41" s="163"/>
      <c r="OKM41" s="163"/>
      <c r="OKN41" s="163"/>
      <c r="OKO41" s="163"/>
      <c r="OKP41" s="163"/>
      <c r="OKQ41" s="163"/>
      <c r="OKR41" s="163"/>
      <c r="OKS41" s="163"/>
      <c r="OKT41" s="163"/>
      <c r="OKU41" s="163"/>
      <c r="OKV41" s="163"/>
      <c r="OKW41" s="163"/>
      <c r="OKX41" s="163"/>
      <c r="OKY41" s="163"/>
      <c r="OKZ41" s="163"/>
      <c r="OLA41" s="163"/>
      <c r="OLB41" s="163"/>
      <c r="OLC41" s="163"/>
      <c r="OLD41" s="163"/>
      <c r="OLE41" s="163"/>
      <c r="OLF41" s="163"/>
      <c r="OLG41" s="163"/>
      <c r="OLH41" s="163"/>
      <c r="OLI41" s="163"/>
      <c r="OLJ41" s="163"/>
      <c r="OLK41" s="163"/>
      <c r="OLL41" s="163"/>
      <c r="OLM41" s="163"/>
      <c r="OLN41" s="163"/>
      <c r="OLO41" s="163"/>
      <c r="OLP41" s="163"/>
      <c r="OLQ41" s="163"/>
      <c r="OLR41" s="163"/>
      <c r="OLS41" s="163"/>
      <c r="OLT41" s="163"/>
      <c r="OLU41" s="163"/>
      <c r="OLV41" s="163"/>
      <c r="OLW41" s="163"/>
      <c r="OLX41" s="163"/>
      <c r="OLY41" s="163"/>
      <c r="OLZ41" s="163"/>
      <c r="OMA41" s="163"/>
      <c r="OMB41" s="163"/>
      <c r="OMC41" s="163"/>
      <c r="OMD41" s="163"/>
      <c r="OME41" s="163"/>
      <c r="OMF41" s="163"/>
      <c r="OMG41" s="163"/>
      <c r="OMH41" s="163"/>
      <c r="OMI41" s="163"/>
      <c r="OMJ41" s="163"/>
      <c r="OMK41" s="163"/>
      <c r="OML41" s="163"/>
      <c r="OMM41" s="163"/>
      <c r="OMN41" s="163"/>
      <c r="OMO41" s="163"/>
      <c r="OMP41" s="163"/>
      <c r="OMQ41" s="163"/>
      <c r="OMR41" s="163"/>
      <c r="OMS41" s="163"/>
      <c r="OMT41" s="163"/>
      <c r="OMU41" s="163"/>
      <c r="OMV41" s="163"/>
      <c r="OMW41" s="163"/>
      <c r="OMX41" s="163"/>
      <c r="OMY41" s="163"/>
      <c r="OMZ41" s="163"/>
      <c r="ONA41" s="163"/>
      <c r="ONB41" s="163"/>
      <c r="ONC41" s="163"/>
      <c r="OND41" s="163"/>
      <c r="ONE41" s="163"/>
      <c r="ONF41" s="163"/>
      <c r="ONG41" s="163"/>
      <c r="ONH41" s="163"/>
      <c r="ONI41" s="163"/>
      <c r="ONJ41" s="163"/>
      <c r="ONK41" s="163"/>
      <c r="ONL41" s="163"/>
      <c r="ONM41" s="163"/>
      <c r="ONN41" s="163"/>
      <c r="ONO41" s="163"/>
      <c r="ONP41" s="163"/>
      <c r="ONQ41" s="163"/>
      <c r="ONR41" s="163"/>
      <c r="ONS41" s="163"/>
      <c r="ONT41" s="163"/>
      <c r="ONU41" s="163"/>
      <c r="ONV41" s="163"/>
      <c r="ONW41" s="163"/>
      <c r="ONX41" s="163"/>
      <c r="ONY41" s="163"/>
      <c r="ONZ41" s="163"/>
      <c r="OOA41" s="163"/>
      <c r="OOB41" s="163"/>
      <c r="OOC41" s="163"/>
      <c r="OOD41" s="163"/>
      <c r="OOE41" s="163"/>
      <c r="OOF41" s="163"/>
      <c r="OOG41" s="163"/>
      <c r="OOH41" s="163"/>
      <c r="OOI41" s="163"/>
      <c r="OOJ41" s="163"/>
      <c r="OOK41" s="163"/>
      <c r="OOL41" s="163"/>
      <c r="OOM41" s="163"/>
      <c r="OON41" s="163"/>
      <c r="OOO41" s="163"/>
      <c r="OOP41" s="163"/>
      <c r="OOQ41" s="163"/>
      <c r="OOR41" s="163"/>
      <c r="OOS41" s="163"/>
      <c r="OOT41" s="163"/>
      <c r="OOU41" s="163"/>
      <c r="OOV41" s="163"/>
      <c r="OOW41" s="163"/>
      <c r="OOX41" s="163"/>
      <c r="OOY41" s="163"/>
      <c r="OOZ41" s="163"/>
      <c r="OPA41" s="163"/>
      <c r="OPB41" s="163"/>
      <c r="OPC41" s="163"/>
      <c r="OPD41" s="163"/>
      <c r="OPE41" s="163"/>
      <c r="OPF41" s="163"/>
      <c r="OPG41" s="163"/>
      <c r="OPH41" s="163"/>
      <c r="OPI41" s="163"/>
      <c r="OPJ41" s="163"/>
      <c r="OPK41" s="163"/>
      <c r="OPL41" s="163"/>
      <c r="OPM41" s="163"/>
      <c r="OPN41" s="163"/>
      <c r="OPO41" s="163"/>
      <c r="OPP41" s="163"/>
      <c r="OPQ41" s="163"/>
      <c r="OPR41" s="163"/>
      <c r="OPS41" s="163"/>
      <c r="OPT41" s="163"/>
      <c r="OPU41" s="163"/>
      <c r="OPV41" s="163"/>
      <c r="OPW41" s="163"/>
      <c r="OPX41" s="163"/>
      <c r="OPY41" s="163"/>
      <c r="OPZ41" s="163"/>
      <c r="OQA41" s="163"/>
      <c r="OQB41" s="163"/>
      <c r="OQC41" s="163"/>
      <c r="OQD41" s="163"/>
      <c r="OQE41" s="163"/>
      <c r="OQF41" s="163"/>
      <c r="OQG41" s="163"/>
      <c r="OQH41" s="163"/>
      <c r="OQI41" s="163"/>
      <c r="OQJ41" s="163"/>
      <c r="OQK41" s="163"/>
      <c r="OQL41" s="163"/>
      <c r="OQM41" s="163"/>
      <c r="OQN41" s="163"/>
      <c r="OQO41" s="163"/>
      <c r="OQP41" s="163"/>
      <c r="OQQ41" s="163"/>
      <c r="OQR41" s="163"/>
      <c r="OQS41" s="163"/>
      <c r="OQT41" s="163"/>
      <c r="OQU41" s="163"/>
      <c r="OQV41" s="163"/>
      <c r="OQW41" s="163"/>
      <c r="OQX41" s="163"/>
      <c r="OQY41" s="163"/>
      <c r="OQZ41" s="163"/>
      <c r="ORA41" s="163"/>
      <c r="ORB41" s="163"/>
      <c r="ORC41" s="163"/>
      <c r="ORD41" s="163"/>
      <c r="ORE41" s="163"/>
      <c r="ORF41" s="163"/>
      <c r="ORG41" s="163"/>
      <c r="ORH41" s="163"/>
      <c r="ORI41" s="163"/>
      <c r="ORJ41" s="163"/>
      <c r="ORK41" s="163"/>
      <c r="ORL41" s="163"/>
      <c r="ORM41" s="163"/>
      <c r="ORN41" s="163"/>
      <c r="ORO41" s="163"/>
      <c r="ORP41" s="163"/>
      <c r="ORQ41" s="163"/>
      <c r="ORR41" s="163"/>
      <c r="ORS41" s="163"/>
      <c r="ORT41" s="163"/>
      <c r="ORU41" s="163"/>
      <c r="ORV41" s="163"/>
      <c r="ORW41" s="163"/>
      <c r="ORX41" s="163"/>
      <c r="ORY41" s="163"/>
      <c r="ORZ41" s="163"/>
      <c r="OSA41" s="163"/>
      <c r="OSB41" s="163"/>
      <c r="OSC41" s="163"/>
      <c r="OSD41" s="163"/>
      <c r="OSE41" s="163"/>
      <c r="OSF41" s="163"/>
      <c r="OSG41" s="163"/>
      <c r="OSH41" s="163"/>
      <c r="OSI41" s="163"/>
      <c r="OSJ41" s="163"/>
      <c r="OSK41" s="163"/>
      <c r="OSL41" s="163"/>
      <c r="OSM41" s="163"/>
      <c r="OSN41" s="163"/>
      <c r="OSO41" s="163"/>
      <c r="OSP41" s="163"/>
      <c r="OSQ41" s="163"/>
      <c r="OSR41" s="163"/>
      <c r="OSS41" s="163"/>
      <c r="OST41" s="163"/>
      <c r="OSU41" s="163"/>
      <c r="OSV41" s="163"/>
      <c r="OSW41" s="163"/>
      <c r="OSX41" s="163"/>
      <c r="OSY41" s="163"/>
      <c r="OSZ41" s="163"/>
      <c r="OTA41" s="163"/>
      <c r="OTB41" s="163"/>
      <c r="OTC41" s="163"/>
      <c r="OTD41" s="163"/>
      <c r="OTE41" s="163"/>
      <c r="OTF41" s="163"/>
      <c r="OTG41" s="163"/>
      <c r="OTH41" s="163"/>
      <c r="OTI41" s="163"/>
      <c r="OTJ41" s="163"/>
      <c r="OTK41" s="163"/>
      <c r="OTL41" s="163"/>
      <c r="OTM41" s="163"/>
      <c r="OTN41" s="163"/>
      <c r="OTO41" s="163"/>
      <c r="OTP41" s="163"/>
      <c r="OTQ41" s="163"/>
      <c r="OTR41" s="163"/>
      <c r="OTS41" s="163"/>
      <c r="OTT41" s="163"/>
      <c r="OTU41" s="163"/>
      <c r="OTV41" s="163"/>
      <c r="OTW41" s="163"/>
      <c r="OTX41" s="163"/>
      <c r="OTY41" s="163"/>
      <c r="OTZ41" s="163"/>
      <c r="OUA41" s="163"/>
      <c r="OUB41" s="163"/>
      <c r="OUC41" s="163"/>
      <c r="OUD41" s="163"/>
      <c r="OUE41" s="163"/>
      <c r="OUF41" s="163"/>
      <c r="OUG41" s="163"/>
      <c r="OUH41" s="163"/>
      <c r="OUI41" s="163"/>
      <c r="OUJ41" s="163"/>
      <c r="OUK41" s="163"/>
      <c r="OUL41" s="163"/>
      <c r="OUM41" s="163"/>
      <c r="OUN41" s="163"/>
      <c r="OUO41" s="163"/>
      <c r="OUP41" s="163"/>
      <c r="OUQ41" s="163"/>
      <c r="OUR41" s="163"/>
      <c r="OUS41" s="163"/>
      <c r="OUT41" s="163"/>
      <c r="OUU41" s="163"/>
      <c r="OUV41" s="163"/>
      <c r="OUW41" s="163"/>
      <c r="OUX41" s="163"/>
      <c r="OUY41" s="163"/>
      <c r="OUZ41" s="163"/>
      <c r="OVA41" s="163"/>
      <c r="OVB41" s="163"/>
      <c r="OVC41" s="163"/>
      <c r="OVD41" s="163"/>
      <c r="OVE41" s="163"/>
      <c r="OVF41" s="163"/>
      <c r="OVG41" s="163"/>
      <c r="OVH41" s="163"/>
      <c r="OVI41" s="163"/>
      <c r="OVJ41" s="163"/>
      <c r="OVK41" s="163"/>
      <c r="OVL41" s="163"/>
      <c r="OVM41" s="163"/>
      <c r="OVN41" s="163"/>
      <c r="OVO41" s="163"/>
      <c r="OVP41" s="163"/>
      <c r="OVQ41" s="163"/>
      <c r="OVR41" s="163"/>
      <c r="OVS41" s="163"/>
      <c r="OVT41" s="163"/>
      <c r="OVU41" s="163"/>
      <c r="OVV41" s="163"/>
      <c r="OVW41" s="163"/>
      <c r="OVX41" s="163"/>
      <c r="OVY41" s="163"/>
      <c r="OVZ41" s="163"/>
      <c r="OWA41" s="163"/>
      <c r="OWB41" s="163"/>
      <c r="OWC41" s="163"/>
      <c r="OWD41" s="163"/>
      <c r="OWE41" s="163"/>
      <c r="OWF41" s="163"/>
      <c r="OWG41" s="163"/>
      <c r="OWH41" s="163"/>
      <c r="OWI41" s="163"/>
      <c r="OWJ41" s="163"/>
      <c r="OWK41" s="163"/>
      <c r="OWL41" s="163"/>
      <c r="OWM41" s="163"/>
      <c r="OWN41" s="163"/>
      <c r="OWO41" s="163"/>
      <c r="OWP41" s="163"/>
      <c r="OWQ41" s="163"/>
      <c r="OWR41" s="163"/>
      <c r="OWS41" s="163"/>
      <c r="OWT41" s="163"/>
      <c r="OWU41" s="163"/>
      <c r="OWV41" s="163"/>
      <c r="OWW41" s="163"/>
      <c r="OWX41" s="163"/>
      <c r="OWY41" s="163"/>
      <c r="OWZ41" s="163"/>
      <c r="OXA41" s="163"/>
      <c r="OXB41" s="163"/>
      <c r="OXC41" s="163"/>
      <c r="OXD41" s="163"/>
      <c r="OXE41" s="163"/>
      <c r="OXF41" s="163"/>
      <c r="OXG41" s="163"/>
      <c r="OXH41" s="163"/>
      <c r="OXI41" s="163"/>
      <c r="OXJ41" s="163"/>
      <c r="OXK41" s="163"/>
      <c r="OXL41" s="163"/>
      <c r="OXM41" s="163"/>
      <c r="OXN41" s="163"/>
      <c r="OXO41" s="163"/>
      <c r="OXP41" s="163"/>
      <c r="OXQ41" s="163"/>
      <c r="OXR41" s="163"/>
      <c r="OXS41" s="163"/>
      <c r="OXT41" s="163"/>
      <c r="OXU41" s="163"/>
      <c r="OXV41" s="163"/>
      <c r="OXW41" s="163"/>
      <c r="OXX41" s="163"/>
      <c r="OXY41" s="163"/>
      <c r="OXZ41" s="163"/>
      <c r="OYA41" s="163"/>
      <c r="OYB41" s="163"/>
      <c r="OYC41" s="163"/>
      <c r="OYD41" s="163"/>
      <c r="OYE41" s="163"/>
      <c r="OYF41" s="163"/>
      <c r="OYG41" s="163"/>
      <c r="OYH41" s="163"/>
      <c r="OYI41" s="163"/>
      <c r="OYJ41" s="163"/>
      <c r="OYK41" s="163"/>
      <c r="OYL41" s="163"/>
      <c r="OYM41" s="163"/>
      <c r="OYN41" s="163"/>
      <c r="OYO41" s="163"/>
      <c r="OYP41" s="163"/>
      <c r="OYQ41" s="163"/>
      <c r="OYR41" s="163"/>
      <c r="OYS41" s="163"/>
      <c r="OYT41" s="163"/>
      <c r="OYU41" s="163"/>
      <c r="OYV41" s="163"/>
      <c r="OYW41" s="163"/>
      <c r="OYX41" s="163"/>
      <c r="OYY41" s="163"/>
      <c r="OYZ41" s="163"/>
      <c r="OZA41" s="163"/>
      <c r="OZB41" s="163"/>
      <c r="OZC41" s="163"/>
      <c r="OZD41" s="163"/>
      <c r="OZE41" s="163"/>
      <c r="OZF41" s="163"/>
      <c r="OZG41" s="163"/>
      <c r="OZH41" s="163"/>
      <c r="OZI41" s="163"/>
      <c r="OZJ41" s="163"/>
      <c r="OZK41" s="163"/>
      <c r="OZL41" s="163"/>
      <c r="OZM41" s="163"/>
      <c r="OZN41" s="163"/>
      <c r="OZO41" s="163"/>
      <c r="OZP41" s="163"/>
      <c r="OZQ41" s="163"/>
      <c r="OZR41" s="163"/>
      <c r="OZS41" s="163"/>
      <c r="OZT41" s="163"/>
      <c r="OZU41" s="163"/>
      <c r="OZV41" s="163"/>
      <c r="OZW41" s="163"/>
      <c r="OZX41" s="163"/>
      <c r="OZY41" s="163"/>
      <c r="OZZ41" s="163"/>
      <c r="PAA41" s="163"/>
      <c r="PAB41" s="163"/>
      <c r="PAC41" s="163"/>
      <c r="PAD41" s="163"/>
      <c r="PAE41" s="163"/>
      <c r="PAF41" s="163"/>
      <c r="PAG41" s="163"/>
      <c r="PAH41" s="163"/>
      <c r="PAI41" s="163"/>
      <c r="PAJ41" s="163"/>
      <c r="PAK41" s="163"/>
      <c r="PAL41" s="163"/>
      <c r="PAM41" s="163"/>
      <c r="PAN41" s="163"/>
      <c r="PAO41" s="163"/>
      <c r="PAP41" s="163"/>
      <c r="PAQ41" s="163"/>
      <c r="PAR41" s="163"/>
      <c r="PAS41" s="163"/>
      <c r="PAT41" s="163"/>
      <c r="PAU41" s="163"/>
      <c r="PAV41" s="163"/>
      <c r="PAW41" s="163"/>
      <c r="PAX41" s="163"/>
      <c r="PAY41" s="163"/>
      <c r="PAZ41" s="163"/>
      <c r="PBA41" s="163"/>
      <c r="PBB41" s="163"/>
      <c r="PBC41" s="163"/>
      <c r="PBD41" s="163"/>
      <c r="PBE41" s="163"/>
      <c r="PBF41" s="163"/>
      <c r="PBG41" s="163"/>
      <c r="PBH41" s="163"/>
      <c r="PBI41" s="163"/>
      <c r="PBJ41" s="163"/>
      <c r="PBK41" s="163"/>
      <c r="PBL41" s="163"/>
      <c r="PBM41" s="163"/>
      <c r="PBN41" s="163"/>
      <c r="PBO41" s="163"/>
      <c r="PBP41" s="163"/>
      <c r="PBQ41" s="163"/>
      <c r="PBR41" s="163"/>
      <c r="PBS41" s="163"/>
      <c r="PBT41" s="163"/>
      <c r="PBU41" s="163"/>
      <c r="PBV41" s="163"/>
      <c r="PBW41" s="163"/>
      <c r="PBX41" s="163"/>
      <c r="PBY41" s="163"/>
      <c r="PBZ41" s="163"/>
      <c r="PCA41" s="163"/>
      <c r="PCB41" s="163"/>
      <c r="PCC41" s="163"/>
      <c r="PCD41" s="163"/>
      <c r="PCE41" s="163"/>
      <c r="PCF41" s="163"/>
      <c r="PCG41" s="163"/>
      <c r="PCH41" s="163"/>
      <c r="PCI41" s="163"/>
      <c r="PCJ41" s="163"/>
      <c r="PCK41" s="163"/>
      <c r="PCL41" s="163"/>
      <c r="PCM41" s="163"/>
      <c r="PCN41" s="163"/>
      <c r="PCO41" s="163"/>
      <c r="PCP41" s="163"/>
      <c r="PCQ41" s="163"/>
      <c r="PCR41" s="163"/>
      <c r="PCS41" s="163"/>
      <c r="PCT41" s="163"/>
      <c r="PCU41" s="163"/>
      <c r="PCV41" s="163"/>
      <c r="PCW41" s="163"/>
      <c r="PCX41" s="163"/>
      <c r="PCY41" s="163"/>
      <c r="PCZ41" s="163"/>
      <c r="PDA41" s="163"/>
      <c r="PDB41" s="163"/>
      <c r="PDC41" s="163"/>
      <c r="PDD41" s="163"/>
      <c r="PDE41" s="163"/>
      <c r="PDF41" s="163"/>
      <c r="PDG41" s="163"/>
      <c r="PDH41" s="163"/>
      <c r="PDI41" s="163"/>
      <c r="PDJ41" s="163"/>
      <c r="PDK41" s="163"/>
      <c r="PDL41" s="163"/>
      <c r="PDM41" s="163"/>
      <c r="PDN41" s="163"/>
      <c r="PDO41" s="163"/>
      <c r="PDP41" s="163"/>
      <c r="PDQ41" s="163"/>
      <c r="PDR41" s="163"/>
      <c r="PDS41" s="163"/>
      <c r="PDT41" s="163"/>
      <c r="PDU41" s="163"/>
      <c r="PDV41" s="163"/>
      <c r="PDW41" s="163"/>
      <c r="PDX41" s="163"/>
      <c r="PDY41" s="163"/>
      <c r="PDZ41" s="163"/>
      <c r="PEA41" s="163"/>
      <c r="PEB41" s="163"/>
      <c r="PEC41" s="163"/>
      <c r="PED41" s="163"/>
      <c r="PEE41" s="163"/>
      <c r="PEF41" s="163"/>
      <c r="PEG41" s="163"/>
      <c r="PEH41" s="163"/>
      <c r="PEI41" s="163"/>
      <c r="PEJ41" s="163"/>
      <c r="PEK41" s="163"/>
      <c r="PEL41" s="163"/>
      <c r="PEM41" s="163"/>
      <c r="PEN41" s="163"/>
      <c r="PEO41" s="163"/>
      <c r="PEP41" s="163"/>
      <c r="PEQ41" s="163"/>
      <c r="PER41" s="163"/>
      <c r="PES41" s="163"/>
      <c r="PET41" s="163"/>
      <c r="PEU41" s="163"/>
      <c r="PEV41" s="163"/>
      <c r="PEW41" s="163"/>
      <c r="PEX41" s="163"/>
      <c r="PEY41" s="163"/>
      <c r="PEZ41" s="163"/>
      <c r="PFA41" s="163"/>
      <c r="PFB41" s="163"/>
      <c r="PFC41" s="163"/>
      <c r="PFD41" s="163"/>
      <c r="PFE41" s="163"/>
      <c r="PFF41" s="163"/>
      <c r="PFG41" s="163"/>
      <c r="PFH41" s="163"/>
      <c r="PFI41" s="163"/>
      <c r="PFJ41" s="163"/>
      <c r="PFK41" s="163"/>
      <c r="PFL41" s="163"/>
      <c r="PFM41" s="163"/>
      <c r="PFN41" s="163"/>
      <c r="PFO41" s="163"/>
      <c r="PFP41" s="163"/>
      <c r="PFQ41" s="163"/>
      <c r="PFR41" s="163"/>
      <c r="PFS41" s="163"/>
      <c r="PFT41" s="163"/>
      <c r="PFU41" s="163"/>
      <c r="PFV41" s="163"/>
      <c r="PFW41" s="163"/>
      <c r="PFX41" s="163"/>
      <c r="PFY41" s="163"/>
      <c r="PFZ41" s="163"/>
      <c r="PGA41" s="163"/>
      <c r="PGB41" s="163"/>
      <c r="PGC41" s="163"/>
      <c r="PGD41" s="163"/>
      <c r="PGE41" s="163"/>
      <c r="PGF41" s="163"/>
      <c r="PGG41" s="163"/>
      <c r="PGH41" s="163"/>
      <c r="PGI41" s="163"/>
      <c r="PGJ41" s="163"/>
      <c r="PGK41" s="163"/>
      <c r="PGL41" s="163"/>
      <c r="PGM41" s="163"/>
      <c r="PGN41" s="163"/>
      <c r="PGO41" s="163"/>
      <c r="PGP41" s="163"/>
      <c r="PGQ41" s="163"/>
      <c r="PGR41" s="163"/>
      <c r="PGS41" s="163"/>
      <c r="PGT41" s="163"/>
      <c r="PGU41" s="163"/>
      <c r="PGV41" s="163"/>
      <c r="PGW41" s="163"/>
      <c r="PGX41" s="163"/>
      <c r="PGY41" s="163"/>
      <c r="PGZ41" s="163"/>
      <c r="PHA41" s="163"/>
      <c r="PHB41" s="163"/>
      <c r="PHC41" s="163"/>
      <c r="PHD41" s="163"/>
      <c r="PHE41" s="163"/>
      <c r="PHF41" s="163"/>
      <c r="PHG41" s="163"/>
      <c r="PHH41" s="163"/>
      <c r="PHI41" s="163"/>
      <c r="PHJ41" s="163"/>
      <c r="PHK41" s="163"/>
      <c r="PHL41" s="163"/>
      <c r="PHM41" s="163"/>
      <c r="PHN41" s="163"/>
      <c r="PHO41" s="163"/>
      <c r="PHP41" s="163"/>
      <c r="PHQ41" s="163"/>
      <c r="PHR41" s="163"/>
      <c r="PHS41" s="163"/>
      <c r="PHT41" s="163"/>
      <c r="PHU41" s="163"/>
      <c r="PHV41" s="163"/>
      <c r="PHW41" s="163"/>
      <c r="PHX41" s="163"/>
      <c r="PHY41" s="163"/>
      <c r="PHZ41" s="163"/>
      <c r="PIA41" s="163"/>
      <c r="PIB41" s="163"/>
      <c r="PIC41" s="163"/>
      <c r="PID41" s="163"/>
      <c r="PIE41" s="163"/>
      <c r="PIF41" s="163"/>
      <c r="PIG41" s="163"/>
      <c r="PIH41" s="163"/>
      <c r="PII41" s="163"/>
      <c r="PIJ41" s="163"/>
      <c r="PIK41" s="163"/>
      <c r="PIL41" s="163"/>
      <c r="PIM41" s="163"/>
      <c r="PIN41" s="163"/>
      <c r="PIO41" s="163"/>
      <c r="PIP41" s="163"/>
      <c r="PIQ41" s="163"/>
      <c r="PIR41" s="163"/>
      <c r="PIS41" s="163"/>
      <c r="PIT41" s="163"/>
      <c r="PIU41" s="163"/>
      <c r="PIV41" s="163"/>
      <c r="PIW41" s="163"/>
      <c r="PIX41" s="163"/>
      <c r="PIY41" s="163"/>
      <c r="PIZ41" s="163"/>
      <c r="PJA41" s="163"/>
      <c r="PJB41" s="163"/>
      <c r="PJC41" s="163"/>
      <c r="PJD41" s="163"/>
      <c r="PJE41" s="163"/>
      <c r="PJF41" s="163"/>
      <c r="PJG41" s="163"/>
      <c r="PJH41" s="163"/>
      <c r="PJI41" s="163"/>
      <c r="PJJ41" s="163"/>
      <c r="PJK41" s="163"/>
      <c r="PJL41" s="163"/>
      <c r="PJM41" s="163"/>
      <c r="PJN41" s="163"/>
      <c r="PJO41" s="163"/>
      <c r="PJP41" s="163"/>
      <c r="PJQ41" s="163"/>
      <c r="PJR41" s="163"/>
      <c r="PJS41" s="163"/>
      <c r="PJT41" s="163"/>
      <c r="PJU41" s="163"/>
      <c r="PJV41" s="163"/>
      <c r="PJW41" s="163"/>
      <c r="PJX41" s="163"/>
      <c r="PJY41" s="163"/>
      <c r="PJZ41" s="163"/>
      <c r="PKA41" s="163"/>
      <c r="PKB41" s="163"/>
      <c r="PKC41" s="163"/>
      <c r="PKD41" s="163"/>
      <c r="PKE41" s="163"/>
      <c r="PKF41" s="163"/>
      <c r="PKG41" s="163"/>
      <c r="PKH41" s="163"/>
      <c r="PKI41" s="163"/>
      <c r="PKJ41" s="163"/>
      <c r="PKK41" s="163"/>
      <c r="PKL41" s="163"/>
      <c r="PKM41" s="163"/>
      <c r="PKN41" s="163"/>
      <c r="PKO41" s="163"/>
      <c r="PKP41" s="163"/>
      <c r="PKQ41" s="163"/>
      <c r="PKR41" s="163"/>
      <c r="PKS41" s="163"/>
      <c r="PKT41" s="163"/>
      <c r="PKU41" s="163"/>
      <c r="PKV41" s="163"/>
      <c r="PKW41" s="163"/>
      <c r="PKX41" s="163"/>
      <c r="PKY41" s="163"/>
      <c r="PKZ41" s="163"/>
      <c r="PLA41" s="163"/>
      <c r="PLB41" s="163"/>
      <c r="PLC41" s="163"/>
      <c r="PLD41" s="163"/>
      <c r="PLE41" s="163"/>
      <c r="PLF41" s="163"/>
      <c r="PLG41" s="163"/>
      <c r="PLH41" s="163"/>
      <c r="PLI41" s="163"/>
      <c r="PLJ41" s="163"/>
      <c r="PLK41" s="163"/>
      <c r="PLL41" s="163"/>
      <c r="PLM41" s="163"/>
      <c r="PLN41" s="163"/>
      <c r="PLO41" s="163"/>
      <c r="PLP41" s="163"/>
      <c r="PLQ41" s="163"/>
      <c r="PLR41" s="163"/>
      <c r="PLS41" s="163"/>
      <c r="PLT41" s="163"/>
      <c r="PLU41" s="163"/>
      <c r="PLV41" s="163"/>
      <c r="PLW41" s="163"/>
      <c r="PLX41" s="163"/>
      <c r="PLY41" s="163"/>
      <c r="PLZ41" s="163"/>
      <c r="PMA41" s="163"/>
      <c r="PMB41" s="163"/>
      <c r="PMC41" s="163"/>
      <c r="PMD41" s="163"/>
      <c r="PME41" s="163"/>
      <c r="PMF41" s="163"/>
      <c r="PMG41" s="163"/>
      <c r="PMH41" s="163"/>
      <c r="PMI41" s="163"/>
      <c r="PMJ41" s="163"/>
      <c r="PMK41" s="163"/>
      <c r="PML41" s="163"/>
      <c r="PMM41" s="163"/>
      <c r="PMN41" s="163"/>
      <c r="PMO41" s="163"/>
      <c r="PMP41" s="163"/>
      <c r="PMQ41" s="163"/>
      <c r="PMR41" s="163"/>
      <c r="PMS41" s="163"/>
      <c r="PMT41" s="163"/>
      <c r="PMU41" s="163"/>
      <c r="PMV41" s="163"/>
      <c r="PMW41" s="163"/>
      <c r="PMX41" s="163"/>
      <c r="PMY41" s="163"/>
      <c r="PMZ41" s="163"/>
      <c r="PNA41" s="163"/>
      <c r="PNB41" s="163"/>
      <c r="PNC41" s="163"/>
      <c r="PND41" s="163"/>
      <c r="PNE41" s="163"/>
      <c r="PNF41" s="163"/>
      <c r="PNG41" s="163"/>
      <c r="PNH41" s="163"/>
      <c r="PNI41" s="163"/>
      <c r="PNJ41" s="163"/>
      <c r="PNK41" s="163"/>
      <c r="PNL41" s="163"/>
      <c r="PNM41" s="163"/>
      <c r="PNN41" s="163"/>
      <c r="PNO41" s="163"/>
      <c r="PNP41" s="163"/>
      <c r="PNQ41" s="163"/>
      <c r="PNR41" s="163"/>
      <c r="PNS41" s="163"/>
      <c r="PNT41" s="163"/>
      <c r="PNU41" s="163"/>
      <c r="PNV41" s="163"/>
      <c r="PNW41" s="163"/>
      <c r="PNX41" s="163"/>
      <c r="PNY41" s="163"/>
      <c r="PNZ41" s="163"/>
      <c r="POA41" s="163"/>
      <c r="POB41" s="163"/>
      <c r="POC41" s="163"/>
      <c r="POD41" s="163"/>
      <c r="POE41" s="163"/>
      <c r="POF41" s="163"/>
      <c r="POG41" s="163"/>
      <c r="POH41" s="163"/>
      <c r="POI41" s="163"/>
      <c r="POJ41" s="163"/>
      <c r="POK41" s="163"/>
      <c r="POL41" s="163"/>
      <c r="POM41" s="163"/>
      <c r="PON41" s="163"/>
      <c r="POO41" s="163"/>
      <c r="POP41" s="163"/>
      <c r="POQ41" s="163"/>
      <c r="POR41" s="163"/>
      <c r="POS41" s="163"/>
      <c r="POT41" s="163"/>
      <c r="POU41" s="163"/>
      <c r="POV41" s="163"/>
      <c r="POW41" s="163"/>
      <c r="POX41" s="163"/>
      <c r="POY41" s="163"/>
      <c r="POZ41" s="163"/>
      <c r="PPA41" s="163"/>
      <c r="PPB41" s="163"/>
      <c r="PPC41" s="163"/>
      <c r="PPD41" s="163"/>
      <c r="PPE41" s="163"/>
      <c r="PPF41" s="163"/>
      <c r="PPG41" s="163"/>
      <c r="PPH41" s="163"/>
      <c r="PPI41" s="163"/>
      <c r="PPJ41" s="163"/>
      <c r="PPK41" s="163"/>
      <c r="PPL41" s="163"/>
      <c r="PPM41" s="163"/>
      <c r="PPN41" s="163"/>
      <c r="PPO41" s="163"/>
      <c r="PPP41" s="163"/>
      <c r="PPQ41" s="163"/>
      <c r="PPR41" s="163"/>
      <c r="PPS41" s="163"/>
      <c r="PPT41" s="163"/>
      <c r="PPU41" s="163"/>
      <c r="PPV41" s="163"/>
      <c r="PPW41" s="163"/>
      <c r="PPX41" s="163"/>
      <c r="PPY41" s="163"/>
      <c r="PPZ41" s="163"/>
      <c r="PQA41" s="163"/>
      <c r="PQB41" s="163"/>
      <c r="PQC41" s="163"/>
      <c r="PQD41" s="163"/>
      <c r="PQE41" s="163"/>
      <c r="PQF41" s="163"/>
      <c r="PQG41" s="163"/>
      <c r="PQH41" s="163"/>
      <c r="PQI41" s="163"/>
      <c r="PQJ41" s="163"/>
      <c r="PQK41" s="163"/>
      <c r="PQL41" s="163"/>
      <c r="PQM41" s="163"/>
      <c r="PQN41" s="163"/>
      <c r="PQO41" s="163"/>
      <c r="PQP41" s="163"/>
      <c r="PQQ41" s="163"/>
      <c r="PQR41" s="163"/>
      <c r="PQS41" s="163"/>
      <c r="PQT41" s="163"/>
      <c r="PQU41" s="163"/>
      <c r="PQV41" s="163"/>
      <c r="PQW41" s="163"/>
      <c r="PQX41" s="163"/>
      <c r="PQY41" s="163"/>
      <c r="PQZ41" s="163"/>
      <c r="PRA41" s="163"/>
      <c r="PRB41" s="163"/>
      <c r="PRC41" s="163"/>
      <c r="PRD41" s="163"/>
      <c r="PRE41" s="163"/>
      <c r="PRF41" s="163"/>
      <c r="PRG41" s="163"/>
      <c r="PRH41" s="163"/>
      <c r="PRI41" s="163"/>
      <c r="PRJ41" s="163"/>
      <c r="PRK41" s="163"/>
      <c r="PRL41" s="163"/>
      <c r="PRM41" s="163"/>
      <c r="PRN41" s="163"/>
      <c r="PRO41" s="163"/>
      <c r="PRP41" s="163"/>
      <c r="PRQ41" s="163"/>
      <c r="PRR41" s="163"/>
      <c r="PRS41" s="163"/>
      <c r="PRT41" s="163"/>
      <c r="PRU41" s="163"/>
      <c r="PRV41" s="163"/>
      <c r="PRW41" s="163"/>
      <c r="PRX41" s="163"/>
      <c r="PRY41" s="163"/>
      <c r="PRZ41" s="163"/>
      <c r="PSA41" s="163"/>
      <c r="PSB41" s="163"/>
      <c r="PSC41" s="163"/>
      <c r="PSD41" s="163"/>
      <c r="PSE41" s="163"/>
      <c r="PSF41" s="163"/>
      <c r="PSG41" s="163"/>
      <c r="PSH41" s="163"/>
      <c r="PSI41" s="163"/>
      <c r="PSJ41" s="163"/>
      <c r="PSK41" s="163"/>
      <c r="PSL41" s="163"/>
      <c r="PSM41" s="163"/>
      <c r="PSN41" s="163"/>
      <c r="PSO41" s="163"/>
      <c r="PSP41" s="163"/>
      <c r="PSQ41" s="163"/>
      <c r="PSR41" s="163"/>
      <c r="PSS41" s="163"/>
      <c r="PST41" s="163"/>
      <c r="PSU41" s="163"/>
      <c r="PSV41" s="163"/>
      <c r="PSW41" s="163"/>
      <c r="PSX41" s="163"/>
      <c r="PSY41" s="163"/>
      <c r="PSZ41" s="163"/>
      <c r="PTA41" s="163"/>
      <c r="PTB41" s="163"/>
      <c r="PTC41" s="163"/>
      <c r="PTD41" s="163"/>
      <c r="PTE41" s="163"/>
      <c r="PTF41" s="163"/>
      <c r="PTG41" s="163"/>
      <c r="PTH41" s="163"/>
      <c r="PTI41" s="163"/>
      <c r="PTJ41" s="163"/>
      <c r="PTK41" s="163"/>
      <c r="PTL41" s="163"/>
      <c r="PTM41" s="163"/>
      <c r="PTN41" s="163"/>
      <c r="PTO41" s="163"/>
      <c r="PTP41" s="163"/>
      <c r="PTQ41" s="163"/>
      <c r="PTR41" s="163"/>
      <c r="PTS41" s="163"/>
      <c r="PTT41" s="163"/>
      <c r="PTU41" s="163"/>
      <c r="PTV41" s="163"/>
      <c r="PTW41" s="163"/>
      <c r="PTX41" s="163"/>
      <c r="PTY41" s="163"/>
      <c r="PTZ41" s="163"/>
      <c r="PUA41" s="163"/>
      <c r="PUB41" s="163"/>
      <c r="PUC41" s="163"/>
      <c r="PUD41" s="163"/>
      <c r="PUE41" s="163"/>
      <c r="PUF41" s="163"/>
      <c r="PUG41" s="163"/>
      <c r="PUH41" s="163"/>
      <c r="PUI41" s="163"/>
      <c r="PUJ41" s="163"/>
      <c r="PUK41" s="163"/>
      <c r="PUL41" s="163"/>
      <c r="PUM41" s="163"/>
      <c r="PUN41" s="163"/>
      <c r="PUO41" s="163"/>
      <c r="PUP41" s="163"/>
      <c r="PUQ41" s="163"/>
      <c r="PUR41" s="163"/>
      <c r="PUS41" s="163"/>
      <c r="PUT41" s="163"/>
      <c r="PUU41" s="163"/>
      <c r="PUV41" s="163"/>
      <c r="PUW41" s="163"/>
      <c r="PUX41" s="163"/>
      <c r="PUY41" s="163"/>
      <c r="PUZ41" s="163"/>
      <c r="PVA41" s="163"/>
      <c r="PVB41" s="163"/>
      <c r="PVC41" s="163"/>
      <c r="PVD41" s="163"/>
      <c r="PVE41" s="163"/>
      <c r="PVF41" s="163"/>
      <c r="PVG41" s="163"/>
      <c r="PVH41" s="163"/>
      <c r="PVI41" s="163"/>
      <c r="PVJ41" s="163"/>
      <c r="PVK41" s="163"/>
      <c r="PVL41" s="163"/>
      <c r="PVM41" s="163"/>
      <c r="PVN41" s="163"/>
      <c r="PVO41" s="163"/>
      <c r="PVP41" s="163"/>
      <c r="PVQ41" s="163"/>
      <c r="PVR41" s="163"/>
      <c r="PVS41" s="163"/>
      <c r="PVT41" s="163"/>
      <c r="PVU41" s="163"/>
      <c r="PVV41" s="163"/>
      <c r="PVW41" s="163"/>
      <c r="PVX41" s="163"/>
      <c r="PVY41" s="163"/>
      <c r="PVZ41" s="163"/>
      <c r="PWA41" s="163"/>
      <c r="PWB41" s="163"/>
      <c r="PWC41" s="163"/>
      <c r="PWD41" s="163"/>
      <c r="PWE41" s="163"/>
      <c r="PWF41" s="163"/>
      <c r="PWG41" s="163"/>
      <c r="PWH41" s="163"/>
      <c r="PWI41" s="163"/>
      <c r="PWJ41" s="163"/>
      <c r="PWK41" s="163"/>
      <c r="PWL41" s="163"/>
      <c r="PWM41" s="163"/>
      <c r="PWN41" s="163"/>
      <c r="PWO41" s="163"/>
      <c r="PWP41" s="163"/>
      <c r="PWQ41" s="163"/>
      <c r="PWR41" s="163"/>
      <c r="PWS41" s="163"/>
      <c r="PWT41" s="163"/>
      <c r="PWU41" s="163"/>
      <c r="PWV41" s="163"/>
      <c r="PWW41" s="163"/>
      <c r="PWX41" s="163"/>
      <c r="PWY41" s="163"/>
      <c r="PWZ41" s="163"/>
      <c r="PXA41" s="163"/>
      <c r="PXB41" s="163"/>
      <c r="PXC41" s="163"/>
      <c r="PXD41" s="163"/>
      <c r="PXE41" s="163"/>
      <c r="PXF41" s="163"/>
      <c r="PXG41" s="163"/>
      <c r="PXH41" s="163"/>
      <c r="PXI41" s="163"/>
      <c r="PXJ41" s="163"/>
      <c r="PXK41" s="163"/>
      <c r="PXL41" s="163"/>
      <c r="PXM41" s="163"/>
      <c r="PXN41" s="163"/>
      <c r="PXO41" s="163"/>
      <c r="PXP41" s="163"/>
      <c r="PXQ41" s="163"/>
      <c r="PXR41" s="163"/>
      <c r="PXS41" s="163"/>
      <c r="PXT41" s="163"/>
      <c r="PXU41" s="163"/>
      <c r="PXV41" s="163"/>
      <c r="PXW41" s="163"/>
      <c r="PXX41" s="163"/>
      <c r="PXY41" s="163"/>
      <c r="PXZ41" s="163"/>
      <c r="PYA41" s="163"/>
      <c r="PYB41" s="163"/>
      <c r="PYC41" s="163"/>
      <c r="PYD41" s="163"/>
      <c r="PYE41" s="163"/>
      <c r="PYF41" s="163"/>
      <c r="PYG41" s="163"/>
      <c r="PYH41" s="163"/>
      <c r="PYI41" s="163"/>
      <c r="PYJ41" s="163"/>
      <c r="PYK41" s="163"/>
      <c r="PYL41" s="163"/>
      <c r="PYM41" s="163"/>
      <c r="PYN41" s="163"/>
      <c r="PYO41" s="163"/>
      <c r="PYP41" s="163"/>
      <c r="PYQ41" s="163"/>
      <c r="PYR41" s="163"/>
      <c r="PYS41" s="163"/>
      <c r="PYT41" s="163"/>
      <c r="PYU41" s="163"/>
      <c r="PYV41" s="163"/>
      <c r="PYW41" s="163"/>
      <c r="PYX41" s="163"/>
      <c r="PYY41" s="163"/>
      <c r="PYZ41" s="163"/>
      <c r="PZA41" s="163"/>
      <c r="PZB41" s="163"/>
      <c r="PZC41" s="163"/>
      <c r="PZD41" s="163"/>
      <c r="PZE41" s="163"/>
      <c r="PZF41" s="163"/>
      <c r="PZG41" s="163"/>
      <c r="PZH41" s="163"/>
      <c r="PZI41" s="163"/>
      <c r="PZJ41" s="163"/>
      <c r="PZK41" s="163"/>
      <c r="PZL41" s="163"/>
      <c r="PZM41" s="163"/>
      <c r="PZN41" s="163"/>
      <c r="PZO41" s="163"/>
      <c r="PZP41" s="163"/>
      <c r="PZQ41" s="163"/>
      <c r="PZR41" s="163"/>
      <c r="PZS41" s="163"/>
      <c r="PZT41" s="163"/>
      <c r="PZU41" s="163"/>
      <c r="PZV41" s="163"/>
      <c r="PZW41" s="163"/>
      <c r="PZX41" s="163"/>
      <c r="PZY41" s="163"/>
      <c r="PZZ41" s="163"/>
      <c r="QAA41" s="163"/>
      <c r="QAB41" s="163"/>
      <c r="QAC41" s="163"/>
      <c r="QAD41" s="163"/>
      <c r="QAE41" s="163"/>
      <c r="QAF41" s="163"/>
      <c r="QAG41" s="163"/>
      <c r="QAH41" s="163"/>
      <c r="QAI41" s="163"/>
      <c r="QAJ41" s="163"/>
      <c r="QAK41" s="163"/>
      <c r="QAL41" s="163"/>
      <c r="QAM41" s="163"/>
      <c r="QAN41" s="163"/>
      <c r="QAO41" s="163"/>
      <c r="QAP41" s="163"/>
      <c r="QAQ41" s="163"/>
      <c r="QAR41" s="163"/>
      <c r="QAS41" s="163"/>
      <c r="QAT41" s="163"/>
      <c r="QAU41" s="163"/>
      <c r="QAV41" s="163"/>
      <c r="QAW41" s="163"/>
      <c r="QAX41" s="163"/>
      <c r="QAY41" s="163"/>
      <c r="QAZ41" s="163"/>
      <c r="QBA41" s="163"/>
      <c r="QBB41" s="163"/>
      <c r="QBC41" s="163"/>
      <c r="QBD41" s="163"/>
      <c r="QBE41" s="163"/>
      <c r="QBF41" s="163"/>
      <c r="QBG41" s="163"/>
      <c r="QBH41" s="163"/>
      <c r="QBI41" s="163"/>
      <c r="QBJ41" s="163"/>
      <c r="QBK41" s="163"/>
      <c r="QBL41" s="163"/>
      <c r="QBM41" s="163"/>
      <c r="QBN41" s="163"/>
      <c r="QBO41" s="163"/>
      <c r="QBP41" s="163"/>
      <c r="QBQ41" s="163"/>
      <c r="QBR41" s="163"/>
      <c r="QBS41" s="163"/>
      <c r="QBT41" s="163"/>
      <c r="QBU41" s="163"/>
      <c r="QBV41" s="163"/>
      <c r="QBW41" s="163"/>
      <c r="QBX41" s="163"/>
      <c r="QBY41" s="163"/>
      <c r="QBZ41" s="163"/>
      <c r="QCA41" s="163"/>
      <c r="QCB41" s="163"/>
      <c r="QCC41" s="163"/>
      <c r="QCD41" s="163"/>
      <c r="QCE41" s="163"/>
      <c r="QCF41" s="163"/>
      <c r="QCG41" s="163"/>
      <c r="QCH41" s="163"/>
      <c r="QCI41" s="163"/>
      <c r="QCJ41" s="163"/>
      <c r="QCK41" s="163"/>
      <c r="QCL41" s="163"/>
      <c r="QCM41" s="163"/>
      <c r="QCN41" s="163"/>
      <c r="QCO41" s="163"/>
      <c r="QCP41" s="163"/>
      <c r="QCQ41" s="163"/>
      <c r="QCR41" s="163"/>
      <c r="QCS41" s="163"/>
      <c r="QCT41" s="163"/>
      <c r="QCU41" s="163"/>
      <c r="QCV41" s="163"/>
      <c r="QCW41" s="163"/>
      <c r="QCX41" s="163"/>
      <c r="QCY41" s="163"/>
      <c r="QCZ41" s="163"/>
      <c r="QDA41" s="163"/>
      <c r="QDB41" s="163"/>
      <c r="QDC41" s="163"/>
      <c r="QDD41" s="163"/>
      <c r="QDE41" s="163"/>
      <c r="QDF41" s="163"/>
      <c r="QDG41" s="163"/>
      <c r="QDH41" s="163"/>
      <c r="QDI41" s="163"/>
      <c r="QDJ41" s="163"/>
      <c r="QDK41" s="163"/>
      <c r="QDL41" s="163"/>
      <c r="QDM41" s="163"/>
      <c r="QDN41" s="163"/>
      <c r="QDO41" s="163"/>
      <c r="QDP41" s="163"/>
      <c r="QDQ41" s="163"/>
      <c r="QDR41" s="163"/>
      <c r="QDS41" s="163"/>
      <c r="QDT41" s="163"/>
      <c r="QDU41" s="163"/>
      <c r="QDV41" s="163"/>
      <c r="QDW41" s="163"/>
      <c r="QDX41" s="163"/>
      <c r="QDY41" s="163"/>
      <c r="QDZ41" s="163"/>
      <c r="QEA41" s="163"/>
      <c r="QEB41" s="163"/>
      <c r="QEC41" s="163"/>
      <c r="QED41" s="163"/>
      <c r="QEE41" s="163"/>
      <c r="QEF41" s="163"/>
      <c r="QEG41" s="163"/>
      <c r="QEH41" s="163"/>
      <c r="QEI41" s="163"/>
      <c r="QEJ41" s="163"/>
      <c r="QEK41" s="163"/>
      <c r="QEL41" s="163"/>
      <c r="QEM41" s="163"/>
      <c r="QEN41" s="163"/>
      <c r="QEO41" s="163"/>
      <c r="QEP41" s="163"/>
      <c r="QEQ41" s="163"/>
      <c r="QER41" s="163"/>
      <c r="QES41" s="163"/>
      <c r="QET41" s="163"/>
      <c r="QEU41" s="163"/>
      <c r="QEV41" s="163"/>
      <c r="QEW41" s="163"/>
      <c r="QEX41" s="163"/>
      <c r="QEY41" s="163"/>
      <c r="QEZ41" s="163"/>
      <c r="QFA41" s="163"/>
      <c r="QFB41" s="163"/>
      <c r="QFC41" s="163"/>
      <c r="QFD41" s="163"/>
      <c r="QFE41" s="163"/>
      <c r="QFF41" s="163"/>
      <c r="QFG41" s="163"/>
      <c r="QFH41" s="163"/>
      <c r="QFI41" s="163"/>
      <c r="QFJ41" s="163"/>
      <c r="QFK41" s="163"/>
      <c r="QFL41" s="163"/>
      <c r="QFM41" s="163"/>
      <c r="QFN41" s="163"/>
      <c r="QFO41" s="163"/>
      <c r="QFP41" s="163"/>
      <c r="QFQ41" s="163"/>
      <c r="QFR41" s="163"/>
      <c r="QFS41" s="163"/>
      <c r="QFT41" s="163"/>
      <c r="QFU41" s="163"/>
      <c r="QFV41" s="163"/>
      <c r="QFW41" s="163"/>
      <c r="QFX41" s="163"/>
      <c r="QFY41" s="163"/>
      <c r="QFZ41" s="163"/>
      <c r="QGA41" s="163"/>
      <c r="QGB41" s="163"/>
      <c r="QGC41" s="163"/>
      <c r="QGD41" s="163"/>
      <c r="QGE41" s="163"/>
      <c r="QGF41" s="163"/>
      <c r="QGG41" s="163"/>
      <c r="QGH41" s="163"/>
      <c r="QGI41" s="163"/>
      <c r="QGJ41" s="163"/>
      <c r="QGK41" s="163"/>
      <c r="QGL41" s="163"/>
      <c r="QGM41" s="163"/>
      <c r="QGN41" s="163"/>
      <c r="QGO41" s="163"/>
      <c r="QGP41" s="163"/>
      <c r="QGQ41" s="163"/>
      <c r="QGR41" s="163"/>
      <c r="QGS41" s="163"/>
      <c r="QGT41" s="163"/>
      <c r="QGU41" s="163"/>
      <c r="QGV41" s="163"/>
      <c r="QGW41" s="163"/>
      <c r="QGX41" s="163"/>
      <c r="QGY41" s="163"/>
      <c r="QGZ41" s="163"/>
      <c r="QHA41" s="163"/>
      <c r="QHB41" s="163"/>
      <c r="QHC41" s="163"/>
      <c r="QHD41" s="163"/>
      <c r="QHE41" s="163"/>
      <c r="QHF41" s="163"/>
      <c r="QHG41" s="163"/>
      <c r="QHH41" s="163"/>
      <c r="QHI41" s="163"/>
      <c r="QHJ41" s="163"/>
      <c r="QHK41" s="163"/>
      <c r="QHL41" s="163"/>
      <c r="QHM41" s="163"/>
      <c r="QHN41" s="163"/>
      <c r="QHO41" s="163"/>
      <c r="QHP41" s="163"/>
      <c r="QHQ41" s="163"/>
      <c r="QHR41" s="163"/>
      <c r="QHS41" s="163"/>
      <c r="QHT41" s="163"/>
      <c r="QHU41" s="163"/>
      <c r="QHV41" s="163"/>
      <c r="QHW41" s="163"/>
      <c r="QHX41" s="163"/>
      <c r="QHY41" s="163"/>
      <c r="QHZ41" s="163"/>
      <c r="QIA41" s="163"/>
      <c r="QIB41" s="163"/>
      <c r="QIC41" s="163"/>
      <c r="QID41" s="163"/>
      <c r="QIE41" s="163"/>
      <c r="QIF41" s="163"/>
      <c r="QIG41" s="163"/>
      <c r="QIH41" s="163"/>
      <c r="QII41" s="163"/>
      <c r="QIJ41" s="163"/>
      <c r="QIK41" s="163"/>
      <c r="QIL41" s="163"/>
      <c r="QIM41" s="163"/>
      <c r="QIN41" s="163"/>
      <c r="QIO41" s="163"/>
      <c r="QIP41" s="163"/>
      <c r="QIQ41" s="163"/>
      <c r="QIR41" s="163"/>
      <c r="QIS41" s="163"/>
      <c r="QIT41" s="163"/>
      <c r="QIU41" s="163"/>
      <c r="QIV41" s="163"/>
      <c r="QIW41" s="163"/>
      <c r="QIX41" s="163"/>
      <c r="QIY41" s="163"/>
      <c r="QIZ41" s="163"/>
      <c r="QJA41" s="163"/>
      <c r="QJB41" s="163"/>
      <c r="QJC41" s="163"/>
      <c r="QJD41" s="163"/>
      <c r="QJE41" s="163"/>
      <c r="QJF41" s="163"/>
      <c r="QJG41" s="163"/>
      <c r="QJH41" s="163"/>
      <c r="QJI41" s="163"/>
      <c r="QJJ41" s="163"/>
      <c r="QJK41" s="163"/>
      <c r="QJL41" s="163"/>
      <c r="QJM41" s="163"/>
      <c r="QJN41" s="163"/>
      <c r="QJO41" s="163"/>
      <c r="QJP41" s="163"/>
      <c r="QJQ41" s="163"/>
      <c r="QJR41" s="163"/>
      <c r="QJS41" s="163"/>
      <c r="QJT41" s="163"/>
      <c r="QJU41" s="163"/>
      <c r="QJV41" s="163"/>
      <c r="QJW41" s="163"/>
      <c r="QJX41" s="163"/>
      <c r="QJY41" s="163"/>
      <c r="QJZ41" s="163"/>
      <c r="QKA41" s="163"/>
      <c r="QKB41" s="163"/>
      <c r="QKC41" s="163"/>
      <c r="QKD41" s="163"/>
      <c r="QKE41" s="163"/>
      <c r="QKF41" s="163"/>
      <c r="QKG41" s="163"/>
      <c r="QKH41" s="163"/>
      <c r="QKI41" s="163"/>
      <c r="QKJ41" s="163"/>
      <c r="QKK41" s="163"/>
      <c r="QKL41" s="163"/>
      <c r="QKM41" s="163"/>
      <c r="QKN41" s="163"/>
      <c r="QKO41" s="163"/>
      <c r="QKP41" s="163"/>
      <c r="QKQ41" s="163"/>
      <c r="QKR41" s="163"/>
      <c r="QKS41" s="163"/>
      <c r="QKT41" s="163"/>
      <c r="QKU41" s="163"/>
      <c r="QKV41" s="163"/>
      <c r="QKW41" s="163"/>
      <c r="QKX41" s="163"/>
      <c r="QKY41" s="163"/>
      <c r="QKZ41" s="163"/>
      <c r="QLA41" s="163"/>
      <c r="QLB41" s="163"/>
      <c r="QLC41" s="163"/>
      <c r="QLD41" s="163"/>
      <c r="QLE41" s="163"/>
      <c r="QLF41" s="163"/>
      <c r="QLG41" s="163"/>
      <c r="QLH41" s="163"/>
      <c r="QLI41" s="163"/>
      <c r="QLJ41" s="163"/>
      <c r="QLK41" s="163"/>
      <c r="QLL41" s="163"/>
      <c r="QLM41" s="163"/>
      <c r="QLN41" s="163"/>
      <c r="QLO41" s="163"/>
      <c r="QLP41" s="163"/>
      <c r="QLQ41" s="163"/>
      <c r="QLR41" s="163"/>
      <c r="QLS41" s="163"/>
      <c r="QLT41" s="163"/>
      <c r="QLU41" s="163"/>
      <c r="QLV41" s="163"/>
      <c r="QLW41" s="163"/>
      <c r="QLX41" s="163"/>
      <c r="QLY41" s="163"/>
      <c r="QLZ41" s="163"/>
      <c r="QMA41" s="163"/>
      <c r="QMB41" s="163"/>
      <c r="QMC41" s="163"/>
      <c r="QMD41" s="163"/>
      <c r="QME41" s="163"/>
      <c r="QMF41" s="163"/>
      <c r="QMG41" s="163"/>
      <c r="QMH41" s="163"/>
      <c r="QMI41" s="163"/>
      <c r="QMJ41" s="163"/>
      <c r="QMK41" s="163"/>
      <c r="QML41" s="163"/>
      <c r="QMM41" s="163"/>
      <c r="QMN41" s="163"/>
      <c r="QMO41" s="163"/>
      <c r="QMP41" s="163"/>
      <c r="QMQ41" s="163"/>
      <c r="QMR41" s="163"/>
      <c r="QMS41" s="163"/>
      <c r="QMT41" s="163"/>
      <c r="QMU41" s="163"/>
      <c r="QMV41" s="163"/>
      <c r="QMW41" s="163"/>
      <c r="QMX41" s="163"/>
      <c r="QMY41" s="163"/>
      <c r="QMZ41" s="163"/>
      <c r="QNA41" s="163"/>
      <c r="QNB41" s="163"/>
      <c r="QNC41" s="163"/>
      <c r="QND41" s="163"/>
      <c r="QNE41" s="163"/>
      <c r="QNF41" s="163"/>
      <c r="QNG41" s="163"/>
      <c r="QNH41" s="163"/>
      <c r="QNI41" s="163"/>
      <c r="QNJ41" s="163"/>
      <c r="QNK41" s="163"/>
      <c r="QNL41" s="163"/>
      <c r="QNM41" s="163"/>
      <c r="QNN41" s="163"/>
      <c r="QNO41" s="163"/>
      <c r="QNP41" s="163"/>
      <c r="QNQ41" s="163"/>
      <c r="QNR41" s="163"/>
      <c r="QNS41" s="163"/>
      <c r="QNT41" s="163"/>
      <c r="QNU41" s="163"/>
      <c r="QNV41" s="163"/>
      <c r="QNW41" s="163"/>
      <c r="QNX41" s="163"/>
      <c r="QNY41" s="163"/>
      <c r="QNZ41" s="163"/>
      <c r="QOA41" s="163"/>
      <c r="QOB41" s="163"/>
      <c r="QOC41" s="163"/>
      <c r="QOD41" s="163"/>
      <c r="QOE41" s="163"/>
      <c r="QOF41" s="163"/>
      <c r="QOG41" s="163"/>
      <c r="QOH41" s="163"/>
      <c r="QOI41" s="163"/>
      <c r="QOJ41" s="163"/>
      <c r="QOK41" s="163"/>
      <c r="QOL41" s="163"/>
      <c r="QOM41" s="163"/>
      <c r="QON41" s="163"/>
      <c r="QOO41" s="163"/>
      <c r="QOP41" s="163"/>
      <c r="QOQ41" s="163"/>
      <c r="QOR41" s="163"/>
      <c r="QOS41" s="163"/>
      <c r="QOT41" s="163"/>
      <c r="QOU41" s="163"/>
      <c r="QOV41" s="163"/>
      <c r="QOW41" s="163"/>
      <c r="QOX41" s="163"/>
      <c r="QOY41" s="163"/>
      <c r="QOZ41" s="163"/>
      <c r="QPA41" s="163"/>
      <c r="QPB41" s="163"/>
      <c r="QPC41" s="163"/>
      <c r="QPD41" s="163"/>
      <c r="QPE41" s="163"/>
      <c r="QPF41" s="163"/>
      <c r="QPG41" s="163"/>
      <c r="QPH41" s="163"/>
      <c r="QPI41" s="163"/>
      <c r="QPJ41" s="163"/>
      <c r="QPK41" s="163"/>
      <c r="QPL41" s="163"/>
      <c r="QPM41" s="163"/>
      <c r="QPN41" s="163"/>
      <c r="QPO41" s="163"/>
      <c r="QPP41" s="163"/>
      <c r="QPQ41" s="163"/>
      <c r="QPR41" s="163"/>
      <c r="QPS41" s="163"/>
      <c r="QPT41" s="163"/>
      <c r="QPU41" s="163"/>
      <c r="QPV41" s="163"/>
      <c r="QPW41" s="163"/>
      <c r="QPX41" s="163"/>
      <c r="QPY41" s="163"/>
      <c r="QPZ41" s="163"/>
      <c r="QQA41" s="163"/>
      <c r="QQB41" s="163"/>
      <c r="QQC41" s="163"/>
      <c r="QQD41" s="163"/>
      <c r="QQE41" s="163"/>
      <c r="QQF41" s="163"/>
      <c r="QQG41" s="163"/>
      <c r="QQH41" s="163"/>
      <c r="QQI41" s="163"/>
      <c r="QQJ41" s="163"/>
      <c r="QQK41" s="163"/>
      <c r="QQL41" s="163"/>
      <c r="QQM41" s="163"/>
      <c r="QQN41" s="163"/>
      <c r="QQO41" s="163"/>
      <c r="QQP41" s="163"/>
      <c r="QQQ41" s="163"/>
      <c r="QQR41" s="163"/>
      <c r="QQS41" s="163"/>
      <c r="QQT41" s="163"/>
      <c r="QQU41" s="163"/>
      <c r="QQV41" s="163"/>
      <c r="QQW41" s="163"/>
      <c r="QQX41" s="163"/>
      <c r="QQY41" s="163"/>
      <c r="QQZ41" s="163"/>
      <c r="QRA41" s="163"/>
      <c r="QRB41" s="163"/>
      <c r="QRC41" s="163"/>
      <c r="QRD41" s="163"/>
      <c r="QRE41" s="163"/>
      <c r="QRF41" s="163"/>
      <c r="QRG41" s="163"/>
      <c r="QRH41" s="163"/>
      <c r="QRI41" s="163"/>
      <c r="QRJ41" s="163"/>
      <c r="QRK41" s="163"/>
      <c r="QRL41" s="163"/>
      <c r="QRM41" s="163"/>
      <c r="QRN41" s="163"/>
      <c r="QRO41" s="163"/>
      <c r="QRP41" s="163"/>
      <c r="QRQ41" s="163"/>
      <c r="QRR41" s="163"/>
      <c r="QRS41" s="163"/>
      <c r="QRT41" s="163"/>
      <c r="QRU41" s="163"/>
      <c r="QRV41" s="163"/>
      <c r="QRW41" s="163"/>
      <c r="QRX41" s="163"/>
      <c r="QRY41" s="163"/>
      <c r="QRZ41" s="163"/>
      <c r="QSA41" s="163"/>
      <c r="QSB41" s="163"/>
      <c r="QSC41" s="163"/>
      <c r="QSD41" s="163"/>
      <c r="QSE41" s="163"/>
      <c r="QSF41" s="163"/>
      <c r="QSG41" s="163"/>
      <c r="QSH41" s="163"/>
      <c r="QSI41" s="163"/>
      <c r="QSJ41" s="163"/>
      <c r="QSK41" s="163"/>
      <c r="QSL41" s="163"/>
      <c r="QSM41" s="163"/>
      <c r="QSN41" s="163"/>
      <c r="QSO41" s="163"/>
      <c r="QSP41" s="163"/>
      <c r="QSQ41" s="163"/>
      <c r="QSR41" s="163"/>
      <c r="QSS41" s="163"/>
      <c r="QST41" s="163"/>
      <c r="QSU41" s="163"/>
      <c r="QSV41" s="163"/>
      <c r="QSW41" s="163"/>
      <c r="QSX41" s="163"/>
      <c r="QSY41" s="163"/>
      <c r="QSZ41" s="163"/>
      <c r="QTA41" s="163"/>
      <c r="QTB41" s="163"/>
      <c r="QTC41" s="163"/>
      <c r="QTD41" s="163"/>
      <c r="QTE41" s="163"/>
      <c r="QTF41" s="163"/>
      <c r="QTG41" s="163"/>
      <c r="QTH41" s="163"/>
      <c r="QTI41" s="163"/>
      <c r="QTJ41" s="163"/>
      <c r="QTK41" s="163"/>
      <c r="QTL41" s="163"/>
      <c r="QTM41" s="163"/>
      <c r="QTN41" s="163"/>
      <c r="QTO41" s="163"/>
      <c r="QTP41" s="163"/>
      <c r="QTQ41" s="163"/>
      <c r="QTR41" s="163"/>
      <c r="QTS41" s="163"/>
      <c r="QTT41" s="163"/>
      <c r="QTU41" s="163"/>
      <c r="QTV41" s="163"/>
      <c r="QTW41" s="163"/>
      <c r="QTX41" s="163"/>
      <c r="QTY41" s="163"/>
      <c r="QTZ41" s="163"/>
      <c r="QUA41" s="163"/>
      <c r="QUB41" s="163"/>
      <c r="QUC41" s="163"/>
      <c r="QUD41" s="163"/>
      <c r="QUE41" s="163"/>
      <c r="QUF41" s="163"/>
      <c r="QUG41" s="163"/>
      <c r="QUH41" s="163"/>
      <c r="QUI41" s="163"/>
      <c r="QUJ41" s="163"/>
      <c r="QUK41" s="163"/>
      <c r="QUL41" s="163"/>
      <c r="QUM41" s="163"/>
      <c r="QUN41" s="163"/>
      <c r="QUO41" s="163"/>
      <c r="QUP41" s="163"/>
      <c r="QUQ41" s="163"/>
      <c r="QUR41" s="163"/>
      <c r="QUS41" s="163"/>
      <c r="QUT41" s="163"/>
      <c r="QUU41" s="163"/>
      <c r="QUV41" s="163"/>
      <c r="QUW41" s="163"/>
      <c r="QUX41" s="163"/>
      <c r="QUY41" s="163"/>
      <c r="QUZ41" s="163"/>
      <c r="QVA41" s="163"/>
      <c r="QVB41" s="163"/>
      <c r="QVC41" s="163"/>
      <c r="QVD41" s="163"/>
      <c r="QVE41" s="163"/>
      <c r="QVF41" s="163"/>
      <c r="QVG41" s="163"/>
      <c r="QVH41" s="163"/>
      <c r="QVI41" s="163"/>
      <c r="QVJ41" s="163"/>
      <c r="QVK41" s="163"/>
      <c r="QVL41" s="163"/>
      <c r="QVM41" s="163"/>
      <c r="QVN41" s="163"/>
      <c r="QVO41" s="163"/>
      <c r="QVP41" s="163"/>
      <c r="QVQ41" s="163"/>
      <c r="QVR41" s="163"/>
      <c r="QVS41" s="163"/>
      <c r="QVT41" s="163"/>
      <c r="QVU41" s="163"/>
      <c r="QVV41" s="163"/>
      <c r="QVW41" s="163"/>
      <c r="QVX41" s="163"/>
      <c r="QVY41" s="163"/>
      <c r="QVZ41" s="163"/>
      <c r="QWA41" s="163"/>
      <c r="QWB41" s="163"/>
      <c r="QWC41" s="163"/>
      <c r="QWD41" s="163"/>
      <c r="QWE41" s="163"/>
      <c r="QWF41" s="163"/>
      <c r="QWG41" s="163"/>
      <c r="QWH41" s="163"/>
      <c r="QWI41" s="163"/>
      <c r="QWJ41" s="163"/>
      <c r="QWK41" s="163"/>
      <c r="QWL41" s="163"/>
      <c r="QWM41" s="163"/>
      <c r="QWN41" s="163"/>
      <c r="QWO41" s="163"/>
      <c r="QWP41" s="163"/>
      <c r="QWQ41" s="163"/>
      <c r="QWR41" s="163"/>
      <c r="QWS41" s="163"/>
      <c r="QWT41" s="163"/>
      <c r="QWU41" s="163"/>
      <c r="QWV41" s="163"/>
      <c r="QWW41" s="163"/>
      <c r="QWX41" s="163"/>
      <c r="QWY41" s="163"/>
      <c r="QWZ41" s="163"/>
      <c r="QXA41" s="163"/>
      <c r="QXB41" s="163"/>
      <c r="QXC41" s="163"/>
      <c r="QXD41" s="163"/>
      <c r="QXE41" s="163"/>
      <c r="QXF41" s="163"/>
      <c r="QXG41" s="163"/>
      <c r="QXH41" s="163"/>
      <c r="QXI41" s="163"/>
      <c r="QXJ41" s="163"/>
      <c r="QXK41" s="163"/>
      <c r="QXL41" s="163"/>
      <c r="QXM41" s="163"/>
      <c r="QXN41" s="163"/>
      <c r="QXO41" s="163"/>
      <c r="QXP41" s="163"/>
      <c r="QXQ41" s="163"/>
      <c r="QXR41" s="163"/>
      <c r="QXS41" s="163"/>
      <c r="QXT41" s="163"/>
      <c r="QXU41" s="163"/>
      <c r="QXV41" s="163"/>
      <c r="QXW41" s="163"/>
      <c r="QXX41" s="163"/>
      <c r="QXY41" s="163"/>
      <c r="QXZ41" s="163"/>
      <c r="QYA41" s="163"/>
      <c r="QYB41" s="163"/>
      <c r="QYC41" s="163"/>
      <c r="QYD41" s="163"/>
      <c r="QYE41" s="163"/>
      <c r="QYF41" s="163"/>
      <c r="QYG41" s="163"/>
      <c r="QYH41" s="163"/>
      <c r="QYI41" s="163"/>
      <c r="QYJ41" s="163"/>
      <c r="QYK41" s="163"/>
      <c r="QYL41" s="163"/>
      <c r="QYM41" s="163"/>
      <c r="QYN41" s="163"/>
      <c r="QYO41" s="163"/>
      <c r="QYP41" s="163"/>
      <c r="QYQ41" s="163"/>
      <c r="QYR41" s="163"/>
      <c r="QYS41" s="163"/>
      <c r="QYT41" s="163"/>
      <c r="QYU41" s="163"/>
      <c r="QYV41" s="163"/>
      <c r="QYW41" s="163"/>
      <c r="QYX41" s="163"/>
      <c r="QYY41" s="163"/>
      <c r="QYZ41" s="163"/>
      <c r="QZA41" s="163"/>
      <c r="QZB41" s="163"/>
      <c r="QZC41" s="163"/>
      <c r="QZD41" s="163"/>
      <c r="QZE41" s="163"/>
      <c r="QZF41" s="163"/>
      <c r="QZG41" s="163"/>
      <c r="QZH41" s="163"/>
      <c r="QZI41" s="163"/>
      <c r="QZJ41" s="163"/>
      <c r="QZK41" s="163"/>
      <c r="QZL41" s="163"/>
      <c r="QZM41" s="163"/>
      <c r="QZN41" s="163"/>
      <c r="QZO41" s="163"/>
      <c r="QZP41" s="163"/>
      <c r="QZQ41" s="163"/>
      <c r="QZR41" s="163"/>
      <c r="QZS41" s="163"/>
      <c r="QZT41" s="163"/>
      <c r="QZU41" s="163"/>
      <c r="QZV41" s="163"/>
      <c r="QZW41" s="163"/>
      <c r="QZX41" s="163"/>
      <c r="QZY41" s="163"/>
      <c r="QZZ41" s="163"/>
      <c r="RAA41" s="163"/>
      <c r="RAB41" s="163"/>
      <c r="RAC41" s="163"/>
      <c r="RAD41" s="163"/>
      <c r="RAE41" s="163"/>
      <c r="RAF41" s="163"/>
      <c r="RAG41" s="163"/>
      <c r="RAH41" s="163"/>
      <c r="RAI41" s="163"/>
      <c r="RAJ41" s="163"/>
      <c r="RAK41" s="163"/>
      <c r="RAL41" s="163"/>
      <c r="RAM41" s="163"/>
      <c r="RAN41" s="163"/>
      <c r="RAO41" s="163"/>
      <c r="RAP41" s="163"/>
      <c r="RAQ41" s="163"/>
      <c r="RAR41" s="163"/>
      <c r="RAS41" s="163"/>
      <c r="RAT41" s="163"/>
      <c r="RAU41" s="163"/>
      <c r="RAV41" s="163"/>
      <c r="RAW41" s="163"/>
      <c r="RAX41" s="163"/>
      <c r="RAY41" s="163"/>
      <c r="RAZ41" s="163"/>
      <c r="RBA41" s="163"/>
      <c r="RBB41" s="163"/>
      <c r="RBC41" s="163"/>
      <c r="RBD41" s="163"/>
      <c r="RBE41" s="163"/>
      <c r="RBF41" s="163"/>
      <c r="RBG41" s="163"/>
      <c r="RBH41" s="163"/>
      <c r="RBI41" s="163"/>
      <c r="RBJ41" s="163"/>
      <c r="RBK41" s="163"/>
      <c r="RBL41" s="163"/>
      <c r="RBM41" s="163"/>
      <c r="RBN41" s="163"/>
      <c r="RBO41" s="163"/>
      <c r="RBP41" s="163"/>
      <c r="RBQ41" s="163"/>
      <c r="RBR41" s="163"/>
      <c r="RBS41" s="163"/>
      <c r="RBT41" s="163"/>
      <c r="RBU41" s="163"/>
      <c r="RBV41" s="163"/>
      <c r="RBW41" s="163"/>
      <c r="RBX41" s="163"/>
      <c r="RBY41" s="163"/>
      <c r="RBZ41" s="163"/>
      <c r="RCA41" s="163"/>
      <c r="RCB41" s="163"/>
      <c r="RCC41" s="163"/>
      <c r="RCD41" s="163"/>
      <c r="RCE41" s="163"/>
      <c r="RCF41" s="163"/>
      <c r="RCG41" s="163"/>
      <c r="RCH41" s="163"/>
      <c r="RCI41" s="163"/>
      <c r="RCJ41" s="163"/>
      <c r="RCK41" s="163"/>
      <c r="RCL41" s="163"/>
      <c r="RCM41" s="163"/>
      <c r="RCN41" s="163"/>
      <c r="RCO41" s="163"/>
      <c r="RCP41" s="163"/>
      <c r="RCQ41" s="163"/>
      <c r="RCR41" s="163"/>
      <c r="RCS41" s="163"/>
      <c r="RCT41" s="163"/>
      <c r="RCU41" s="163"/>
      <c r="RCV41" s="163"/>
      <c r="RCW41" s="163"/>
      <c r="RCX41" s="163"/>
      <c r="RCY41" s="163"/>
      <c r="RCZ41" s="163"/>
      <c r="RDA41" s="163"/>
      <c r="RDB41" s="163"/>
      <c r="RDC41" s="163"/>
      <c r="RDD41" s="163"/>
      <c r="RDE41" s="163"/>
      <c r="RDF41" s="163"/>
      <c r="RDG41" s="163"/>
      <c r="RDH41" s="163"/>
      <c r="RDI41" s="163"/>
      <c r="RDJ41" s="163"/>
      <c r="RDK41" s="163"/>
      <c r="RDL41" s="163"/>
      <c r="RDM41" s="163"/>
      <c r="RDN41" s="163"/>
      <c r="RDO41" s="163"/>
      <c r="RDP41" s="163"/>
      <c r="RDQ41" s="163"/>
      <c r="RDR41" s="163"/>
      <c r="RDS41" s="163"/>
      <c r="RDT41" s="163"/>
      <c r="RDU41" s="163"/>
      <c r="RDV41" s="163"/>
      <c r="RDW41" s="163"/>
      <c r="RDX41" s="163"/>
      <c r="RDY41" s="163"/>
      <c r="RDZ41" s="163"/>
      <c r="REA41" s="163"/>
      <c r="REB41" s="163"/>
      <c r="REC41" s="163"/>
      <c r="RED41" s="163"/>
      <c r="REE41" s="163"/>
      <c r="REF41" s="163"/>
      <c r="REG41" s="163"/>
      <c r="REH41" s="163"/>
      <c r="REI41" s="163"/>
      <c r="REJ41" s="163"/>
      <c r="REK41" s="163"/>
      <c r="REL41" s="163"/>
      <c r="REM41" s="163"/>
      <c r="REN41" s="163"/>
      <c r="REO41" s="163"/>
      <c r="REP41" s="163"/>
      <c r="REQ41" s="163"/>
      <c r="RER41" s="163"/>
      <c r="RES41" s="163"/>
      <c r="RET41" s="163"/>
      <c r="REU41" s="163"/>
      <c r="REV41" s="163"/>
      <c r="REW41" s="163"/>
      <c r="REX41" s="163"/>
      <c r="REY41" s="163"/>
      <c r="REZ41" s="163"/>
      <c r="RFA41" s="163"/>
      <c r="RFB41" s="163"/>
      <c r="RFC41" s="163"/>
      <c r="RFD41" s="163"/>
      <c r="RFE41" s="163"/>
      <c r="RFF41" s="163"/>
      <c r="RFG41" s="163"/>
      <c r="RFH41" s="163"/>
      <c r="RFI41" s="163"/>
      <c r="RFJ41" s="163"/>
      <c r="RFK41" s="163"/>
      <c r="RFL41" s="163"/>
      <c r="RFM41" s="163"/>
      <c r="RFN41" s="163"/>
      <c r="RFO41" s="163"/>
      <c r="RFP41" s="163"/>
      <c r="RFQ41" s="163"/>
      <c r="RFR41" s="163"/>
      <c r="RFS41" s="163"/>
      <c r="RFT41" s="163"/>
      <c r="RFU41" s="163"/>
      <c r="RFV41" s="163"/>
      <c r="RFW41" s="163"/>
      <c r="RFX41" s="163"/>
      <c r="RFY41" s="163"/>
      <c r="RFZ41" s="163"/>
      <c r="RGA41" s="163"/>
      <c r="RGB41" s="163"/>
      <c r="RGC41" s="163"/>
      <c r="RGD41" s="163"/>
      <c r="RGE41" s="163"/>
      <c r="RGF41" s="163"/>
      <c r="RGG41" s="163"/>
      <c r="RGH41" s="163"/>
      <c r="RGI41" s="163"/>
      <c r="RGJ41" s="163"/>
      <c r="RGK41" s="163"/>
      <c r="RGL41" s="163"/>
      <c r="RGM41" s="163"/>
      <c r="RGN41" s="163"/>
      <c r="RGO41" s="163"/>
      <c r="RGP41" s="163"/>
      <c r="RGQ41" s="163"/>
      <c r="RGR41" s="163"/>
      <c r="RGS41" s="163"/>
      <c r="RGT41" s="163"/>
      <c r="RGU41" s="163"/>
      <c r="RGV41" s="163"/>
      <c r="RGW41" s="163"/>
      <c r="RGX41" s="163"/>
      <c r="RGY41" s="163"/>
      <c r="RGZ41" s="163"/>
      <c r="RHA41" s="163"/>
      <c r="RHB41" s="163"/>
      <c r="RHC41" s="163"/>
      <c r="RHD41" s="163"/>
      <c r="RHE41" s="163"/>
      <c r="RHF41" s="163"/>
      <c r="RHG41" s="163"/>
      <c r="RHH41" s="163"/>
      <c r="RHI41" s="163"/>
      <c r="RHJ41" s="163"/>
      <c r="RHK41" s="163"/>
      <c r="RHL41" s="163"/>
      <c r="RHM41" s="163"/>
      <c r="RHN41" s="163"/>
      <c r="RHO41" s="163"/>
      <c r="RHP41" s="163"/>
      <c r="RHQ41" s="163"/>
      <c r="RHR41" s="163"/>
      <c r="RHS41" s="163"/>
      <c r="RHT41" s="163"/>
      <c r="RHU41" s="163"/>
      <c r="RHV41" s="163"/>
      <c r="RHW41" s="163"/>
      <c r="RHX41" s="163"/>
      <c r="RHY41" s="163"/>
      <c r="RHZ41" s="163"/>
      <c r="RIA41" s="163"/>
      <c r="RIB41" s="163"/>
      <c r="RIC41" s="163"/>
      <c r="RID41" s="163"/>
      <c r="RIE41" s="163"/>
      <c r="RIF41" s="163"/>
      <c r="RIG41" s="163"/>
      <c r="RIH41" s="163"/>
      <c r="RII41" s="163"/>
      <c r="RIJ41" s="163"/>
      <c r="RIK41" s="163"/>
      <c r="RIL41" s="163"/>
      <c r="RIM41" s="163"/>
      <c r="RIN41" s="163"/>
      <c r="RIO41" s="163"/>
      <c r="RIP41" s="163"/>
      <c r="RIQ41" s="163"/>
      <c r="RIR41" s="163"/>
      <c r="RIS41" s="163"/>
      <c r="RIT41" s="163"/>
      <c r="RIU41" s="163"/>
      <c r="RIV41" s="163"/>
      <c r="RIW41" s="163"/>
      <c r="RIX41" s="163"/>
      <c r="RIY41" s="163"/>
      <c r="RIZ41" s="163"/>
      <c r="RJA41" s="163"/>
      <c r="RJB41" s="163"/>
      <c r="RJC41" s="163"/>
      <c r="RJD41" s="163"/>
      <c r="RJE41" s="163"/>
      <c r="RJF41" s="163"/>
      <c r="RJG41" s="163"/>
      <c r="RJH41" s="163"/>
      <c r="RJI41" s="163"/>
      <c r="RJJ41" s="163"/>
      <c r="RJK41" s="163"/>
      <c r="RJL41" s="163"/>
      <c r="RJM41" s="163"/>
      <c r="RJN41" s="163"/>
      <c r="RJO41" s="163"/>
      <c r="RJP41" s="163"/>
      <c r="RJQ41" s="163"/>
      <c r="RJR41" s="163"/>
      <c r="RJS41" s="163"/>
      <c r="RJT41" s="163"/>
      <c r="RJU41" s="163"/>
      <c r="RJV41" s="163"/>
      <c r="RJW41" s="163"/>
      <c r="RJX41" s="163"/>
      <c r="RJY41" s="163"/>
      <c r="RJZ41" s="163"/>
      <c r="RKA41" s="163"/>
      <c r="RKB41" s="163"/>
      <c r="RKC41" s="163"/>
      <c r="RKD41" s="163"/>
      <c r="RKE41" s="163"/>
      <c r="RKF41" s="163"/>
      <c r="RKG41" s="163"/>
      <c r="RKH41" s="163"/>
      <c r="RKI41" s="163"/>
      <c r="RKJ41" s="163"/>
      <c r="RKK41" s="163"/>
      <c r="RKL41" s="163"/>
      <c r="RKM41" s="163"/>
      <c r="RKN41" s="163"/>
      <c r="RKO41" s="163"/>
      <c r="RKP41" s="163"/>
      <c r="RKQ41" s="163"/>
      <c r="RKR41" s="163"/>
      <c r="RKS41" s="163"/>
      <c r="RKT41" s="163"/>
      <c r="RKU41" s="163"/>
      <c r="RKV41" s="163"/>
      <c r="RKW41" s="163"/>
      <c r="RKX41" s="163"/>
      <c r="RKY41" s="163"/>
      <c r="RKZ41" s="163"/>
      <c r="RLA41" s="163"/>
      <c r="RLB41" s="163"/>
      <c r="RLC41" s="163"/>
      <c r="RLD41" s="163"/>
      <c r="RLE41" s="163"/>
      <c r="RLF41" s="163"/>
      <c r="RLG41" s="163"/>
      <c r="RLH41" s="163"/>
      <c r="RLI41" s="163"/>
      <c r="RLJ41" s="163"/>
      <c r="RLK41" s="163"/>
      <c r="RLL41" s="163"/>
      <c r="RLM41" s="163"/>
      <c r="RLN41" s="163"/>
      <c r="RLO41" s="163"/>
      <c r="RLP41" s="163"/>
      <c r="RLQ41" s="163"/>
      <c r="RLR41" s="163"/>
      <c r="RLS41" s="163"/>
      <c r="RLT41" s="163"/>
      <c r="RLU41" s="163"/>
      <c r="RLV41" s="163"/>
      <c r="RLW41" s="163"/>
      <c r="RLX41" s="163"/>
      <c r="RLY41" s="163"/>
      <c r="RLZ41" s="163"/>
      <c r="RMA41" s="163"/>
      <c r="RMB41" s="163"/>
      <c r="RMC41" s="163"/>
      <c r="RMD41" s="163"/>
      <c r="RME41" s="163"/>
      <c r="RMF41" s="163"/>
      <c r="RMG41" s="163"/>
      <c r="RMH41" s="163"/>
      <c r="RMI41" s="163"/>
      <c r="RMJ41" s="163"/>
      <c r="RMK41" s="163"/>
      <c r="RML41" s="163"/>
      <c r="RMM41" s="163"/>
      <c r="RMN41" s="163"/>
      <c r="RMO41" s="163"/>
      <c r="RMP41" s="163"/>
      <c r="RMQ41" s="163"/>
      <c r="RMR41" s="163"/>
      <c r="RMS41" s="163"/>
      <c r="RMT41" s="163"/>
      <c r="RMU41" s="163"/>
      <c r="RMV41" s="163"/>
      <c r="RMW41" s="163"/>
      <c r="RMX41" s="163"/>
      <c r="RMY41" s="163"/>
      <c r="RMZ41" s="163"/>
      <c r="RNA41" s="163"/>
      <c r="RNB41" s="163"/>
      <c r="RNC41" s="163"/>
      <c r="RND41" s="163"/>
      <c r="RNE41" s="163"/>
      <c r="RNF41" s="163"/>
      <c r="RNG41" s="163"/>
      <c r="RNH41" s="163"/>
      <c r="RNI41" s="163"/>
      <c r="RNJ41" s="163"/>
      <c r="RNK41" s="163"/>
      <c r="RNL41" s="163"/>
      <c r="RNM41" s="163"/>
      <c r="RNN41" s="163"/>
      <c r="RNO41" s="163"/>
      <c r="RNP41" s="163"/>
      <c r="RNQ41" s="163"/>
      <c r="RNR41" s="163"/>
      <c r="RNS41" s="163"/>
      <c r="RNT41" s="163"/>
      <c r="RNU41" s="163"/>
      <c r="RNV41" s="163"/>
      <c r="RNW41" s="163"/>
      <c r="RNX41" s="163"/>
      <c r="RNY41" s="163"/>
      <c r="RNZ41" s="163"/>
      <c r="ROA41" s="163"/>
      <c r="ROB41" s="163"/>
      <c r="ROC41" s="163"/>
      <c r="ROD41" s="163"/>
      <c r="ROE41" s="163"/>
      <c r="ROF41" s="163"/>
      <c r="ROG41" s="163"/>
      <c r="ROH41" s="163"/>
      <c r="ROI41" s="163"/>
      <c r="ROJ41" s="163"/>
      <c r="ROK41" s="163"/>
      <c r="ROL41" s="163"/>
      <c r="ROM41" s="163"/>
      <c r="RON41" s="163"/>
      <c r="ROO41" s="163"/>
      <c r="ROP41" s="163"/>
      <c r="ROQ41" s="163"/>
      <c r="ROR41" s="163"/>
      <c r="ROS41" s="163"/>
      <c r="ROT41" s="163"/>
      <c r="ROU41" s="163"/>
      <c r="ROV41" s="163"/>
      <c r="ROW41" s="163"/>
      <c r="ROX41" s="163"/>
      <c r="ROY41" s="163"/>
      <c r="ROZ41" s="163"/>
      <c r="RPA41" s="163"/>
      <c r="RPB41" s="163"/>
      <c r="RPC41" s="163"/>
      <c r="RPD41" s="163"/>
      <c r="RPE41" s="163"/>
      <c r="RPF41" s="163"/>
      <c r="RPG41" s="163"/>
      <c r="RPH41" s="163"/>
      <c r="RPI41" s="163"/>
      <c r="RPJ41" s="163"/>
      <c r="RPK41" s="163"/>
      <c r="RPL41" s="163"/>
      <c r="RPM41" s="163"/>
      <c r="RPN41" s="163"/>
      <c r="RPO41" s="163"/>
      <c r="RPP41" s="163"/>
      <c r="RPQ41" s="163"/>
      <c r="RPR41" s="163"/>
      <c r="RPS41" s="163"/>
      <c r="RPT41" s="163"/>
      <c r="RPU41" s="163"/>
      <c r="RPV41" s="163"/>
      <c r="RPW41" s="163"/>
      <c r="RPX41" s="163"/>
      <c r="RPY41" s="163"/>
      <c r="RPZ41" s="163"/>
      <c r="RQA41" s="163"/>
      <c r="RQB41" s="163"/>
      <c r="RQC41" s="163"/>
      <c r="RQD41" s="163"/>
      <c r="RQE41" s="163"/>
      <c r="RQF41" s="163"/>
      <c r="RQG41" s="163"/>
      <c r="RQH41" s="163"/>
      <c r="RQI41" s="163"/>
      <c r="RQJ41" s="163"/>
      <c r="RQK41" s="163"/>
      <c r="RQL41" s="163"/>
      <c r="RQM41" s="163"/>
      <c r="RQN41" s="163"/>
      <c r="RQO41" s="163"/>
      <c r="RQP41" s="163"/>
      <c r="RQQ41" s="163"/>
      <c r="RQR41" s="163"/>
      <c r="RQS41" s="163"/>
      <c r="RQT41" s="163"/>
      <c r="RQU41" s="163"/>
      <c r="RQV41" s="163"/>
      <c r="RQW41" s="163"/>
      <c r="RQX41" s="163"/>
      <c r="RQY41" s="163"/>
      <c r="RQZ41" s="163"/>
      <c r="RRA41" s="163"/>
      <c r="RRB41" s="163"/>
      <c r="RRC41" s="163"/>
      <c r="RRD41" s="163"/>
      <c r="RRE41" s="163"/>
      <c r="RRF41" s="163"/>
      <c r="RRG41" s="163"/>
      <c r="RRH41" s="163"/>
      <c r="RRI41" s="163"/>
      <c r="RRJ41" s="163"/>
      <c r="RRK41" s="163"/>
      <c r="RRL41" s="163"/>
      <c r="RRM41" s="163"/>
      <c r="RRN41" s="163"/>
      <c r="RRO41" s="163"/>
      <c r="RRP41" s="163"/>
      <c r="RRQ41" s="163"/>
      <c r="RRR41" s="163"/>
      <c r="RRS41" s="163"/>
      <c r="RRT41" s="163"/>
      <c r="RRU41" s="163"/>
      <c r="RRV41" s="163"/>
      <c r="RRW41" s="163"/>
      <c r="RRX41" s="163"/>
      <c r="RRY41" s="163"/>
      <c r="RRZ41" s="163"/>
      <c r="RSA41" s="163"/>
      <c r="RSB41" s="163"/>
      <c r="RSC41" s="163"/>
      <c r="RSD41" s="163"/>
      <c r="RSE41" s="163"/>
      <c r="RSF41" s="163"/>
      <c r="RSG41" s="163"/>
      <c r="RSH41" s="163"/>
      <c r="RSI41" s="163"/>
      <c r="RSJ41" s="163"/>
      <c r="RSK41" s="163"/>
      <c r="RSL41" s="163"/>
      <c r="RSM41" s="163"/>
      <c r="RSN41" s="163"/>
      <c r="RSO41" s="163"/>
      <c r="RSP41" s="163"/>
      <c r="RSQ41" s="163"/>
      <c r="RSR41" s="163"/>
      <c r="RSS41" s="163"/>
      <c r="RST41" s="163"/>
      <c r="RSU41" s="163"/>
      <c r="RSV41" s="163"/>
      <c r="RSW41" s="163"/>
      <c r="RSX41" s="163"/>
      <c r="RSY41" s="163"/>
      <c r="RSZ41" s="163"/>
      <c r="RTA41" s="163"/>
      <c r="RTB41" s="163"/>
      <c r="RTC41" s="163"/>
      <c r="RTD41" s="163"/>
      <c r="RTE41" s="163"/>
      <c r="RTF41" s="163"/>
      <c r="RTG41" s="163"/>
      <c r="RTH41" s="163"/>
      <c r="RTI41" s="163"/>
      <c r="RTJ41" s="163"/>
      <c r="RTK41" s="163"/>
      <c r="RTL41" s="163"/>
      <c r="RTM41" s="163"/>
      <c r="RTN41" s="163"/>
      <c r="RTO41" s="163"/>
      <c r="RTP41" s="163"/>
      <c r="RTQ41" s="163"/>
      <c r="RTR41" s="163"/>
      <c r="RTS41" s="163"/>
      <c r="RTT41" s="163"/>
      <c r="RTU41" s="163"/>
      <c r="RTV41" s="163"/>
      <c r="RTW41" s="163"/>
      <c r="RTX41" s="163"/>
      <c r="RTY41" s="163"/>
      <c r="RTZ41" s="163"/>
      <c r="RUA41" s="163"/>
      <c r="RUB41" s="163"/>
      <c r="RUC41" s="163"/>
      <c r="RUD41" s="163"/>
      <c r="RUE41" s="163"/>
      <c r="RUF41" s="163"/>
      <c r="RUG41" s="163"/>
      <c r="RUH41" s="163"/>
      <c r="RUI41" s="163"/>
      <c r="RUJ41" s="163"/>
      <c r="RUK41" s="163"/>
      <c r="RUL41" s="163"/>
      <c r="RUM41" s="163"/>
      <c r="RUN41" s="163"/>
      <c r="RUO41" s="163"/>
      <c r="RUP41" s="163"/>
      <c r="RUQ41" s="163"/>
      <c r="RUR41" s="163"/>
      <c r="RUS41" s="163"/>
      <c r="RUT41" s="163"/>
      <c r="RUU41" s="163"/>
      <c r="RUV41" s="163"/>
      <c r="RUW41" s="163"/>
      <c r="RUX41" s="163"/>
      <c r="RUY41" s="163"/>
      <c r="RUZ41" s="163"/>
      <c r="RVA41" s="163"/>
      <c r="RVB41" s="163"/>
      <c r="RVC41" s="163"/>
      <c r="RVD41" s="163"/>
      <c r="RVE41" s="163"/>
      <c r="RVF41" s="163"/>
      <c r="RVG41" s="163"/>
      <c r="RVH41" s="163"/>
      <c r="RVI41" s="163"/>
      <c r="RVJ41" s="163"/>
      <c r="RVK41" s="163"/>
      <c r="RVL41" s="163"/>
      <c r="RVM41" s="163"/>
      <c r="RVN41" s="163"/>
      <c r="RVO41" s="163"/>
      <c r="RVP41" s="163"/>
      <c r="RVQ41" s="163"/>
      <c r="RVR41" s="163"/>
      <c r="RVS41" s="163"/>
      <c r="RVT41" s="163"/>
      <c r="RVU41" s="163"/>
      <c r="RVV41" s="163"/>
      <c r="RVW41" s="163"/>
      <c r="RVX41" s="163"/>
      <c r="RVY41" s="163"/>
      <c r="RVZ41" s="163"/>
      <c r="RWA41" s="163"/>
      <c r="RWB41" s="163"/>
      <c r="RWC41" s="163"/>
      <c r="RWD41" s="163"/>
      <c r="RWE41" s="163"/>
      <c r="RWF41" s="163"/>
      <c r="RWG41" s="163"/>
      <c r="RWH41" s="163"/>
      <c r="RWI41" s="163"/>
      <c r="RWJ41" s="163"/>
      <c r="RWK41" s="163"/>
      <c r="RWL41" s="163"/>
      <c r="RWM41" s="163"/>
      <c r="RWN41" s="163"/>
      <c r="RWO41" s="163"/>
      <c r="RWP41" s="163"/>
      <c r="RWQ41" s="163"/>
      <c r="RWR41" s="163"/>
      <c r="RWS41" s="163"/>
      <c r="RWT41" s="163"/>
      <c r="RWU41" s="163"/>
      <c r="RWV41" s="163"/>
      <c r="RWW41" s="163"/>
      <c r="RWX41" s="163"/>
      <c r="RWY41" s="163"/>
      <c r="RWZ41" s="163"/>
      <c r="RXA41" s="163"/>
      <c r="RXB41" s="163"/>
      <c r="RXC41" s="163"/>
      <c r="RXD41" s="163"/>
      <c r="RXE41" s="163"/>
      <c r="RXF41" s="163"/>
      <c r="RXG41" s="163"/>
      <c r="RXH41" s="163"/>
      <c r="RXI41" s="163"/>
      <c r="RXJ41" s="163"/>
      <c r="RXK41" s="163"/>
      <c r="RXL41" s="163"/>
      <c r="RXM41" s="163"/>
      <c r="RXN41" s="163"/>
      <c r="RXO41" s="163"/>
      <c r="RXP41" s="163"/>
      <c r="RXQ41" s="163"/>
      <c r="RXR41" s="163"/>
      <c r="RXS41" s="163"/>
      <c r="RXT41" s="163"/>
      <c r="RXU41" s="163"/>
      <c r="RXV41" s="163"/>
      <c r="RXW41" s="163"/>
      <c r="RXX41" s="163"/>
      <c r="RXY41" s="163"/>
      <c r="RXZ41" s="163"/>
      <c r="RYA41" s="163"/>
      <c r="RYB41" s="163"/>
      <c r="RYC41" s="163"/>
      <c r="RYD41" s="163"/>
      <c r="RYE41" s="163"/>
      <c r="RYF41" s="163"/>
      <c r="RYG41" s="163"/>
      <c r="RYH41" s="163"/>
      <c r="RYI41" s="163"/>
      <c r="RYJ41" s="163"/>
      <c r="RYK41" s="163"/>
      <c r="RYL41" s="163"/>
      <c r="RYM41" s="163"/>
      <c r="RYN41" s="163"/>
      <c r="RYO41" s="163"/>
      <c r="RYP41" s="163"/>
      <c r="RYQ41" s="163"/>
      <c r="RYR41" s="163"/>
      <c r="RYS41" s="163"/>
      <c r="RYT41" s="163"/>
      <c r="RYU41" s="163"/>
      <c r="RYV41" s="163"/>
      <c r="RYW41" s="163"/>
      <c r="RYX41" s="163"/>
      <c r="RYY41" s="163"/>
      <c r="RYZ41" s="163"/>
      <c r="RZA41" s="163"/>
      <c r="RZB41" s="163"/>
      <c r="RZC41" s="163"/>
      <c r="RZD41" s="163"/>
      <c r="RZE41" s="163"/>
      <c r="RZF41" s="163"/>
      <c r="RZG41" s="163"/>
      <c r="RZH41" s="163"/>
      <c r="RZI41" s="163"/>
      <c r="RZJ41" s="163"/>
      <c r="RZK41" s="163"/>
      <c r="RZL41" s="163"/>
      <c r="RZM41" s="163"/>
      <c r="RZN41" s="163"/>
      <c r="RZO41" s="163"/>
      <c r="RZP41" s="163"/>
      <c r="RZQ41" s="163"/>
      <c r="RZR41" s="163"/>
      <c r="RZS41" s="163"/>
      <c r="RZT41" s="163"/>
      <c r="RZU41" s="163"/>
      <c r="RZV41" s="163"/>
      <c r="RZW41" s="163"/>
      <c r="RZX41" s="163"/>
      <c r="RZY41" s="163"/>
      <c r="RZZ41" s="163"/>
      <c r="SAA41" s="163"/>
      <c r="SAB41" s="163"/>
      <c r="SAC41" s="163"/>
      <c r="SAD41" s="163"/>
      <c r="SAE41" s="163"/>
      <c r="SAF41" s="163"/>
      <c r="SAG41" s="163"/>
      <c r="SAH41" s="163"/>
      <c r="SAI41" s="163"/>
      <c r="SAJ41" s="163"/>
      <c r="SAK41" s="163"/>
      <c r="SAL41" s="163"/>
      <c r="SAM41" s="163"/>
      <c r="SAN41" s="163"/>
      <c r="SAO41" s="163"/>
      <c r="SAP41" s="163"/>
      <c r="SAQ41" s="163"/>
      <c r="SAR41" s="163"/>
      <c r="SAS41" s="163"/>
      <c r="SAT41" s="163"/>
      <c r="SAU41" s="163"/>
      <c r="SAV41" s="163"/>
      <c r="SAW41" s="163"/>
      <c r="SAX41" s="163"/>
      <c r="SAY41" s="163"/>
      <c r="SAZ41" s="163"/>
      <c r="SBA41" s="163"/>
      <c r="SBB41" s="163"/>
      <c r="SBC41" s="163"/>
      <c r="SBD41" s="163"/>
      <c r="SBE41" s="163"/>
      <c r="SBF41" s="163"/>
      <c r="SBG41" s="163"/>
      <c r="SBH41" s="163"/>
      <c r="SBI41" s="163"/>
      <c r="SBJ41" s="163"/>
      <c r="SBK41" s="163"/>
      <c r="SBL41" s="163"/>
      <c r="SBM41" s="163"/>
      <c r="SBN41" s="163"/>
      <c r="SBO41" s="163"/>
      <c r="SBP41" s="163"/>
      <c r="SBQ41" s="163"/>
      <c r="SBR41" s="163"/>
      <c r="SBS41" s="163"/>
      <c r="SBT41" s="163"/>
      <c r="SBU41" s="163"/>
      <c r="SBV41" s="163"/>
      <c r="SBW41" s="163"/>
      <c r="SBX41" s="163"/>
      <c r="SBY41" s="163"/>
      <c r="SBZ41" s="163"/>
      <c r="SCA41" s="163"/>
      <c r="SCB41" s="163"/>
      <c r="SCC41" s="163"/>
      <c r="SCD41" s="163"/>
      <c r="SCE41" s="163"/>
      <c r="SCF41" s="163"/>
      <c r="SCG41" s="163"/>
      <c r="SCH41" s="163"/>
      <c r="SCI41" s="163"/>
      <c r="SCJ41" s="163"/>
      <c r="SCK41" s="163"/>
      <c r="SCL41" s="163"/>
      <c r="SCM41" s="163"/>
      <c r="SCN41" s="163"/>
      <c r="SCO41" s="163"/>
      <c r="SCP41" s="163"/>
      <c r="SCQ41" s="163"/>
      <c r="SCR41" s="163"/>
      <c r="SCS41" s="163"/>
      <c r="SCT41" s="163"/>
      <c r="SCU41" s="163"/>
      <c r="SCV41" s="163"/>
      <c r="SCW41" s="163"/>
      <c r="SCX41" s="163"/>
      <c r="SCY41" s="163"/>
      <c r="SCZ41" s="163"/>
      <c r="SDA41" s="163"/>
      <c r="SDB41" s="163"/>
      <c r="SDC41" s="163"/>
      <c r="SDD41" s="163"/>
      <c r="SDE41" s="163"/>
      <c r="SDF41" s="163"/>
      <c r="SDG41" s="163"/>
      <c r="SDH41" s="163"/>
      <c r="SDI41" s="163"/>
      <c r="SDJ41" s="163"/>
      <c r="SDK41" s="163"/>
      <c r="SDL41" s="163"/>
      <c r="SDM41" s="163"/>
      <c r="SDN41" s="163"/>
      <c r="SDO41" s="163"/>
      <c r="SDP41" s="163"/>
      <c r="SDQ41" s="163"/>
      <c r="SDR41" s="163"/>
      <c r="SDS41" s="163"/>
      <c r="SDT41" s="163"/>
      <c r="SDU41" s="163"/>
      <c r="SDV41" s="163"/>
      <c r="SDW41" s="163"/>
      <c r="SDX41" s="163"/>
      <c r="SDY41" s="163"/>
      <c r="SDZ41" s="163"/>
      <c r="SEA41" s="163"/>
      <c r="SEB41" s="163"/>
      <c r="SEC41" s="163"/>
      <c r="SED41" s="163"/>
      <c r="SEE41" s="163"/>
      <c r="SEF41" s="163"/>
      <c r="SEG41" s="163"/>
      <c r="SEH41" s="163"/>
      <c r="SEI41" s="163"/>
      <c r="SEJ41" s="163"/>
      <c r="SEK41" s="163"/>
      <c r="SEL41" s="163"/>
      <c r="SEM41" s="163"/>
      <c r="SEN41" s="163"/>
      <c r="SEO41" s="163"/>
      <c r="SEP41" s="163"/>
      <c r="SEQ41" s="163"/>
      <c r="SER41" s="163"/>
      <c r="SES41" s="163"/>
      <c r="SET41" s="163"/>
      <c r="SEU41" s="163"/>
      <c r="SEV41" s="163"/>
      <c r="SEW41" s="163"/>
      <c r="SEX41" s="163"/>
      <c r="SEY41" s="163"/>
      <c r="SEZ41" s="163"/>
      <c r="SFA41" s="163"/>
      <c r="SFB41" s="163"/>
      <c r="SFC41" s="163"/>
      <c r="SFD41" s="163"/>
      <c r="SFE41" s="163"/>
      <c r="SFF41" s="163"/>
      <c r="SFG41" s="163"/>
      <c r="SFH41" s="163"/>
      <c r="SFI41" s="163"/>
      <c r="SFJ41" s="163"/>
      <c r="SFK41" s="163"/>
      <c r="SFL41" s="163"/>
      <c r="SFM41" s="163"/>
      <c r="SFN41" s="163"/>
      <c r="SFO41" s="163"/>
      <c r="SFP41" s="163"/>
      <c r="SFQ41" s="163"/>
      <c r="SFR41" s="163"/>
      <c r="SFS41" s="163"/>
      <c r="SFT41" s="163"/>
      <c r="SFU41" s="163"/>
      <c r="SFV41" s="163"/>
      <c r="SFW41" s="163"/>
      <c r="SFX41" s="163"/>
      <c r="SFY41" s="163"/>
      <c r="SFZ41" s="163"/>
      <c r="SGA41" s="163"/>
      <c r="SGB41" s="163"/>
      <c r="SGC41" s="163"/>
      <c r="SGD41" s="163"/>
      <c r="SGE41" s="163"/>
      <c r="SGF41" s="163"/>
      <c r="SGG41" s="163"/>
      <c r="SGH41" s="163"/>
      <c r="SGI41" s="163"/>
      <c r="SGJ41" s="163"/>
      <c r="SGK41" s="163"/>
      <c r="SGL41" s="163"/>
      <c r="SGM41" s="163"/>
      <c r="SGN41" s="163"/>
      <c r="SGO41" s="163"/>
      <c r="SGP41" s="163"/>
      <c r="SGQ41" s="163"/>
      <c r="SGR41" s="163"/>
      <c r="SGS41" s="163"/>
      <c r="SGT41" s="163"/>
      <c r="SGU41" s="163"/>
      <c r="SGV41" s="163"/>
      <c r="SGW41" s="163"/>
      <c r="SGX41" s="163"/>
      <c r="SGY41" s="163"/>
      <c r="SGZ41" s="163"/>
      <c r="SHA41" s="163"/>
      <c r="SHB41" s="163"/>
      <c r="SHC41" s="163"/>
      <c r="SHD41" s="163"/>
      <c r="SHE41" s="163"/>
      <c r="SHF41" s="163"/>
      <c r="SHG41" s="163"/>
      <c r="SHH41" s="163"/>
      <c r="SHI41" s="163"/>
      <c r="SHJ41" s="163"/>
      <c r="SHK41" s="163"/>
      <c r="SHL41" s="163"/>
      <c r="SHM41" s="163"/>
      <c r="SHN41" s="163"/>
      <c r="SHO41" s="163"/>
      <c r="SHP41" s="163"/>
      <c r="SHQ41" s="163"/>
      <c r="SHR41" s="163"/>
      <c r="SHS41" s="163"/>
      <c r="SHT41" s="163"/>
      <c r="SHU41" s="163"/>
      <c r="SHV41" s="163"/>
      <c r="SHW41" s="163"/>
      <c r="SHX41" s="163"/>
      <c r="SHY41" s="163"/>
      <c r="SHZ41" s="163"/>
      <c r="SIA41" s="163"/>
      <c r="SIB41" s="163"/>
      <c r="SIC41" s="163"/>
      <c r="SID41" s="163"/>
      <c r="SIE41" s="163"/>
      <c r="SIF41" s="163"/>
      <c r="SIG41" s="163"/>
      <c r="SIH41" s="163"/>
      <c r="SII41" s="163"/>
      <c r="SIJ41" s="163"/>
      <c r="SIK41" s="163"/>
      <c r="SIL41" s="163"/>
      <c r="SIM41" s="163"/>
      <c r="SIN41" s="163"/>
      <c r="SIO41" s="163"/>
      <c r="SIP41" s="163"/>
      <c r="SIQ41" s="163"/>
      <c r="SIR41" s="163"/>
      <c r="SIS41" s="163"/>
      <c r="SIT41" s="163"/>
      <c r="SIU41" s="163"/>
      <c r="SIV41" s="163"/>
      <c r="SIW41" s="163"/>
      <c r="SIX41" s="163"/>
      <c r="SIY41" s="163"/>
      <c r="SIZ41" s="163"/>
      <c r="SJA41" s="163"/>
      <c r="SJB41" s="163"/>
      <c r="SJC41" s="163"/>
      <c r="SJD41" s="163"/>
      <c r="SJE41" s="163"/>
      <c r="SJF41" s="163"/>
      <c r="SJG41" s="163"/>
      <c r="SJH41" s="163"/>
      <c r="SJI41" s="163"/>
      <c r="SJJ41" s="163"/>
      <c r="SJK41" s="163"/>
      <c r="SJL41" s="163"/>
      <c r="SJM41" s="163"/>
      <c r="SJN41" s="163"/>
      <c r="SJO41" s="163"/>
      <c r="SJP41" s="163"/>
      <c r="SJQ41" s="163"/>
      <c r="SJR41" s="163"/>
      <c r="SJS41" s="163"/>
      <c r="SJT41" s="163"/>
      <c r="SJU41" s="163"/>
      <c r="SJV41" s="163"/>
      <c r="SJW41" s="163"/>
      <c r="SJX41" s="163"/>
      <c r="SJY41" s="163"/>
      <c r="SJZ41" s="163"/>
      <c r="SKA41" s="163"/>
      <c r="SKB41" s="163"/>
      <c r="SKC41" s="163"/>
      <c r="SKD41" s="163"/>
      <c r="SKE41" s="163"/>
      <c r="SKF41" s="163"/>
      <c r="SKG41" s="163"/>
      <c r="SKH41" s="163"/>
      <c r="SKI41" s="163"/>
      <c r="SKJ41" s="163"/>
      <c r="SKK41" s="163"/>
      <c r="SKL41" s="163"/>
      <c r="SKM41" s="163"/>
      <c r="SKN41" s="163"/>
      <c r="SKO41" s="163"/>
      <c r="SKP41" s="163"/>
      <c r="SKQ41" s="163"/>
      <c r="SKR41" s="163"/>
      <c r="SKS41" s="163"/>
      <c r="SKT41" s="163"/>
      <c r="SKU41" s="163"/>
      <c r="SKV41" s="163"/>
      <c r="SKW41" s="163"/>
      <c r="SKX41" s="163"/>
      <c r="SKY41" s="163"/>
      <c r="SKZ41" s="163"/>
      <c r="SLA41" s="163"/>
      <c r="SLB41" s="163"/>
      <c r="SLC41" s="163"/>
      <c r="SLD41" s="163"/>
      <c r="SLE41" s="163"/>
      <c r="SLF41" s="163"/>
      <c r="SLG41" s="163"/>
      <c r="SLH41" s="163"/>
      <c r="SLI41" s="163"/>
      <c r="SLJ41" s="163"/>
      <c r="SLK41" s="163"/>
      <c r="SLL41" s="163"/>
      <c r="SLM41" s="163"/>
      <c r="SLN41" s="163"/>
      <c r="SLO41" s="163"/>
      <c r="SLP41" s="163"/>
      <c r="SLQ41" s="163"/>
      <c r="SLR41" s="163"/>
      <c r="SLS41" s="163"/>
      <c r="SLT41" s="163"/>
      <c r="SLU41" s="163"/>
      <c r="SLV41" s="163"/>
      <c r="SLW41" s="163"/>
      <c r="SLX41" s="163"/>
      <c r="SLY41" s="163"/>
      <c r="SLZ41" s="163"/>
      <c r="SMA41" s="163"/>
      <c r="SMB41" s="163"/>
      <c r="SMC41" s="163"/>
      <c r="SMD41" s="163"/>
      <c r="SME41" s="163"/>
      <c r="SMF41" s="163"/>
      <c r="SMG41" s="163"/>
      <c r="SMH41" s="163"/>
      <c r="SMI41" s="163"/>
      <c r="SMJ41" s="163"/>
      <c r="SMK41" s="163"/>
      <c r="SML41" s="163"/>
      <c r="SMM41" s="163"/>
      <c r="SMN41" s="163"/>
      <c r="SMO41" s="163"/>
      <c r="SMP41" s="163"/>
      <c r="SMQ41" s="163"/>
      <c r="SMR41" s="163"/>
      <c r="SMS41" s="163"/>
      <c r="SMT41" s="163"/>
      <c r="SMU41" s="163"/>
      <c r="SMV41" s="163"/>
      <c r="SMW41" s="163"/>
      <c r="SMX41" s="163"/>
      <c r="SMY41" s="163"/>
      <c r="SMZ41" s="163"/>
      <c r="SNA41" s="163"/>
      <c r="SNB41" s="163"/>
      <c r="SNC41" s="163"/>
      <c r="SND41" s="163"/>
      <c r="SNE41" s="163"/>
      <c r="SNF41" s="163"/>
      <c r="SNG41" s="163"/>
      <c r="SNH41" s="163"/>
      <c r="SNI41" s="163"/>
      <c r="SNJ41" s="163"/>
      <c r="SNK41" s="163"/>
      <c r="SNL41" s="163"/>
      <c r="SNM41" s="163"/>
      <c r="SNN41" s="163"/>
      <c r="SNO41" s="163"/>
      <c r="SNP41" s="163"/>
      <c r="SNQ41" s="163"/>
      <c r="SNR41" s="163"/>
      <c r="SNS41" s="163"/>
      <c r="SNT41" s="163"/>
      <c r="SNU41" s="163"/>
      <c r="SNV41" s="163"/>
      <c r="SNW41" s="163"/>
      <c r="SNX41" s="163"/>
      <c r="SNY41" s="163"/>
      <c r="SNZ41" s="163"/>
      <c r="SOA41" s="163"/>
      <c r="SOB41" s="163"/>
      <c r="SOC41" s="163"/>
      <c r="SOD41" s="163"/>
      <c r="SOE41" s="163"/>
      <c r="SOF41" s="163"/>
      <c r="SOG41" s="163"/>
      <c r="SOH41" s="163"/>
      <c r="SOI41" s="163"/>
      <c r="SOJ41" s="163"/>
      <c r="SOK41" s="163"/>
      <c r="SOL41" s="163"/>
      <c r="SOM41" s="163"/>
      <c r="SON41" s="163"/>
      <c r="SOO41" s="163"/>
      <c r="SOP41" s="163"/>
      <c r="SOQ41" s="163"/>
      <c r="SOR41" s="163"/>
      <c r="SOS41" s="163"/>
      <c r="SOT41" s="163"/>
      <c r="SOU41" s="163"/>
      <c r="SOV41" s="163"/>
      <c r="SOW41" s="163"/>
      <c r="SOX41" s="163"/>
      <c r="SOY41" s="163"/>
      <c r="SOZ41" s="163"/>
      <c r="SPA41" s="163"/>
      <c r="SPB41" s="163"/>
      <c r="SPC41" s="163"/>
      <c r="SPD41" s="163"/>
      <c r="SPE41" s="163"/>
      <c r="SPF41" s="163"/>
      <c r="SPG41" s="163"/>
      <c r="SPH41" s="163"/>
      <c r="SPI41" s="163"/>
      <c r="SPJ41" s="163"/>
      <c r="SPK41" s="163"/>
      <c r="SPL41" s="163"/>
      <c r="SPM41" s="163"/>
      <c r="SPN41" s="163"/>
      <c r="SPO41" s="163"/>
      <c r="SPP41" s="163"/>
      <c r="SPQ41" s="163"/>
      <c r="SPR41" s="163"/>
      <c r="SPS41" s="163"/>
      <c r="SPT41" s="163"/>
      <c r="SPU41" s="163"/>
      <c r="SPV41" s="163"/>
      <c r="SPW41" s="163"/>
      <c r="SPX41" s="163"/>
      <c r="SPY41" s="163"/>
      <c r="SPZ41" s="163"/>
      <c r="SQA41" s="163"/>
      <c r="SQB41" s="163"/>
      <c r="SQC41" s="163"/>
      <c r="SQD41" s="163"/>
      <c r="SQE41" s="163"/>
      <c r="SQF41" s="163"/>
      <c r="SQG41" s="163"/>
      <c r="SQH41" s="163"/>
      <c r="SQI41" s="163"/>
      <c r="SQJ41" s="163"/>
      <c r="SQK41" s="163"/>
      <c r="SQL41" s="163"/>
      <c r="SQM41" s="163"/>
      <c r="SQN41" s="163"/>
      <c r="SQO41" s="163"/>
      <c r="SQP41" s="163"/>
      <c r="SQQ41" s="163"/>
      <c r="SQR41" s="163"/>
      <c r="SQS41" s="163"/>
      <c r="SQT41" s="163"/>
      <c r="SQU41" s="163"/>
      <c r="SQV41" s="163"/>
      <c r="SQW41" s="163"/>
      <c r="SQX41" s="163"/>
      <c r="SQY41" s="163"/>
      <c r="SQZ41" s="163"/>
      <c r="SRA41" s="163"/>
      <c r="SRB41" s="163"/>
      <c r="SRC41" s="163"/>
      <c r="SRD41" s="163"/>
      <c r="SRE41" s="163"/>
      <c r="SRF41" s="163"/>
      <c r="SRG41" s="163"/>
      <c r="SRH41" s="163"/>
      <c r="SRI41" s="163"/>
      <c r="SRJ41" s="163"/>
      <c r="SRK41" s="163"/>
      <c r="SRL41" s="163"/>
      <c r="SRM41" s="163"/>
      <c r="SRN41" s="163"/>
      <c r="SRO41" s="163"/>
      <c r="SRP41" s="163"/>
      <c r="SRQ41" s="163"/>
      <c r="SRR41" s="163"/>
      <c r="SRS41" s="163"/>
      <c r="SRT41" s="163"/>
      <c r="SRU41" s="163"/>
      <c r="SRV41" s="163"/>
      <c r="SRW41" s="163"/>
      <c r="SRX41" s="163"/>
      <c r="SRY41" s="163"/>
      <c r="SRZ41" s="163"/>
      <c r="SSA41" s="163"/>
      <c r="SSB41" s="163"/>
      <c r="SSC41" s="163"/>
      <c r="SSD41" s="163"/>
      <c r="SSE41" s="163"/>
      <c r="SSF41" s="163"/>
      <c r="SSG41" s="163"/>
      <c r="SSH41" s="163"/>
      <c r="SSI41" s="163"/>
      <c r="SSJ41" s="163"/>
      <c r="SSK41" s="163"/>
      <c r="SSL41" s="163"/>
      <c r="SSM41" s="163"/>
      <c r="SSN41" s="163"/>
      <c r="SSO41" s="163"/>
      <c r="SSP41" s="163"/>
      <c r="SSQ41" s="163"/>
      <c r="SSR41" s="163"/>
      <c r="SSS41" s="163"/>
      <c r="SST41" s="163"/>
      <c r="SSU41" s="163"/>
      <c r="SSV41" s="163"/>
      <c r="SSW41" s="163"/>
      <c r="SSX41" s="163"/>
      <c r="SSY41" s="163"/>
      <c r="SSZ41" s="163"/>
      <c r="STA41" s="163"/>
      <c r="STB41" s="163"/>
      <c r="STC41" s="163"/>
      <c r="STD41" s="163"/>
      <c r="STE41" s="163"/>
      <c r="STF41" s="163"/>
      <c r="STG41" s="163"/>
      <c r="STH41" s="163"/>
      <c r="STI41" s="163"/>
      <c r="STJ41" s="163"/>
      <c r="STK41" s="163"/>
      <c r="STL41" s="163"/>
      <c r="STM41" s="163"/>
      <c r="STN41" s="163"/>
      <c r="STO41" s="163"/>
      <c r="STP41" s="163"/>
      <c r="STQ41" s="163"/>
      <c r="STR41" s="163"/>
      <c r="STS41" s="163"/>
      <c r="STT41" s="163"/>
      <c r="STU41" s="163"/>
      <c r="STV41" s="163"/>
      <c r="STW41" s="163"/>
      <c r="STX41" s="163"/>
      <c r="STY41" s="163"/>
      <c r="STZ41" s="163"/>
      <c r="SUA41" s="163"/>
      <c r="SUB41" s="163"/>
      <c r="SUC41" s="163"/>
      <c r="SUD41" s="163"/>
      <c r="SUE41" s="163"/>
      <c r="SUF41" s="163"/>
      <c r="SUG41" s="163"/>
      <c r="SUH41" s="163"/>
      <c r="SUI41" s="163"/>
      <c r="SUJ41" s="163"/>
      <c r="SUK41" s="163"/>
      <c r="SUL41" s="163"/>
      <c r="SUM41" s="163"/>
      <c r="SUN41" s="163"/>
      <c r="SUO41" s="163"/>
      <c r="SUP41" s="163"/>
      <c r="SUQ41" s="163"/>
      <c r="SUR41" s="163"/>
      <c r="SUS41" s="163"/>
      <c r="SUT41" s="163"/>
      <c r="SUU41" s="163"/>
      <c r="SUV41" s="163"/>
      <c r="SUW41" s="163"/>
      <c r="SUX41" s="163"/>
      <c r="SUY41" s="163"/>
      <c r="SUZ41" s="163"/>
      <c r="SVA41" s="163"/>
      <c r="SVB41" s="163"/>
      <c r="SVC41" s="163"/>
      <c r="SVD41" s="163"/>
      <c r="SVE41" s="163"/>
      <c r="SVF41" s="163"/>
      <c r="SVG41" s="163"/>
      <c r="SVH41" s="163"/>
      <c r="SVI41" s="163"/>
      <c r="SVJ41" s="163"/>
      <c r="SVK41" s="163"/>
      <c r="SVL41" s="163"/>
      <c r="SVM41" s="163"/>
      <c r="SVN41" s="163"/>
      <c r="SVO41" s="163"/>
      <c r="SVP41" s="163"/>
      <c r="SVQ41" s="163"/>
      <c r="SVR41" s="163"/>
      <c r="SVS41" s="163"/>
      <c r="SVT41" s="163"/>
      <c r="SVU41" s="163"/>
      <c r="SVV41" s="163"/>
      <c r="SVW41" s="163"/>
      <c r="SVX41" s="163"/>
      <c r="SVY41" s="163"/>
      <c r="SVZ41" s="163"/>
      <c r="SWA41" s="163"/>
      <c r="SWB41" s="163"/>
      <c r="SWC41" s="163"/>
      <c r="SWD41" s="163"/>
      <c r="SWE41" s="163"/>
      <c r="SWF41" s="163"/>
      <c r="SWG41" s="163"/>
      <c r="SWH41" s="163"/>
      <c r="SWI41" s="163"/>
      <c r="SWJ41" s="163"/>
      <c r="SWK41" s="163"/>
      <c r="SWL41" s="163"/>
      <c r="SWM41" s="163"/>
      <c r="SWN41" s="163"/>
      <c r="SWO41" s="163"/>
      <c r="SWP41" s="163"/>
      <c r="SWQ41" s="163"/>
      <c r="SWR41" s="163"/>
      <c r="SWS41" s="163"/>
      <c r="SWT41" s="163"/>
      <c r="SWU41" s="163"/>
      <c r="SWV41" s="163"/>
      <c r="SWW41" s="163"/>
      <c r="SWX41" s="163"/>
      <c r="SWY41" s="163"/>
      <c r="SWZ41" s="163"/>
      <c r="SXA41" s="163"/>
      <c r="SXB41" s="163"/>
      <c r="SXC41" s="163"/>
      <c r="SXD41" s="163"/>
      <c r="SXE41" s="163"/>
      <c r="SXF41" s="163"/>
      <c r="SXG41" s="163"/>
      <c r="SXH41" s="163"/>
      <c r="SXI41" s="163"/>
      <c r="SXJ41" s="163"/>
      <c r="SXK41" s="163"/>
      <c r="SXL41" s="163"/>
      <c r="SXM41" s="163"/>
      <c r="SXN41" s="163"/>
      <c r="SXO41" s="163"/>
      <c r="SXP41" s="163"/>
      <c r="SXQ41" s="163"/>
      <c r="SXR41" s="163"/>
      <c r="SXS41" s="163"/>
      <c r="SXT41" s="163"/>
      <c r="SXU41" s="163"/>
      <c r="SXV41" s="163"/>
      <c r="SXW41" s="163"/>
      <c r="SXX41" s="163"/>
      <c r="SXY41" s="163"/>
      <c r="SXZ41" s="163"/>
      <c r="SYA41" s="163"/>
      <c r="SYB41" s="163"/>
      <c r="SYC41" s="163"/>
      <c r="SYD41" s="163"/>
      <c r="SYE41" s="163"/>
      <c r="SYF41" s="163"/>
      <c r="SYG41" s="163"/>
      <c r="SYH41" s="163"/>
      <c r="SYI41" s="163"/>
      <c r="SYJ41" s="163"/>
      <c r="SYK41" s="163"/>
      <c r="SYL41" s="163"/>
      <c r="SYM41" s="163"/>
      <c r="SYN41" s="163"/>
      <c r="SYO41" s="163"/>
      <c r="SYP41" s="163"/>
      <c r="SYQ41" s="163"/>
      <c r="SYR41" s="163"/>
      <c r="SYS41" s="163"/>
      <c r="SYT41" s="163"/>
      <c r="SYU41" s="163"/>
      <c r="SYV41" s="163"/>
      <c r="SYW41" s="163"/>
      <c r="SYX41" s="163"/>
      <c r="SYY41" s="163"/>
      <c r="SYZ41" s="163"/>
      <c r="SZA41" s="163"/>
      <c r="SZB41" s="163"/>
      <c r="SZC41" s="163"/>
      <c r="SZD41" s="163"/>
      <c r="SZE41" s="163"/>
      <c r="SZF41" s="163"/>
      <c r="SZG41" s="163"/>
      <c r="SZH41" s="163"/>
      <c r="SZI41" s="163"/>
      <c r="SZJ41" s="163"/>
      <c r="SZK41" s="163"/>
      <c r="SZL41" s="163"/>
      <c r="SZM41" s="163"/>
      <c r="SZN41" s="163"/>
      <c r="SZO41" s="163"/>
      <c r="SZP41" s="163"/>
      <c r="SZQ41" s="163"/>
      <c r="SZR41" s="163"/>
      <c r="SZS41" s="163"/>
      <c r="SZT41" s="163"/>
      <c r="SZU41" s="163"/>
      <c r="SZV41" s="163"/>
      <c r="SZW41" s="163"/>
      <c r="SZX41" s="163"/>
      <c r="SZY41" s="163"/>
      <c r="SZZ41" s="163"/>
      <c r="TAA41" s="163"/>
      <c r="TAB41" s="163"/>
      <c r="TAC41" s="163"/>
      <c r="TAD41" s="163"/>
      <c r="TAE41" s="163"/>
      <c r="TAF41" s="163"/>
      <c r="TAG41" s="163"/>
      <c r="TAH41" s="163"/>
      <c r="TAI41" s="163"/>
      <c r="TAJ41" s="163"/>
      <c r="TAK41" s="163"/>
      <c r="TAL41" s="163"/>
      <c r="TAM41" s="163"/>
      <c r="TAN41" s="163"/>
      <c r="TAO41" s="163"/>
      <c r="TAP41" s="163"/>
      <c r="TAQ41" s="163"/>
      <c r="TAR41" s="163"/>
      <c r="TAS41" s="163"/>
      <c r="TAT41" s="163"/>
      <c r="TAU41" s="163"/>
      <c r="TAV41" s="163"/>
      <c r="TAW41" s="163"/>
      <c r="TAX41" s="163"/>
      <c r="TAY41" s="163"/>
      <c r="TAZ41" s="163"/>
      <c r="TBA41" s="163"/>
      <c r="TBB41" s="163"/>
      <c r="TBC41" s="163"/>
      <c r="TBD41" s="163"/>
      <c r="TBE41" s="163"/>
      <c r="TBF41" s="163"/>
      <c r="TBG41" s="163"/>
      <c r="TBH41" s="163"/>
      <c r="TBI41" s="163"/>
      <c r="TBJ41" s="163"/>
      <c r="TBK41" s="163"/>
      <c r="TBL41" s="163"/>
      <c r="TBM41" s="163"/>
      <c r="TBN41" s="163"/>
      <c r="TBO41" s="163"/>
      <c r="TBP41" s="163"/>
      <c r="TBQ41" s="163"/>
      <c r="TBR41" s="163"/>
      <c r="TBS41" s="163"/>
      <c r="TBT41" s="163"/>
      <c r="TBU41" s="163"/>
      <c r="TBV41" s="163"/>
      <c r="TBW41" s="163"/>
      <c r="TBX41" s="163"/>
      <c r="TBY41" s="163"/>
      <c r="TBZ41" s="163"/>
      <c r="TCA41" s="163"/>
      <c r="TCB41" s="163"/>
      <c r="TCC41" s="163"/>
      <c r="TCD41" s="163"/>
      <c r="TCE41" s="163"/>
      <c r="TCF41" s="163"/>
      <c r="TCG41" s="163"/>
      <c r="TCH41" s="163"/>
      <c r="TCI41" s="163"/>
      <c r="TCJ41" s="163"/>
      <c r="TCK41" s="163"/>
      <c r="TCL41" s="163"/>
      <c r="TCM41" s="163"/>
      <c r="TCN41" s="163"/>
      <c r="TCO41" s="163"/>
      <c r="TCP41" s="163"/>
      <c r="TCQ41" s="163"/>
      <c r="TCR41" s="163"/>
      <c r="TCS41" s="163"/>
      <c r="TCT41" s="163"/>
      <c r="TCU41" s="163"/>
      <c r="TCV41" s="163"/>
      <c r="TCW41" s="163"/>
      <c r="TCX41" s="163"/>
      <c r="TCY41" s="163"/>
      <c r="TCZ41" s="163"/>
      <c r="TDA41" s="163"/>
      <c r="TDB41" s="163"/>
      <c r="TDC41" s="163"/>
      <c r="TDD41" s="163"/>
      <c r="TDE41" s="163"/>
      <c r="TDF41" s="163"/>
      <c r="TDG41" s="163"/>
      <c r="TDH41" s="163"/>
      <c r="TDI41" s="163"/>
      <c r="TDJ41" s="163"/>
      <c r="TDK41" s="163"/>
      <c r="TDL41" s="163"/>
      <c r="TDM41" s="163"/>
      <c r="TDN41" s="163"/>
      <c r="TDO41" s="163"/>
      <c r="TDP41" s="163"/>
      <c r="TDQ41" s="163"/>
      <c r="TDR41" s="163"/>
      <c r="TDS41" s="163"/>
      <c r="TDT41" s="163"/>
      <c r="TDU41" s="163"/>
      <c r="TDV41" s="163"/>
      <c r="TDW41" s="163"/>
      <c r="TDX41" s="163"/>
      <c r="TDY41" s="163"/>
      <c r="TDZ41" s="163"/>
      <c r="TEA41" s="163"/>
      <c r="TEB41" s="163"/>
      <c r="TEC41" s="163"/>
      <c r="TED41" s="163"/>
      <c r="TEE41" s="163"/>
      <c r="TEF41" s="163"/>
      <c r="TEG41" s="163"/>
      <c r="TEH41" s="163"/>
      <c r="TEI41" s="163"/>
      <c r="TEJ41" s="163"/>
      <c r="TEK41" s="163"/>
      <c r="TEL41" s="163"/>
      <c r="TEM41" s="163"/>
      <c r="TEN41" s="163"/>
      <c r="TEO41" s="163"/>
      <c r="TEP41" s="163"/>
      <c r="TEQ41" s="163"/>
      <c r="TER41" s="163"/>
      <c r="TES41" s="163"/>
      <c r="TET41" s="163"/>
      <c r="TEU41" s="163"/>
      <c r="TEV41" s="163"/>
      <c r="TEW41" s="163"/>
      <c r="TEX41" s="163"/>
      <c r="TEY41" s="163"/>
      <c r="TEZ41" s="163"/>
      <c r="TFA41" s="163"/>
      <c r="TFB41" s="163"/>
      <c r="TFC41" s="163"/>
      <c r="TFD41" s="163"/>
      <c r="TFE41" s="163"/>
      <c r="TFF41" s="163"/>
      <c r="TFG41" s="163"/>
      <c r="TFH41" s="163"/>
      <c r="TFI41" s="163"/>
      <c r="TFJ41" s="163"/>
      <c r="TFK41" s="163"/>
      <c r="TFL41" s="163"/>
      <c r="TFM41" s="163"/>
      <c r="TFN41" s="163"/>
      <c r="TFO41" s="163"/>
      <c r="TFP41" s="163"/>
      <c r="TFQ41" s="163"/>
      <c r="TFR41" s="163"/>
      <c r="TFS41" s="163"/>
      <c r="TFT41" s="163"/>
      <c r="TFU41" s="163"/>
      <c r="TFV41" s="163"/>
      <c r="TFW41" s="163"/>
      <c r="TFX41" s="163"/>
      <c r="TFY41" s="163"/>
      <c r="TFZ41" s="163"/>
      <c r="TGA41" s="163"/>
      <c r="TGB41" s="163"/>
      <c r="TGC41" s="163"/>
      <c r="TGD41" s="163"/>
      <c r="TGE41" s="163"/>
      <c r="TGF41" s="163"/>
      <c r="TGG41" s="163"/>
      <c r="TGH41" s="163"/>
      <c r="TGI41" s="163"/>
      <c r="TGJ41" s="163"/>
      <c r="TGK41" s="163"/>
      <c r="TGL41" s="163"/>
      <c r="TGM41" s="163"/>
      <c r="TGN41" s="163"/>
      <c r="TGO41" s="163"/>
      <c r="TGP41" s="163"/>
      <c r="TGQ41" s="163"/>
      <c r="TGR41" s="163"/>
      <c r="TGS41" s="163"/>
      <c r="TGT41" s="163"/>
      <c r="TGU41" s="163"/>
      <c r="TGV41" s="163"/>
      <c r="TGW41" s="163"/>
      <c r="TGX41" s="163"/>
      <c r="TGY41" s="163"/>
      <c r="TGZ41" s="163"/>
      <c r="THA41" s="163"/>
      <c r="THB41" s="163"/>
      <c r="THC41" s="163"/>
      <c r="THD41" s="163"/>
      <c r="THE41" s="163"/>
      <c r="THF41" s="163"/>
      <c r="THG41" s="163"/>
      <c r="THH41" s="163"/>
      <c r="THI41" s="163"/>
      <c r="THJ41" s="163"/>
      <c r="THK41" s="163"/>
      <c r="THL41" s="163"/>
      <c r="THM41" s="163"/>
      <c r="THN41" s="163"/>
      <c r="THO41" s="163"/>
      <c r="THP41" s="163"/>
      <c r="THQ41" s="163"/>
      <c r="THR41" s="163"/>
      <c r="THS41" s="163"/>
      <c r="THT41" s="163"/>
      <c r="THU41" s="163"/>
      <c r="THV41" s="163"/>
      <c r="THW41" s="163"/>
      <c r="THX41" s="163"/>
      <c r="THY41" s="163"/>
      <c r="THZ41" s="163"/>
      <c r="TIA41" s="163"/>
      <c r="TIB41" s="163"/>
      <c r="TIC41" s="163"/>
      <c r="TID41" s="163"/>
      <c r="TIE41" s="163"/>
      <c r="TIF41" s="163"/>
      <c r="TIG41" s="163"/>
      <c r="TIH41" s="163"/>
      <c r="TII41" s="163"/>
      <c r="TIJ41" s="163"/>
      <c r="TIK41" s="163"/>
      <c r="TIL41" s="163"/>
      <c r="TIM41" s="163"/>
      <c r="TIN41" s="163"/>
      <c r="TIO41" s="163"/>
      <c r="TIP41" s="163"/>
      <c r="TIQ41" s="163"/>
      <c r="TIR41" s="163"/>
      <c r="TIS41" s="163"/>
      <c r="TIT41" s="163"/>
      <c r="TIU41" s="163"/>
      <c r="TIV41" s="163"/>
      <c r="TIW41" s="163"/>
      <c r="TIX41" s="163"/>
      <c r="TIY41" s="163"/>
      <c r="TIZ41" s="163"/>
      <c r="TJA41" s="163"/>
      <c r="TJB41" s="163"/>
      <c r="TJC41" s="163"/>
      <c r="TJD41" s="163"/>
      <c r="TJE41" s="163"/>
      <c r="TJF41" s="163"/>
      <c r="TJG41" s="163"/>
      <c r="TJH41" s="163"/>
      <c r="TJI41" s="163"/>
      <c r="TJJ41" s="163"/>
      <c r="TJK41" s="163"/>
      <c r="TJL41" s="163"/>
      <c r="TJM41" s="163"/>
      <c r="TJN41" s="163"/>
      <c r="TJO41" s="163"/>
      <c r="TJP41" s="163"/>
      <c r="TJQ41" s="163"/>
      <c r="TJR41" s="163"/>
      <c r="TJS41" s="163"/>
      <c r="TJT41" s="163"/>
      <c r="TJU41" s="163"/>
      <c r="TJV41" s="163"/>
      <c r="TJW41" s="163"/>
      <c r="TJX41" s="163"/>
      <c r="TJY41" s="163"/>
      <c r="TJZ41" s="163"/>
      <c r="TKA41" s="163"/>
      <c r="TKB41" s="163"/>
      <c r="TKC41" s="163"/>
      <c r="TKD41" s="163"/>
      <c r="TKE41" s="163"/>
      <c r="TKF41" s="163"/>
      <c r="TKG41" s="163"/>
      <c r="TKH41" s="163"/>
      <c r="TKI41" s="163"/>
      <c r="TKJ41" s="163"/>
      <c r="TKK41" s="163"/>
      <c r="TKL41" s="163"/>
      <c r="TKM41" s="163"/>
      <c r="TKN41" s="163"/>
      <c r="TKO41" s="163"/>
      <c r="TKP41" s="163"/>
      <c r="TKQ41" s="163"/>
      <c r="TKR41" s="163"/>
      <c r="TKS41" s="163"/>
      <c r="TKT41" s="163"/>
      <c r="TKU41" s="163"/>
      <c r="TKV41" s="163"/>
      <c r="TKW41" s="163"/>
      <c r="TKX41" s="163"/>
      <c r="TKY41" s="163"/>
      <c r="TKZ41" s="163"/>
      <c r="TLA41" s="163"/>
      <c r="TLB41" s="163"/>
      <c r="TLC41" s="163"/>
      <c r="TLD41" s="163"/>
      <c r="TLE41" s="163"/>
      <c r="TLF41" s="163"/>
      <c r="TLG41" s="163"/>
      <c r="TLH41" s="163"/>
      <c r="TLI41" s="163"/>
      <c r="TLJ41" s="163"/>
      <c r="TLK41" s="163"/>
      <c r="TLL41" s="163"/>
      <c r="TLM41" s="163"/>
      <c r="TLN41" s="163"/>
      <c r="TLO41" s="163"/>
      <c r="TLP41" s="163"/>
      <c r="TLQ41" s="163"/>
      <c r="TLR41" s="163"/>
      <c r="TLS41" s="163"/>
      <c r="TLT41" s="163"/>
      <c r="TLU41" s="163"/>
      <c r="TLV41" s="163"/>
      <c r="TLW41" s="163"/>
      <c r="TLX41" s="163"/>
      <c r="TLY41" s="163"/>
      <c r="TLZ41" s="163"/>
      <c r="TMA41" s="163"/>
      <c r="TMB41" s="163"/>
      <c r="TMC41" s="163"/>
      <c r="TMD41" s="163"/>
      <c r="TME41" s="163"/>
      <c r="TMF41" s="163"/>
      <c r="TMG41" s="163"/>
      <c r="TMH41" s="163"/>
      <c r="TMI41" s="163"/>
      <c r="TMJ41" s="163"/>
      <c r="TMK41" s="163"/>
      <c r="TML41" s="163"/>
      <c r="TMM41" s="163"/>
      <c r="TMN41" s="163"/>
      <c r="TMO41" s="163"/>
      <c r="TMP41" s="163"/>
      <c r="TMQ41" s="163"/>
      <c r="TMR41" s="163"/>
      <c r="TMS41" s="163"/>
      <c r="TMT41" s="163"/>
      <c r="TMU41" s="163"/>
      <c r="TMV41" s="163"/>
      <c r="TMW41" s="163"/>
      <c r="TMX41" s="163"/>
      <c r="TMY41" s="163"/>
      <c r="TMZ41" s="163"/>
      <c r="TNA41" s="163"/>
      <c r="TNB41" s="163"/>
      <c r="TNC41" s="163"/>
      <c r="TND41" s="163"/>
      <c r="TNE41" s="163"/>
      <c r="TNF41" s="163"/>
      <c r="TNG41" s="163"/>
      <c r="TNH41" s="163"/>
      <c r="TNI41" s="163"/>
      <c r="TNJ41" s="163"/>
      <c r="TNK41" s="163"/>
      <c r="TNL41" s="163"/>
      <c r="TNM41" s="163"/>
      <c r="TNN41" s="163"/>
      <c r="TNO41" s="163"/>
      <c r="TNP41" s="163"/>
      <c r="TNQ41" s="163"/>
      <c r="TNR41" s="163"/>
      <c r="TNS41" s="163"/>
      <c r="TNT41" s="163"/>
      <c r="TNU41" s="163"/>
      <c r="TNV41" s="163"/>
      <c r="TNW41" s="163"/>
      <c r="TNX41" s="163"/>
      <c r="TNY41" s="163"/>
      <c r="TNZ41" s="163"/>
      <c r="TOA41" s="163"/>
      <c r="TOB41" s="163"/>
      <c r="TOC41" s="163"/>
      <c r="TOD41" s="163"/>
      <c r="TOE41" s="163"/>
      <c r="TOF41" s="163"/>
      <c r="TOG41" s="163"/>
      <c r="TOH41" s="163"/>
      <c r="TOI41" s="163"/>
      <c r="TOJ41" s="163"/>
      <c r="TOK41" s="163"/>
      <c r="TOL41" s="163"/>
      <c r="TOM41" s="163"/>
      <c r="TON41" s="163"/>
      <c r="TOO41" s="163"/>
      <c r="TOP41" s="163"/>
      <c r="TOQ41" s="163"/>
      <c r="TOR41" s="163"/>
      <c r="TOS41" s="163"/>
      <c r="TOT41" s="163"/>
      <c r="TOU41" s="163"/>
      <c r="TOV41" s="163"/>
      <c r="TOW41" s="163"/>
      <c r="TOX41" s="163"/>
      <c r="TOY41" s="163"/>
      <c r="TOZ41" s="163"/>
      <c r="TPA41" s="163"/>
      <c r="TPB41" s="163"/>
      <c r="TPC41" s="163"/>
      <c r="TPD41" s="163"/>
      <c r="TPE41" s="163"/>
      <c r="TPF41" s="163"/>
      <c r="TPG41" s="163"/>
      <c r="TPH41" s="163"/>
      <c r="TPI41" s="163"/>
      <c r="TPJ41" s="163"/>
      <c r="TPK41" s="163"/>
      <c r="TPL41" s="163"/>
      <c r="TPM41" s="163"/>
      <c r="TPN41" s="163"/>
      <c r="TPO41" s="163"/>
      <c r="TPP41" s="163"/>
      <c r="TPQ41" s="163"/>
      <c r="TPR41" s="163"/>
      <c r="TPS41" s="163"/>
      <c r="TPT41" s="163"/>
      <c r="TPU41" s="163"/>
      <c r="TPV41" s="163"/>
      <c r="TPW41" s="163"/>
      <c r="TPX41" s="163"/>
      <c r="TPY41" s="163"/>
      <c r="TPZ41" s="163"/>
      <c r="TQA41" s="163"/>
      <c r="TQB41" s="163"/>
      <c r="TQC41" s="163"/>
      <c r="TQD41" s="163"/>
      <c r="TQE41" s="163"/>
      <c r="TQF41" s="163"/>
      <c r="TQG41" s="163"/>
      <c r="TQH41" s="163"/>
      <c r="TQI41" s="163"/>
      <c r="TQJ41" s="163"/>
      <c r="TQK41" s="163"/>
      <c r="TQL41" s="163"/>
      <c r="TQM41" s="163"/>
      <c r="TQN41" s="163"/>
      <c r="TQO41" s="163"/>
      <c r="TQP41" s="163"/>
      <c r="TQQ41" s="163"/>
      <c r="TQR41" s="163"/>
      <c r="TQS41" s="163"/>
      <c r="TQT41" s="163"/>
      <c r="TQU41" s="163"/>
      <c r="TQV41" s="163"/>
      <c r="TQW41" s="163"/>
      <c r="TQX41" s="163"/>
      <c r="TQY41" s="163"/>
      <c r="TQZ41" s="163"/>
      <c r="TRA41" s="163"/>
      <c r="TRB41" s="163"/>
      <c r="TRC41" s="163"/>
      <c r="TRD41" s="163"/>
      <c r="TRE41" s="163"/>
      <c r="TRF41" s="163"/>
      <c r="TRG41" s="163"/>
      <c r="TRH41" s="163"/>
      <c r="TRI41" s="163"/>
      <c r="TRJ41" s="163"/>
      <c r="TRK41" s="163"/>
      <c r="TRL41" s="163"/>
      <c r="TRM41" s="163"/>
      <c r="TRN41" s="163"/>
      <c r="TRO41" s="163"/>
      <c r="TRP41" s="163"/>
      <c r="TRQ41" s="163"/>
      <c r="TRR41" s="163"/>
      <c r="TRS41" s="163"/>
      <c r="TRT41" s="163"/>
      <c r="TRU41" s="163"/>
      <c r="TRV41" s="163"/>
      <c r="TRW41" s="163"/>
      <c r="TRX41" s="163"/>
      <c r="TRY41" s="163"/>
      <c r="TRZ41" s="163"/>
      <c r="TSA41" s="163"/>
      <c r="TSB41" s="163"/>
      <c r="TSC41" s="163"/>
      <c r="TSD41" s="163"/>
      <c r="TSE41" s="163"/>
      <c r="TSF41" s="163"/>
      <c r="TSG41" s="163"/>
      <c r="TSH41" s="163"/>
      <c r="TSI41" s="163"/>
      <c r="TSJ41" s="163"/>
      <c r="TSK41" s="163"/>
      <c r="TSL41" s="163"/>
      <c r="TSM41" s="163"/>
      <c r="TSN41" s="163"/>
      <c r="TSO41" s="163"/>
      <c r="TSP41" s="163"/>
      <c r="TSQ41" s="163"/>
      <c r="TSR41" s="163"/>
      <c r="TSS41" s="163"/>
      <c r="TST41" s="163"/>
      <c r="TSU41" s="163"/>
      <c r="TSV41" s="163"/>
      <c r="TSW41" s="163"/>
      <c r="TSX41" s="163"/>
      <c r="TSY41" s="163"/>
      <c r="TSZ41" s="163"/>
      <c r="TTA41" s="163"/>
      <c r="TTB41" s="163"/>
      <c r="TTC41" s="163"/>
      <c r="TTD41" s="163"/>
      <c r="TTE41" s="163"/>
      <c r="TTF41" s="163"/>
      <c r="TTG41" s="163"/>
      <c r="TTH41" s="163"/>
      <c r="TTI41" s="163"/>
      <c r="TTJ41" s="163"/>
      <c r="TTK41" s="163"/>
      <c r="TTL41" s="163"/>
      <c r="TTM41" s="163"/>
      <c r="TTN41" s="163"/>
      <c r="TTO41" s="163"/>
      <c r="TTP41" s="163"/>
      <c r="TTQ41" s="163"/>
      <c r="TTR41" s="163"/>
      <c r="TTS41" s="163"/>
      <c r="TTT41" s="163"/>
      <c r="TTU41" s="163"/>
      <c r="TTV41" s="163"/>
      <c r="TTW41" s="163"/>
      <c r="TTX41" s="163"/>
      <c r="TTY41" s="163"/>
      <c r="TTZ41" s="163"/>
      <c r="TUA41" s="163"/>
      <c r="TUB41" s="163"/>
      <c r="TUC41" s="163"/>
      <c r="TUD41" s="163"/>
      <c r="TUE41" s="163"/>
      <c r="TUF41" s="163"/>
      <c r="TUG41" s="163"/>
      <c r="TUH41" s="163"/>
      <c r="TUI41" s="163"/>
      <c r="TUJ41" s="163"/>
      <c r="TUK41" s="163"/>
      <c r="TUL41" s="163"/>
      <c r="TUM41" s="163"/>
      <c r="TUN41" s="163"/>
      <c r="TUO41" s="163"/>
      <c r="TUP41" s="163"/>
      <c r="TUQ41" s="163"/>
      <c r="TUR41" s="163"/>
      <c r="TUS41" s="163"/>
      <c r="TUT41" s="163"/>
      <c r="TUU41" s="163"/>
      <c r="TUV41" s="163"/>
      <c r="TUW41" s="163"/>
      <c r="TUX41" s="163"/>
      <c r="TUY41" s="163"/>
      <c r="TUZ41" s="163"/>
      <c r="TVA41" s="163"/>
      <c r="TVB41" s="163"/>
      <c r="TVC41" s="163"/>
      <c r="TVD41" s="163"/>
      <c r="TVE41" s="163"/>
      <c r="TVF41" s="163"/>
      <c r="TVG41" s="163"/>
      <c r="TVH41" s="163"/>
      <c r="TVI41" s="163"/>
      <c r="TVJ41" s="163"/>
      <c r="TVK41" s="163"/>
      <c r="TVL41" s="163"/>
      <c r="TVM41" s="163"/>
      <c r="TVN41" s="163"/>
      <c r="TVO41" s="163"/>
      <c r="TVP41" s="163"/>
      <c r="TVQ41" s="163"/>
      <c r="TVR41" s="163"/>
      <c r="TVS41" s="163"/>
      <c r="TVT41" s="163"/>
      <c r="TVU41" s="163"/>
      <c r="TVV41" s="163"/>
      <c r="TVW41" s="163"/>
      <c r="TVX41" s="163"/>
      <c r="TVY41" s="163"/>
      <c r="TVZ41" s="163"/>
      <c r="TWA41" s="163"/>
      <c r="TWB41" s="163"/>
      <c r="TWC41" s="163"/>
      <c r="TWD41" s="163"/>
      <c r="TWE41" s="163"/>
      <c r="TWF41" s="163"/>
      <c r="TWG41" s="163"/>
      <c r="TWH41" s="163"/>
      <c r="TWI41" s="163"/>
      <c r="TWJ41" s="163"/>
      <c r="TWK41" s="163"/>
      <c r="TWL41" s="163"/>
      <c r="TWM41" s="163"/>
      <c r="TWN41" s="163"/>
      <c r="TWO41" s="163"/>
      <c r="TWP41" s="163"/>
      <c r="TWQ41" s="163"/>
      <c r="TWR41" s="163"/>
      <c r="TWS41" s="163"/>
      <c r="TWT41" s="163"/>
      <c r="TWU41" s="163"/>
      <c r="TWV41" s="163"/>
      <c r="TWW41" s="163"/>
      <c r="TWX41" s="163"/>
      <c r="TWY41" s="163"/>
      <c r="TWZ41" s="163"/>
      <c r="TXA41" s="163"/>
      <c r="TXB41" s="163"/>
      <c r="TXC41" s="163"/>
      <c r="TXD41" s="163"/>
      <c r="TXE41" s="163"/>
      <c r="TXF41" s="163"/>
      <c r="TXG41" s="163"/>
      <c r="TXH41" s="163"/>
      <c r="TXI41" s="163"/>
      <c r="TXJ41" s="163"/>
      <c r="TXK41" s="163"/>
      <c r="TXL41" s="163"/>
      <c r="TXM41" s="163"/>
      <c r="TXN41" s="163"/>
      <c r="TXO41" s="163"/>
      <c r="TXP41" s="163"/>
      <c r="TXQ41" s="163"/>
      <c r="TXR41" s="163"/>
      <c r="TXS41" s="163"/>
      <c r="TXT41" s="163"/>
      <c r="TXU41" s="163"/>
      <c r="TXV41" s="163"/>
      <c r="TXW41" s="163"/>
      <c r="TXX41" s="163"/>
      <c r="TXY41" s="163"/>
      <c r="TXZ41" s="163"/>
      <c r="TYA41" s="163"/>
      <c r="TYB41" s="163"/>
      <c r="TYC41" s="163"/>
      <c r="TYD41" s="163"/>
      <c r="TYE41" s="163"/>
      <c r="TYF41" s="163"/>
      <c r="TYG41" s="163"/>
      <c r="TYH41" s="163"/>
      <c r="TYI41" s="163"/>
      <c r="TYJ41" s="163"/>
      <c r="TYK41" s="163"/>
      <c r="TYL41" s="163"/>
      <c r="TYM41" s="163"/>
      <c r="TYN41" s="163"/>
      <c r="TYO41" s="163"/>
      <c r="TYP41" s="163"/>
      <c r="TYQ41" s="163"/>
      <c r="TYR41" s="163"/>
      <c r="TYS41" s="163"/>
      <c r="TYT41" s="163"/>
      <c r="TYU41" s="163"/>
      <c r="TYV41" s="163"/>
      <c r="TYW41" s="163"/>
      <c r="TYX41" s="163"/>
      <c r="TYY41" s="163"/>
      <c r="TYZ41" s="163"/>
      <c r="TZA41" s="163"/>
      <c r="TZB41" s="163"/>
      <c r="TZC41" s="163"/>
      <c r="TZD41" s="163"/>
      <c r="TZE41" s="163"/>
      <c r="TZF41" s="163"/>
      <c r="TZG41" s="163"/>
      <c r="TZH41" s="163"/>
      <c r="TZI41" s="163"/>
      <c r="TZJ41" s="163"/>
      <c r="TZK41" s="163"/>
      <c r="TZL41" s="163"/>
      <c r="TZM41" s="163"/>
      <c r="TZN41" s="163"/>
      <c r="TZO41" s="163"/>
      <c r="TZP41" s="163"/>
      <c r="TZQ41" s="163"/>
      <c r="TZR41" s="163"/>
      <c r="TZS41" s="163"/>
      <c r="TZT41" s="163"/>
      <c r="TZU41" s="163"/>
      <c r="TZV41" s="163"/>
      <c r="TZW41" s="163"/>
      <c r="TZX41" s="163"/>
      <c r="TZY41" s="163"/>
      <c r="TZZ41" s="163"/>
      <c r="UAA41" s="163"/>
      <c r="UAB41" s="163"/>
      <c r="UAC41" s="163"/>
      <c r="UAD41" s="163"/>
      <c r="UAE41" s="163"/>
      <c r="UAF41" s="163"/>
      <c r="UAG41" s="163"/>
      <c r="UAH41" s="163"/>
      <c r="UAI41" s="163"/>
      <c r="UAJ41" s="163"/>
      <c r="UAK41" s="163"/>
      <c r="UAL41" s="163"/>
      <c r="UAM41" s="163"/>
      <c r="UAN41" s="163"/>
      <c r="UAO41" s="163"/>
      <c r="UAP41" s="163"/>
      <c r="UAQ41" s="163"/>
      <c r="UAR41" s="163"/>
      <c r="UAS41" s="163"/>
      <c r="UAT41" s="163"/>
      <c r="UAU41" s="163"/>
      <c r="UAV41" s="163"/>
      <c r="UAW41" s="163"/>
      <c r="UAX41" s="163"/>
      <c r="UAY41" s="163"/>
      <c r="UAZ41" s="163"/>
      <c r="UBA41" s="163"/>
      <c r="UBB41" s="163"/>
      <c r="UBC41" s="163"/>
      <c r="UBD41" s="163"/>
      <c r="UBE41" s="163"/>
      <c r="UBF41" s="163"/>
      <c r="UBG41" s="163"/>
      <c r="UBH41" s="163"/>
      <c r="UBI41" s="163"/>
      <c r="UBJ41" s="163"/>
      <c r="UBK41" s="163"/>
      <c r="UBL41" s="163"/>
      <c r="UBM41" s="163"/>
      <c r="UBN41" s="163"/>
      <c r="UBO41" s="163"/>
      <c r="UBP41" s="163"/>
      <c r="UBQ41" s="163"/>
      <c r="UBR41" s="163"/>
      <c r="UBS41" s="163"/>
      <c r="UBT41" s="163"/>
      <c r="UBU41" s="163"/>
      <c r="UBV41" s="163"/>
      <c r="UBW41" s="163"/>
      <c r="UBX41" s="163"/>
      <c r="UBY41" s="163"/>
      <c r="UBZ41" s="163"/>
      <c r="UCA41" s="163"/>
      <c r="UCB41" s="163"/>
      <c r="UCC41" s="163"/>
      <c r="UCD41" s="163"/>
      <c r="UCE41" s="163"/>
      <c r="UCF41" s="163"/>
      <c r="UCG41" s="163"/>
      <c r="UCH41" s="163"/>
      <c r="UCI41" s="163"/>
      <c r="UCJ41" s="163"/>
      <c r="UCK41" s="163"/>
      <c r="UCL41" s="163"/>
      <c r="UCM41" s="163"/>
      <c r="UCN41" s="163"/>
      <c r="UCO41" s="163"/>
      <c r="UCP41" s="163"/>
      <c r="UCQ41" s="163"/>
      <c r="UCR41" s="163"/>
      <c r="UCS41" s="163"/>
      <c r="UCT41" s="163"/>
      <c r="UCU41" s="163"/>
      <c r="UCV41" s="163"/>
      <c r="UCW41" s="163"/>
      <c r="UCX41" s="163"/>
      <c r="UCY41" s="163"/>
      <c r="UCZ41" s="163"/>
      <c r="UDA41" s="163"/>
      <c r="UDB41" s="163"/>
      <c r="UDC41" s="163"/>
      <c r="UDD41" s="163"/>
      <c r="UDE41" s="163"/>
      <c r="UDF41" s="163"/>
      <c r="UDG41" s="163"/>
      <c r="UDH41" s="163"/>
      <c r="UDI41" s="163"/>
      <c r="UDJ41" s="163"/>
      <c r="UDK41" s="163"/>
      <c r="UDL41" s="163"/>
      <c r="UDM41" s="163"/>
      <c r="UDN41" s="163"/>
      <c r="UDO41" s="163"/>
      <c r="UDP41" s="163"/>
      <c r="UDQ41" s="163"/>
      <c r="UDR41" s="163"/>
      <c r="UDS41" s="163"/>
      <c r="UDT41" s="163"/>
      <c r="UDU41" s="163"/>
      <c r="UDV41" s="163"/>
      <c r="UDW41" s="163"/>
      <c r="UDX41" s="163"/>
      <c r="UDY41" s="163"/>
      <c r="UDZ41" s="163"/>
      <c r="UEA41" s="163"/>
      <c r="UEB41" s="163"/>
      <c r="UEC41" s="163"/>
      <c r="UED41" s="163"/>
      <c r="UEE41" s="163"/>
      <c r="UEF41" s="163"/>
      <c r="UEG41" s="163"/>
      <c r="UEH41" s="163"/>
      <c r="UEI41" s="163"/>
      <c r="UEJ41" s="163"/>
      <c r="UEK41" s="163"/>
      <c r="UEL41" s="163"/>
      <c r="UEM41" s="163"/>
      <c r="UEN41" s="163"/>
      <c r="UEO41" s="163"/>
      <c r="UEP41" s="163"/>
      <c r="UEQ41" s="163"/>
      <c r="UER41" s="163"/>
      <c r="UES41" s="163"/>
      <c r="UET41" s="163"/>
      <c r="UEU41" s="163"/>
      <c r="UEV41" s="163"/>
      <c r="UEW41" s="163"/>
      <c r="UEX41" s="163"/>
      <c r="UEY41" s="163"/>
      <c r="UEZ41" s="163"/>
      <c r="UFA41" s="163"/>
      <c r="UFB41" s="163"/>
      <c r="UFC41" s="163"/>
      <c r="UFD41" s="163"/>
      <c r="UFE41" s="163"/>
      <c r="UFF41" s="163"/>
      <c r="UFG41" s="163"/>
      <c r="UFH41" s="163"/>
      <c r="UFI41" s="163"/>
      <c r="UFJ41" s="163"/>
      <c r="UFK41" s="163"/>
      <c r="UFL41" s="163"/>
      <c r="UFM41" s="163"/>
      <c r="UFN41" s="163"/>
      <c r="UFO41" s="163"/>
      <c r="UFP41" s="163"/>
      <c r="UFQ41" s="163"/>
      <c r="UFR41" s="163"/>
      <c r="UFS41" s="163"/>
      <c r="UFT41" s="163"/>
      <c r="UFU41" s="163"/>
      <c r="UFV41" s="163"/>
      <c r="UFW41" s="163"/>
      <c r="UFX41" s="163"/>
      <c r="UFY41" s="163"/>
      <c r="UFZ41" s="163"/>
      <c r="UGA41" s="163"/>
      <c r="UGB41" s="163"/>
      <c r="UGC41" s="163"/>
      <c r="UGD41" s="163"/>
      <c r="UGE41" s="163"/>
      <c r="UGF41" s="163"/>
      <c r="UGG41" s="163"/>
      <c r="UGH41" s="163"/>
      <c r="UGI41" s="163"/>
      <c r="UGJ41" s="163"/>
      <c r="UGK41" s="163"/>
      <c r="UGL41" s="163"/>
      <c r="UGM41" s="163"/>
      <c r="UGN41" s="163"/>
      <c r="UGO41" s="163"/>
      <c r="UGP41" s="163"/>
      <c r="UGQ41" s="163"/>
      <c r="UGR41" s="163"/>
      <c r="UGS41" s="163"/>
      <c r="UGT41" s="163"/>
      <c r="UGU41" s="163"/>
      <c r="UGV41" s="163"/>
      <c r="UGW41" s="163"/>
      <c r="UGX41" s="163"/>
      <c r="UGY41" s="163"/>
      <c r="UGZ41" s="163"/>
      <c r="UHA41" s="163"/>
      <c r="UHB41" s="163"/>
      <c r="UHC41" s="163"/>
      <c r="UHD41" s="163"/>
      <c r="UHE41" s="163"/>
      <c r="UHF41" s="163"/>
      <c r="UHG41" s="163"/>
      <c r="UHH41" s="163"/>
      <c r="UHI41" s="163"/>
      <c r="UHJ41" s="163"/>
      <c r="UHK41" s="163"/>
      <c r="UHL41" s="163"/>
      <c r="UHM41" s="163"/>
      <c r="UHN41" s="163"/>
      <c r="UHO41" s="163"/>
      <c r="UHP41" s="163"/>
      <c r="UHQ41" s="163"/>
      <c r="UHR41" s="163"/>
      <c r="UHS41" s="163"/>
      <c r="UHT41" s="163"/>
      <c r="UHU41" s="163"/>
      <c r="UHV41" s="163"/>
      <c r="UHW41" s="163"/>
      <c r="UHX41" s="163"/>
      <c r="UHY41" s="163"/>
      <c r="UHZ41" s="163"/>
      <c r="UIA41" s="163"/>
      <c r="UIB41" s="163"/>
      <c r="UIC41" s="163"/>
      <c r="UID41" s="163"/>
      <c r="UIE41" s="163"/>
      <c r="UIF41" s="163"/>
      <c r="UIG41" s="163"/>
      <c r="UIH41" s="163"/>
      <c r="UII41" s="163"/>
      <c r="UIJ41" s="163"/>
      <c r="UIK41" s="163"/>
      <c r="UIL41" s="163"/>
      <c r="UIM41" s="163"/>
      <c r="UIN41" s="163"/>
      <c r="UIO41" s="163"/>
      <c r="UIP41" s="163"/>
      <c r="UIQ41" s="163"/>
      <c r="UIR41" s="163"/>
      <c r="UIS41" s="163"/>
      <c r="UIT41" s="163"/>
      <c r="UIU41" s="163"/>
      <c r="UIV41" s="163"/>
      <c r="UIW41" s="163"/>
      <c r="UIX41" s="163"/>
      <c r="UIY41" s="163"/>
      <c r="UIZ41" s="163"/>
      <c r="UJA41" s="163"/>
      <c r="UJB41" s="163"/>
      <c r="UJC41" s="163"/>
      <c r="UJD41" s="163"/>
      <c r="UJE41" s="163"/>
      <c r="UJF41" s="163"/>
      <c r="UJG41" s="163"/>
      <c r="UJH41" s="163"/>
      <c r="UJI41" s="163"/>
      <c r="UJJ41" s="163"/>
      <c r="UJK41" s="163"/>
      <c r="UJL41" s="163"/>
      <c r="UJM41" s="163"/>
      <c r="UJN41" s="163"/>
      <c r="UJO41" s="163"/>
      <c r="UJP41" s="163"/>
      <c r="UJQ41" s="163"/>
      <c r="UJR41" s="163"/>
      <c r="UJS41" s="163"/>
      <c r="UJT41" s="163"/>
      <c r="UJU41" s="163"/>
      <c r="UJV41" s="163"/>
      <c r="UJW41" s="163"/>
      <c r="UJX41" s="163"/>
      <c r="UJY41" s="163"/>
      <c r="UJZ41" s="163"/>
      <c r="UKA41" s="163"/>
      <c r="UKB41" s="163"/>
      <c r="UKC41" s="163"/>
      <c r="UKD41" s="163"/>
      <c r="UKE41" s="163"/>
      <c r="UKF41" s="163"/>
      <c r="UKG41" s="163"/>
      <c r="UKH41" s="163"/>
      <c r="UKI41" s="163"/>
      <c r="UKJ41" s="163"/>
      <c r="UKK41" s="163"/>
      <c r="UKL41" s="163"/>
      <c r="UKM41" s="163"/>
      <c r="UKN41" s="163"/>
      <c r="UKO41" s="163"/>
      <c r="UKP41" s="163"/>
      <c r="UKQ41" s="163"/>
      <c r="UKR41" s="163"/>
      <c r="UKS41" s="163"/>
      <c r="UKT41" s="163"/>
      <c r="UKU41" s="163"/>
      <c r="UKV41" s="163"/>
      <c r="UKW41" s="163"/>
      <c r="UKX41" s="163"/>
      <c r="UKY41" s="163"/>
      <c r="UKZ41" s="163"/>
      <c r="ULA41" s="163"/>
      <c r="ULB41" s="163"/>
      <c r="ULC41" s="163"/>
      <c r="ULD41" s="163"/>
      <c r="ULE41" s="163"/>
      <c r="ULF41" s="163"/>
      <c r="ULG41" s="163"/>
      <c r="ULH41" s="163"/>
      <c r="ULI41" s="163"/>
      <c r="ULJ41" s="163"/>
      <c r="ULK41" s="163"/>
      <c r="ULL41" s="163"/>
      <c r="ULM41" s="163"/>
      <c r="ULN41" s="163"/>
      <c r="ULO41" s="163"/>
      <c r="ULP41" s="163"/>
      <c r="ULQ41" s="163"/>
      <c r="ULR41" s="163"/>
      <c r="ULS41" s="163"/>
      <c r="ULT41" s="163"/>
      <c r="ULU41" s="163"/>
      <c r="ULV41" s="163"/>
      <c r="ULW41" s="163"/>
      <c r="ULX41" s="163"/>
      <c r="ULY41" s="163"/>
      <c r="ULZ41" s="163"/>
      <c r="UMA41" s="163"/>
      <c r="UMB41" s="163"/>
      <c r="UMC41" s="163"/>
      <c r="UMD41" s="163"/>
      <c r="UME41" s="163"/>
      <c r="UMF41" s="163"/>
      <c r="UMG41" s="163"/>
      <c r="UMH41" s="163"/>
      <c r="UMI41" s="163"/>
      <c r="UMJ41" s="163"/>
      <c r="UMK41" s="163"/>
      <c r="UML41" s="163"/>
      <c r="UMM41" s="163"/>
      <c r="UMN41" s="163"/>
      <c r="UMO41" s="163"/>
      <c r="UMP41" s="163"/>
      <c r="UMQ41" s="163"/>
      <c r="UMR41" s="163"/>
      <c r="UMS41" s="163"/>
      <c r="UMT41" s="163"/>
      <c r="UMU41" s="163"/>
      <c r="UMV41" s="163"/>
      <c r="UMW41" s="163"/>
      <c r="UMX41" s="163"/>
      <c r="UMY41" s="163"/>
      <c r="UMZ41" s="163"/>
      <c r="UNA41" s="163"/>
      <c r="UNB41" s="163"/>
      <c r="UNC41" s="163"/>
      <c r="UND41" s="163"/>
      <c r="UNE41" s="163"/>
      <c r="UNF41" s="163"/>
      <c r="UNG41" s="163"/>
      <c r="UNH41" s="163"/>
      <c r="UNI41" s="163"/>
      <c r="UNJ41" s="163"/>
      <c r="UNK41" s="163"/>
      <c r="UNL41" s="163"/>
      <c r="UNM41" s="163"/>
      <c r="UNN41" s="163"/>
      <c r="UNO41" s="163"/>
      <c r="UNP41" s="163"/>
      <c r="UNQ41" s="163"/>
      <c r="UNR41" s="163"/>
      <c r="UNS41" s="163"/>
      <c r="UNT41" s="163"/>
      <c r="UNU41" s="163"/>
      <c r="UNV41" s="163"/>
      <c r="UNW41" s="163"/>
      <c r="UNX41" s="163"/>
      <c r="UNY41" s="163"/>
      <c r="UNZ41" s="163"/>
      <c r="UOA41" s="163"/>
      <c r="UOB41" s="163"/>
      <c r="UOC41" s="163"/>
      <c r="UOD41" s="163"/>
      <c r="UOE41" s="163"/>
      <c r="UOF41" s="163"/>
      <c r="UOG41" s="163"/>
      <c r="UOH41" s="163"/>
      <c r="UOI41" s="163"/>
      <c r="UOJ41" s="163"/>
      <c r="UOK41" s="163"/>
      <c r="UOL41" s="163"/>
      <c r="UOM41" s="163"/>
      <c r="UON41" s="163"/>
      <c r="UOO41" s="163"/>
      <c r="UOP41" s="163"/>
      <c r="UOQ41" s="163"/>
      <c r="UOR41" s="163"/>
      <c r="UOS41" s="163"/>
      <c r="UOT41" s="163"/>
      <c r="UOU41" s="163"/>
      <c r="UOV41" s="163"/>
      <c r="UOW41" s="163"/>
      <c r="UOX41" s="163"/>
      <c r="UOY41" s="163"/>
      <c r="UOZ41" s="163"/>
      <c r="UPA41" s="163"/>
      <c r="UPB41" s="163"/>
      <c r="UPC41" s="163"/>
      <c r="UPD41" s="163"/>
      <c r="UPE41" s="163"/>
      <c r="UPF41" s="163"/>
      <c r="UPG41" s="163"/>
      <c r="UPH41" s="163"/>
      <c r="UPI41" s="163"/>
      <c r="UPJ41" s="163"/>
      <c r="UPK41" s="163"/>
      <c r="UPL41" s="163"/>
      <c r="UPM41" s="163"/>
      <c r="UPN41" s="163"/>
      <c r="UPO41" s="163"/>
      <c r="UPP41" s="163"/>
      <c r="UPQ41" s="163"/>
      <c r="UPR41" s="163"/>
      <c r="UPS41" s="163"/>
      <c r="UPT41" s="163"/>
      <c r="UPU41" s="163"/>
      <c r="UPV41" s="163"/>
      <c r="UPW41" s="163"/>
      <c r="UPX41" s="163"/>
      <c r="UPY41" s="163"/>
      <c r="UPZ41" s="163"/>
      <c r="UQA41" s="163"/>
      <c r="UQB41" s="163"/>
      <c r="UQC41" s="163"/>
      <c r="UQD41" s="163"/>
      <c r="UQE41" s="163"/>
      <c r="UQF41" s="163"/>
      <c r="UQG41" s="163"/>
      <c r="UQH41" s="163"/>
      <c r="UQI41" s="163"/>
      <c r="UQJ41" s="163"/>
      <c r="UQK41" s="163"/>
      <c r="UQL41" s="163"/>
      <c r="UQM41" s="163"/>
      <c r="UQN41" s="163"/>
      <c r="UQO41" s="163"/>
      <c r="UQP41" s="163"/>
      <c r="UQQ41" s="163"/>
      <c r="UQR41" s="163"/>
      <c r="UQS41" s="163"/>
      <c r="UQT41" s="163"/>
      <c r="UQU41" s="163"/>
      <c r="UQV41" s="163"/>
      <c r="UQW41" s="163"/>
      <c r="UQX41" s="163"/>
      <c r="UQY41" s="163"/>
      <c r="UQZ41" s="163"/>
      <c r="URA41" s="163"/>
      <c r="URB41" s="163"/>
      <c r="URC41" s="163"/>
      <c r="URD41" s="163"/>
      <c r="URE41" s="163"/>
      <c r="URF41" s="163"/>
      <c r="URG41" s="163"/>
      <c r="URH41" s="163"/>
      <c r="URI41" s="163"/>
      <c r="URJ41" s="163"/>
      <c r="URK41" s="163"/>
      <c r="URL41" s="163"/>
      <c r="URM41" s="163"/>
      <c r="URN41" s="163"/>
      <c r="URO41" s="163"/>
      <c r="URP41" s="163"/>
      <c r="URQ41" s="163"/>
      <c r="URR41" s="163"/>
      <c r="URS41" s="163"/>
      <c r="URT41" s="163"/>
      <c r="URU41" s="163"/>
      <c r="URV41" s="163"/>
      <c r="URW41" s="163"/>
      <c r="URX41" s="163"/>
      <c r="URY41" s="163"/>
      <c r="URZ41" s="163"/>
      <c r="USA41" s="163"/>
      <c r="USB41" s="163"/>
      <c r="USC41" s="163"/>
      <c r="USD41" s="163"/>
      <c r="USE41" s="163"/>
      <c r="USF41" s="163"/>
      <c r="USG41" s="163"/>
      <c r="USH41" s="163"/>
      <c r="USI41" s="163"/>
      <c r="USJ41" s="163"/>
      <c r="USK41" s="163"/>
      <c r="USL41" s="163"/>
      <c r="USM41" s="163"/>
      <c r="USN41" s="163"/>
      <c r="USO41" s="163"/>
      <c r="USP41" s="163"/>
      <c r="USQ41" s="163"/>
      <c r="USR41" s="163"/>
      <c r="USS41" s="163"/>
      <c r="UST41" s="163"/>
      <c r="USU41" s="163"/>
      <c r="USV41" s="163"/>
      <c r="USW41" s="163"/>
      <c r="USX41" s="163"/>
      <c r="USY41" s="163"/>
      <c r="USZ41" s="163"/>
      <c r="UTA41" s="163"/>
      <c r="UTB41" s="163"/>
      <c r="UTC41" s="163"/>
      <c r="UTD41" s="163"/>
      <c r="UTE41" s="163"/>
      <c r="UTF41" s="163"/>
      <c r="UTG41" s="163"/>
      <c r="UTH41" s="163"/>
      <c r="UTI41" s="163"/>
      <c r="UTJ41" s="163"/>
      <c r="UTK41" s="163"/>
      <c r="UTL41" s="163"/>
      <c r="UTM41" s="163"/>
      <c r="UTN41" s="163"/>
      <c r="UTO41" s="163"/>
      <c r="UTP41" s="163"/>
      <c r="UTQ41" s="163"/>
      <c r="UTR41" s="163"/>
      <c r="UTS41" s="163"/>
      <c r="UTT41" s="163"/>
      <c r="UTU41" s="163"/>
      <c r="UTV41" s="163"/>
      <c r="UTW41" s="163"/>
      <c r="UTX41" s="163"/>
      <c r="UTY41" s="163"/>
      <c r="UTZ41" s="163"/>
      <c r="UUA41" s="163"/>
      <c r="UUB41" s="163"/>
      <c r="UUC41" s="163"/>
      <c r="UUD41" s="163"/>
      <c r="UUE41" s="163"/>
      <c r="UUF41" s="163"/>
      <c r="UUG41" s="163"/>
      <c r="UUH41" s="163"/>
      <c r="UUI41" s="163"/>
      <c r="UUJ41" s="163"/>
      <c r="UUK41" s="163"/>
      <c r="UUL41" s="163"/>
      <c r="UUM41" s="163"/>
      <c r="UUN41" s="163"/>
      <c r="UUO41" s="163"/>
      <c r="UUP41" s="163"/>
      <c r="UUQ41" s="163"/>
      <c r="UUR41" s="163"/>
      <c r="UUS41" s="163"/>
      <c r="UUT41" s="163"/>
      <c r="UUU41" s="163"/>
      <c r="UUV41" s="163"/>
      <c r="UUW41" s="163"/>
      <c r="UUX41" s="163"/>
      <c r="UUY41" s="163"/>
      <c r="UUZ41" s="163"/>
      <c r="UVA41" s="163"/>
      <c r="UVB41" s="163"/>
      <c r="UVC41" s="163"/>
      <c r="UVD41" s="163"/>
      <c r="UVE41" s="163"/>
      <c r="UVF41" s="163"/>
      <c r="UVG41" s="163"/>
      <c r="UVH41" s="163"/>
      <c r="UVI41" s="163"/>
      <c r="UVJ41" s="163"/>
      <c r="UVK41" s="163"/>
      <c r="UVL41" s="163"/>
      <c r="UVM41" s="163"/>
      <c r="UVN41" s="163"/>
      <c r="UVO41" s="163"/>
      <c r="UVP41" s="163"/>
      <c r="UVQ41" s="163"/>
      <c r="UVR41" s="163"/>
      <c r="UVS41" s="163"/>
      <c r="UVT41" s="163"/>
      <c r="UVU41" s="163"/>
      <c r="UVV41" s="163"/>
      <c r="UVW41" s="163"/>
      <c r="UVX41" s="163"/>
      <c r="UVY41" s="163"/>
      <c r="UVZ41" s="163"/>
      <c r="UWA41" s="163"/>
      <c r="UWB41" s="163"/>
      <c r="UWC41" s="163"/>
      <c r="UWD41" s="163"/>
      <c r="UWE41" s="163"/>
      <c r="UWF41" s="163"/>
      <c r="UWG41" s="163"/>
      <c r="UWH41" s="163"/>
      <c r="UWI41" s="163"/>
      <c r="UWJ41" s="163"/>
      <c r="UWK41" s="163"/>
      <c r="UWL41" s="163"/>
      <c r="UWM41" s="163"/>
      <c r="UWN41" s="163"/>
      <c r="UWO41" s="163"/>
      <c r="UWP41" s="163"/>
      <c r="UWQ41" s="163"/>
      <c r="UWR41" s="163"/>
      <c r="UWS41" s="163"/>
      <c r="UWT41" s="163"/>
      <c r="UWU41" s="163"/>
      <c r="UWV41" s="163"/>
      <c r="UWW41" s="163"/>
      <c r="UWX41" s="163"/>
      <c r="UWY41" s="163"/>
      <c r="UWZ41" s="163"/>
      <c r="UXA41" s="163"/>
      <c r="UXB41" s="163"/>
      <c r="UXC41" s="163"/>
      <c r="UXD41" s="163"/>
      <c r="UXE41" s="163"/>
      <c r="UXF41" s="163"/>
      <c r="UXG41" s="163"/>
      <c r="UXH41" s="163"/>
      <c r="UXI41" s="163"/>
      <c r="UXJ41" s="163"/>
      <c r="UXK41" s="163"/>
      <c r="UXL41" s="163"/>
      <c r="UXM41" s="163"/>
      <c r="UXN41" s="163"/>
      <c r="UXO41" s="163"/>
      <c r="UXP41" s="163"/>
      <c r="UXQ41" s="163"/>
      <c r="UXR41" s="163"/>
      <c r="UXS41" s="163"/>
      <c r="UXT41" s="163"/>
      <c r="UXU41" s="163"/>
      <c r="UXV41" s="163"/>
      <c r="UXW41" s="163"/>
      <c r="UXX41" s="163"/>
      <c r="UXY41" s="163"/>
      <c r="UXZ41" s="163"/>
      <c r="UYA41" s="163"/>
      <c r="UYB41" s="163"/>
      <c r="UYC41" s="163"/>
      <c r="UYD41" s="163"/>
      <c r="UYE41" s="163"/>
      <c r="UYF41" s="163"/>
      <c r="UYG41" s="163"/>
      <c r="UYH41" s="163"/>
      <c r="UYI41" s="163"/>
      <c r="UYJ41" s="163"/>
      <c r="UYK41" s="163"/>
      <c r="UYL41" s="163"/>
      <c r="UYM41" s="163"/>
      <c r="UYN41" s="163"/>
      <c r="UYO41" s="163"/>
      <c r="UYP41" s="163"/>
      <c r="UYQ41" s="163"/>
      <c r="UYR41" s="163"/>
      <c r="UYS41" s="163"/>
      <c r="UYT41" s="163"/>
      <c r="UYU41" s="163"/>
      <c r="UYV41" s="163"/>
      <c r="UYW41" s="163"/>
      <c r="UYX41" s="163"/>
      <c r="UYY41" s="163"/>
      <c r="UYZ41" s="163"/>
      <c r="UZA41" s="163"/>
      <c r="UZB41" s="163"/>
      <c r="UZC41" s="163"/>
      <c r="UZD41" s="163"/>
      <c r="UZE41" s="163"/>
      <c r="UZF41" s="163"/>
      <c r="UZG41" s="163"/>
      <c r="UZH41" s="163"/>
      <c r="UZI41" s="163"/>
      <c r="UZJ41" s="163"/>
      <c r="UZK41" s="163"/>
      <c r="UZL41" s="163"/>
      <c r="UZM41" s="163"/>
      <c r="UZN41" s="163"/>
      <c r="UZO41" s="163"/>
      <c r="UZP41" s="163"/>
      <c r="UZQ41" s="163"/>
      <c r="UZR41" s="163"/>
      <c r="UZS41" s="163"/>
      <c r="UZT41" s="163"/>
      <c r="UZU41" s="163"/>
      <c r="UZV41" s="163"/>
      <c r="UZW41" s="163"/>
      <c r="UZX41" s="163"/>
      <c r="UZY41" s="163"/>
      <c r="UZZ41" s="163"/>
      <c r="VAA41" s="163"/>
      <c r="VAB41" s="163"/>
      <c r="VAC41" s="163"/>
      <c r="VAD41" s="163"/>
      <c r="VAE41" s="163"/>
      <c r="VAF41" s="163"/>
      <c r="VAG41" s="163"/>
      <c r="VAH41" s="163"/>
      <c r="VAI41" s="163"/>
      <c r="VAJ41" s="163"/>
      <c r="VAK41" s="163"/>
      <c r="VAL41" s="163"/>
      <c r="VAM41" s="163"/>
      <c r="VAN41" s="163"/>
      <c r="VAO41" s="163"/>
      <c r="VAP41" s="163"/>
      <c r="VAQ41" s="163"/>
      <c r="VAR41" s="163"/>
      <c r="VAS41" s="163"/>
      <c r="VAT41" s="163"/>
      <c r="VAU41" s="163"/>
      <c r="VAV41" s="163"/>
      <c r="VAW41" s="163"/>
      <c r="VAX41" s="163"/>
      <c r="VAY41" s="163"/>
      <c r="VAZ41" s="163"/>
      <c r="VBA41" s="163"/>
      <c r="VBB41" s="163"/>
      <c r="VBC41" s="163"/>
      <c r="VBD41" s="163"/>
      <c r="VBE41" s="163"/>
      <c r="VBF41" s="163"/>
      <c r="VBG41" s="163"/>
      <c r="VBH41" s="163"/>
      <c r="VBI41" s="163"/>
      <c r="VBJ41" s="163"/>
      <c r="VBK41" s="163"/>
      <c r="VBL41" s="163"/>
      <c r="VBM41" s="163"/>
      <c r="VBN41" s="163"/>
      <c r="VBO41" s="163"/>
      <c r="VBP41" s="163"/>
      <c r="VBQ41" s="163"/>
      <c r="VBR41" s="163"/>
      <c r="VBS41" s="163"/>
      <c r="VBT41" s="163"/>
      <c r="VBU41" s="163"/>
      <c r="VBV41" s="163"/>
      <c r="VBW41" s="163"/>
      <c r="VBX41" s="163"/>
      <c r="VBY41" s="163"/>
      <c r="VBZ41" s="163"/>
      <c r="VCA41" s="163"/>
      <c r="VCB41" s="163"/>
      <c r="VCC41" s="163"/>
      <c r="VCD41" s="163"/>
      <c r="VCE41" s="163"/>
      <c r="VCF41" s="163"/>
      <c r="VCG41" s="163"/>
      <c r="VCH41" s="163"/>
      <c r="VCI41" s="163"/>
      <c r="VCJ41" s="163"/>
      <c r="VCK41" s="163"/>
      <c r="VCL41" s="163"/>
      <c r="VCM41" s="163"/>
      <c r="VCN41" s="163"/>
      <c r="VCO41" s="163"/>
      <c r="VCP41" s="163"/>
      <c r="VCQ41" s="163"/>
      <c r="VCR41" s="163"/>
      <c r="VCS41" s="163"/>
      <c r="VCT41" s="163"/>
      <c r="VCU41" s="163"/>
      <c r="VCV41" s="163"/>
      <c r="VCW41" s="163"/>
      <c r="VCX41" s="163"/>
      <c r="VCY41" s="163"/>
      <c r="VCZ41" s="163"/>
      <c r="VDA41" s="163"/>
      <c r="VDB41" s="163"/>
      <c r="VDC41" s="163"/>
      <c r="VDD41" s="163"/>
      <c r="VDE41" s="163"/>
      <c r="VDF41" s="163"/>
      <c r="VDG41" s="163"/>
      <c r="VDH41" s="163"/>
      <c r="VDI41" s="163"/>
      <c r="VDJ41" s="163"/>
      <c r="VDK41" s="163"/>
      <c r="VDL41" s="163"/>
      <c r="VDM41" s="163"/>
      <c r="VDN41" s="163"/>
      <c r="VDO41" s="163"/>
      <c r="VDP41" s="163"/>
      <c r="VDQ41" s="163"/>
      <c r="VDR41" s="163"/>
      <c r="VDS41" s="163"/>
      <c r="VDT41" s="163"/>
      <c r="VDU41" s="163"/>
      <c r="VDV41" s="163"/>
      <c r="VDW41" s="163"/>
      <c r="VDX41" s="163"/>
      <c r="VDY41" s="163"/>
      <c r="VDZ41" s="163"/>
      <c r="VEA41" s="163"/>
      <c r="VEB41" s="163"/>
      <c r="VEC41" s="163"/>
      <c r="VED41" s="163"/>
      <c r="VEE41" s="163"/>
      <c r="VEF41" s="163"/>
      <c r="VEG41" s="163"/>
      <c r="VEH41" s="163"/>
      <c r="VEI41" s="163"/>
      <c r="VEJ41" s="163"/>
      <c r="VEK41" s="163"/>
      <c r="VEL41" s="163"/>
      <c r="VEM41" s="163"/>
      <c r="VEN41" s="163"/>
      <c r="VEO41" s="163"/>
      <c r="VEP41" s="163"/>
      <c r="VEQ41" s="163"/>
      <c r="VER41" s="163"/>
      <c r="VES41" s="163"/>
      <c r="VET41" s="163"/>
      <c r="VEU41" s="163"/>
      <c r="VEV41" s="163"/>
      <c r="VEW41" s="163"/>
      <c r="VEX41" s="163"/>
      <c r="VEY41" s="163"/>
      <c r="VEZ41" s="163"/>
      <c r="VFA41" s="163"/>
      <c r="VFB41" s="163"/>
      <c r="VFC41" s="163"/>
      <c r="VFD41" s="163"/>
      <c r="VFE41" s="163"/>
      <c r="VFF41" s="163"/>
      <c r="VFG41" s="163"/>
      <c r="VFH41" s="163"/>
      <c r="VFI41" s="163"/>
      <c r="VFJ41" s="163"/>
      <c r="VFK41" s="163"/>
      <c r="VFL41" s="163"/>
      <c r="VFM41" s="163"/>
      <c r="VFN41" s="163"/>
      <c r="VFO41" s="163"/>
      <c r="VFP41" s="163"/>
      <c r="VFQ41" s="163"/>
      <c r="VFR41" s="163"/>
      <c r="VFS41" s="163"/>
      <c r="VFT41" s="163"/>
      <c r="VFU41" s="163"/>
      <c r="VFV41" s="163"/>
      <c r="VFW41" s="163"/>
      <c r="VFX41" s="163"/>
      <c r="VFY41" s="163"/>
      <c r="VFZ41" s="163"/>
      <c r="VGA41" s="163"/>
      <c r="VGB41" s="163"/>
      <c r="VGC41" s="163"/>
      <c r="VGD41" s="163"/>
      <c r="VGE41" s="163"/>
      <c r="VGF41" s="163"/>
      <c r="VGG41" s="163"/>
      <c r="VGH41" s="163"/>
      <c r="VGI41" s="163"/>
      <c r="VGJ41" s="163"/>
      <c r="VGK41" s="163"/>
      <c r="VGL41" s="163"/>
      <c r="VGM41" s="163"/>
      <c r="VGN41" s="163"/>
      <c r="VGO41" s="163"/>
      <c r="VGP41" s="163"/>
      <c r="VGQ41" s="163"/>
      <c r="VGR41" s="163"/>
      <c r="VGS41" s="163"/>
      <c r="VGT41" s="163"/>
      <c r="VGU41" s="163"/>
      <c r="VGV41" s="163"/>
      <c r="VGW41" s="163"/>
      <c r="VGX41" s="163"/>
      <c r="VGY41" s="163"/>
      <c r="VGZ41" s="163"/>
      <c r="VHA41" s="163"/>
      <c r="VHB41" s="163"/>
      <c r="VHC41" s="163"/>
      <c r="VHD41" s="163"/>
      <c r="VHE41" s="163"/>
      <c r="VHF41" s="163"/>
      <c r="VHG41" s="163"/>
      <c r="VHH41" s="163"/>
      <c r="VHI41" s="163"/>
      <c r="VHJ41" s="163"/>
      <c r="VHK41" s="163"/>
      <c r="VHL41" s="163"/>
      <c r="VHM41" s="163"/>
      <c r="VHN41" s="163"/>
      <c r="VHO41" s="163"/>
      <c r="VHP41" s="163"/>
      <c r="VHQ41" s="163"/>
      <c r="VHR41" s="163"/>
      <c r="VHS41" s="163"/>
      <c r="VHT41" s="163"/>
      <c r="VHU41" s="163"/>
      <c r="VHV41" s="163"/>
      <c r="VHW41" s="163"/>
      <c r="VHX41" s="163"/>
      <c r="VHY41" s="163"/>
      <c r="VHZ41" s="163"/>
      <c r="VIA41" s="163"/>
      <c r="VIB41" s="163"/>
      <c r="VIC41" s="163"/>
      <c r="VID41" s="163"/>
      <c r="VIE41" s="163"/>
      <c r="VIF41" s="163"/>
      <c r="VIG41" s="163"/>
      <c r="VIH41" s="163"/>
      <c r="VII41" s="163"/>
      <c r="VIJ41" s="163"/>
      <c r="VIK41" s="163"/>
      <c r="VIL41" s="163"/>
      <c r="VIM41" s="163"/>
      <c r="VIN41" s="163"/>
      <c r="VIO41" s="163"/>
      <c r="VIP41" s="163"/>
      <c r="VIQ41" s="163"/>
      <c r="VIR41" s="163"/>
      <c r="VIS41" s="163"/>
      <c r="VIT41" s="163"/>
      <c r="VIU41" s="163"/>
      <c r="VIV41" s="163"/>
      <c r="VIW41" s="163"/>
      <c r="VIX41" s="163"/>
      <c r="VIY41" s="163"/>
      <c r="VIZ41" s="163"/>
      <c r="VJA41" s="163"/>
      <c r="VJB41" s="163"/>
      <c r="VJC41" s="163"/>
      <c r="VJD41" s="163"/>
      <c r="VJE41" s="163"/>
      <c r="VJF41" s="163"/>
      <c r="VJG41" s="163"/>
      <c r="VJH41" s="163"/>
      <c r="VJI41" s="163"/>
      <c r="VJJ41" s="163"/>
      <c r="VJK41" s="163"/>
      <c r="VJL41" s="163"/>
      <c r="VJM41" s="163"/>
      <c r="VJN41" s="163"/>
      <c r="VJO41" s="163"/>
      <c r="VJP41" s="163"/>
      <c r="VJQ41" s="163"/>
      <c r="VJR41" s="163"/>
      <c r="VJS41" s="163"/>
      <c r="VJT41" s="163"/>
      <c r="VJU41" s="163"/>
      <c r="VJV41" s="163"/>
      <c r="VJW41" s="163"/>
      <c r="VJX41" s="163"/>
      <c r="VJY41" s="163"/>
      <c r="VJZ41" s="163"/>
      <c r="VKA41" s="163"/>
      <c r="VKB41" s="163"/>
      <c r="VKC41" s="163"/>
      <c r="VKD41" s="163"/>
      <c r="VKE41" s="163"/>
      <c r="VKF41" s="163"/>
      <c r="VKG41" s="163"/>
      <c r="VKH41" s="163"/>
      <c r="VKI41" s="163"/>
      <c r="VKJ41" s="163"/>
      <c r="VKK41" s="163"/>
      <c r="VKL41" s="163"/>
      <c r="VKM41" s="163"/>
      <c r="VKN41" s="163"/>
      <c r="VKO41" s="163"/>
      <c r="VKP41" s="163"/>
      <c r="VKQ41" s="163"/>
      <c r="VKR41" s="163"/>
      <c r="VKS41" s="163"/>
      <c r="VKT41" s="163"/>
      <c r="VKU41" s="163"/>
      <c r="VKV41" s="163"/>
      <c r="VKW41" s="163"/>
      <c r="VKX41" s="163"/>
      <c r="VKY41" s="163"/>
      <c r="VKZ41" s="163"/>
      <c r="VLA41" s="163"/>
      <c r="VLB41" s="163"/>
      <c r="VLC41" s="163"/>
      <c r="VLD41" s="163"/>
      <c r="VLE41" s="163"/>
      <c r="VLF41" s="163"/>
      <c r="VLG41" s="163"/>
      <c r="VLH41" s="163"/>
      <c r="VLI41" s="163"/>
      <c r="VLJ41" s="163"/>
      <c r="VLK41" s="163"/>
      <c r="VLL41" s="163"/>
      <c r="VLM41" s="163"/>
      <c r="VLN41" s="163"/>
      <c r="VLO41" s="163"/>
      <c r="VLP41" s="163"/>
      <c r="VLQ41" s="163"/>
      <c r="VLR41" s="163"/>
      <c r="VLS41" s="163"/>
      <c r="VLT41" s="163"/>
      <c r="VLU41" s="163"/>
      <c r="VLV41" s="163"/>
      <c r="VLW41" s="163"/>
      <c r="VLX41" s="163"/>
      <c r="VLY41" s="163"/>
      <c r="VLZ41" s="163"/>
      <c r="VMA41" s="163"/>
      <c r="VMB41" s="163"/>
      <c r="VMC41" s="163"/>
      <c r="VMD41" s="163"/>
      <c r="VME41" s="163"/>
      <c r="VMF41" s="163"/>
      <c r="VMG41" s="163"/>
      <c r="VMH41" s="163"/>
      <c r="VMI41" s="163"/>
      <c r="VMJ41" s="163"/>
      <c r="VMK41" s="163"/>
      <c r="VML41" s="163"/>
      <c r="VMM41" s="163"/>
      <c r="VMN41" s="163"/>
      <c r="VMO41" s="163"/>
      <c r="VMP41" s="163"/>
      <c r="VMQ41" s="163"/>
      <c r="VMR41" s="163"/>
      <c r="VMS41" s="163"/>
      <c r="VMT41" s="163"/>
      <c r="VMU41" s="163"/>
      <c r="VMV41" s="163"/>
      <c r="VMW41" s="163"/>
      <c r="VMX41" s="163"/>
      <c r="VMY41" s="163"/>
      <c r="VMZ41" s="163"/>
      <c r="VNA41" s="163"/>
      <c r="VNB41" s="163"/>
      <c r="VNC41" s="163"/>
      <c r="VND41" s="163"/>
      <c r="VNE41" s="163"/>
      <c r="VNF41" s="163"/>
      <c r="VNG41" s="163"/>
      <c r="VNH41" s="163"/>
      <c r="VNI41" s="163"/>
      <c r="VNJ41" s="163"/>
      <c r="VNK41" s="163"/>
      <c r="VNL41" s="163"/>
      <c r="VNM41" s="163"/>
      <c r="VNN41" s="163"/>
      <c r="VNO41" s="163"/>
      <c r="VNP41" s="163"/>
      <c r="VNQ41" s="163"/>
      <c r="VNR41" s="163"/>
      <c r="VNS41" s="163"/>
      <c r="VNT41" s="163"/>
      <c r="VNU41" s="163"/>
      <c r="VNV41" s="163"/>
      <c r="VNW41" s="163"/>
      <c r="VNX41" s="163"/>
      <c r="VNY41" s="163"/>
      <c r="VNZ41" s="163"/>
      <c r="VOA41" s="163"/>
      <c r="VOB41" s="163"/>
      <c r="VOC41" s="163"/>
      <c r="VOD41" s="163"/>
      <c r="VOE41" s="163"/>
      <c r="VOF41" s="163"/>
      <c r="VOG41" s="163"/>
      <c r="VOH41" s="163"/>
      <c r="VOI41" s="163"/>
      <c r="VOJ41" s="163"/>
      <c r="VOK41" s="163"/>
      <c r="VOL41" s="163"/>
      <c r="VOM41" s="163"/>
      <c r="VON41" s="163"/>
      <c r="VOO41" s="163"/>
      <c r="VOP41" s="163"/>
      <c r="VOQ41" s="163"/>
      <c r="VOR41" s="163"/>
      <c r="VOS41" s="163"/>
      <c r="VOT41" s="163"/>
      <c r="VOU41" s="163"/>
      <c r="VOV41" s="163"/>
      <c r="VOW41" s="163"/>
      <c r="VOX41" s="163"/>
      <c r="VOY41" s="163"/>
      <c r="VOZ41" s="163"/>
      <c r="VPA41" s="163"/>
      <c r="VPB41" s="163"/>
      <c r="VPC41" s="163"/>
      <c r="VPD41" s="163"/>
      <c r="VPE41" s="163"/>
      <c r="VPF41" s="163"/>
      <c r="VPG41" s="163"/>
      <c r="VPH41" s="163"/>
      <c r="VPI41" s="163"/>
      <c r="VPJ41" s="163"/>
      <c r="VPK41" s="163"/>
      <c r="VPL41" s="163"/>
      <c r="VPM41" s="163"/>
      <c r="VPN41" s="163"/>
      <c r="VPO41" s="163"/>
      <c r="VPP41" s="163"/>
      <c r="VPQ41" s="163"/>
      <c r="VPR41" s="163"/>
      <c r="VPS41" s="163"/>
      <c r="VPT41" s="163"/>
      <c r="VPU41" s="163"/>
      <c r="VPV41" s="163"/>
      <c r="VPW41" s="163"/>
      <c r="VPX41" s="163"/>
      <c r="VPY41" s="163"/>
      <c r="VPZ41" s="163"/>
      <c r="VQA41" s="163"/>
      <c r="VQB41" s="163"/>
      <c r="VQC41" s="163"/>
      <c r="VQD41" s="163"/>
      <c r="VQE41" s="163"/>
      <c r="VQF41" s="163"/>
      <c r="VQG41" s="163"/>
      <c r="VQH41" s="163"/>
      <c r="VQI41" s="163"/>
      <c r="VQJ41" s="163"/>
      <c r="VQK41" s="163"/>
      <c r="VQL41" s="163"/>
      <c r="VQM41" s="163"/>
      <c r="VQN41" s="163"/>
      <c r="VQO41" s="163"/>
      <c r="VQP41" s="163"/>
      <c r="VQQ41" s="163"/>
      <c r="VQR41" s="163"/>
      <c r="VQS41" s="163"/>
      <c r="VQT41" s="163"/>
      <c r="VQU41" s="163"/>
      <c r="VQV41" s="163"/>
      <c r="VQW41" s="163"/>
      <c r="VQX41" s="163"/>
      <c r="VQY41" s="163"/>
      <c r="VQZ41" s="163"/>
      <c r="VRA41" s="163"/>
      <c r="VRB41" s="163"/>
      <c r="VRC41" s="163"/>
      <c r="VRD41" s="163"/>
      <c r="VRE41" s="163"/>
      <c r="VRF41" s="163"/>
      <c r="VRG41" s="163"/>
      <c r="VRH41" s="163"/>
      <c r="VRI41" s="163"/>
      <c r="VRJ41" s="163"/>
      <c r="VRK41" s="163"/>
      <c r="VRL41" s="163"/>
      <c r="VRM41" s="163"/>
      <c r="VRN41" s="163"/>
      <c r="VRO41" s="163"/>
      <c r="VRP41" s="163"/>
      <c r="VRQ41" s="163"/>
      <c r="VRR41" s="163"/>
      <c r="VRS41" s="163"/>
      <c r="VRT41" s="163"/>
      <c r="VRU41" s="163"/>
      <c r="VRV41" s="163"/>
      <c r="VRW41" s="163"/>
      <c r="VRX41" s="163"/>
      <c r="VRY41" s="163"/>
      <c r="VRZ41" s="163"/>
      <c r="VSA41" s="163"/>
      <c r="VSB41" s="163"/>
      <c r="VSC41" s="163"/>
      <c r="VSD41" s="163"/>
      <c r="VSE41" s="163"/>
      <c r="VSF41" s="163"/>
      <c r="VSG41" s="163"/>
      <c r="VSH41" s="163"/>
      <c r="VSI41" s="163"/>
      <c r="VSJ41" s="163"/>
      <c r="VSK41" s="163"/>
      <c r="VSL41" s="163"/>
      <c r="VSM41" s="163"/>
      <c r="VSN41" s="163"/>
      <c r="VSO41" s="163"/>
      <c r="VSP41" s="163"/>
      <c r="VSQ41" s="163"/>
      <c r="VSR41" s="163"/>
      <c r="VSS41" s="163"/>
      <c r="VST41" s="163"/>
      <c r="VSU41" s="163"/>
      <c r="VSV41" s="163"/>
      <c r="VSW41" s="163"/>
      <c r="VSX41" s="163"/>
      <c r="VSY41" s="163"/>
      <c r="VSZ41" s="163"/>
      <c r="VTA41" s="163"/>
      <c r="VTB41" s="163"/>
      <c r="VTC41" s="163"/>
      <c r="VTD41" s="163"/>
      <c r="VTE41" s="163"/>
      <c r="VTF41" s="163"/>
      <c r="VTG41" s="163"/>
      <c r="VTH41" s="163"/>
      <c r="VTI41" s="163"/>
      <c r="VTJ41" s="163"/>
      <c r="VTK41" s="163"/>
      <c r="VTL41" s="163"/>
      <c r="VTM41" s="163"/>
      <c r="VTN41" s="163"/>
      <c r="VTO41" s="163"/>
      <c r="VTP41" s="163"/>
      <c r="VTQ41" s="163"/>
      <c r="VTR41" s="163"/>
      <c r="VTS41" s="163"/>
      <c r="VTT41" s="163"/>
      <c r="VTU41" s="163"/>
      <c r="VTV41" s="163"/>
      <c r="VTW41" s="163"/>
      <c r="VTX41" s="163"/>
      <c r="VTY41" s="163"/>
      <c r="VTZ41" s="163"/>
      <c r="VUA41" s="163"/>
      <c r="VUB41" s="163"/>
      <c r="VUC41" s="163"/>
      <c r="VUD41" s="163"/>
      <c r="VUE41" s="163"/>
      <c r="VUF41" s="163"/>
      <c r="VUG41" s="163"/>
      <c r="VUH41" s="163"/>
      <c r="VUI41" s="163"/>
      <c r="VUJ41" s="163"/>
      <c r="VUK41" s="163"/>
      <c r="VUL41" s="163"/>
      <c r="VUM41" s="163"/>
      <c r="VUN41" s="163"/>
      <c r="VUO41" s="163"/>
      <c r="VUP41" s="163"/>
      <c r="VUQ41" s="163"/>
      <c r="VUR41" s="163"/>
      <c r="VUS41" s="163"/>
      <c r="VUT41" s="163"/>
      <c r="VUU41" s="163"/>
      <c r="VUV41" s="163"/>
      <c r="VUW41" s="163"/>
      <c r="VUX41" s="163"/>
      <c r="VUY41" s="163"/>
      <c r="VUZ41" s="163"/>
      <c r="VVA41" s="163"/>
      <c r="VVB41" s="163"/>
      <c r="VVC41" s="163"/>
      <c r="VVD41" s="163"/>
      <c r="VVE41" s="163"/>
      <c r="VVF41" s="163"/>
      <c r="VVG41" s="163"/>
      <c r="VVH41" s="163"/>
      <c r="VVI41" s="163"/>
      <c r="VVJ41" s="163"/>
      <c r="VVK41" s="163"/>
      <c r="VVL41" s="163"/>
      <c r="VVM41" s="163"/>
      <c r="VVN41" s="163"/>
      <c r="VVO41" s="163"/>
      <c r="VVP41" s="163"/>
      <c r="VVQ41" s="163"/>
      <c r="VVR41" s="163"/>
      <c r="VVS41" s="163"/>
      <c r="VVT41" s="163"/>
      <c r="VVU41" s="163"/>
      <c r="VVV41" s="163"/>
      <c r="VVW41" s="163"/>
      <c r="VVX41" s="163"/>
      <c r="VVY41" s="163"/>
      <c r="VVZ41" s="163"/>
      <c r="VWA41" s="163"/>
      <c r="VWB41" s="163"/>
      <c r="VWC41" s="163"/>
      <c r="VWD41" s="163"/>
      <c r="VWE41" s="163"/>
      <c r="VWF41" s="163"/>
      <c r="VWG41" s="163"/>
      <c r="VWH41" s="163"/>
      <c r="VWI41" s="163"/>
      <c r="VWJ41" s="163"/>
      <c r="VWK41" s="163"/>
      <c r="VWL41" s="163"/>
      <c r="VWM41" s="163"/>
      <c r="VWN41" s="163"/>
      <c r="VWO41" s="163"/>
      <c r="VWP41" s="163"/>
      <c r="VWQ41" s="163"/>
      <c r="VWR41" s="163"/>
      <c r="VWS41" s="163"/>
      <c r="VWT41" s="163"/>
      <c r="VWU41" s="163"/>
      <c r="VWV41" s="163"/>
      <c r="VWW41" s="163"/>
      <c r="VWX41" s="163"/>
      <c r="VWY41" s="163"/>
      <c r="VWZ41" s="163"/>
      <c r="VXA41" s="163"/>
      <c r="VXB41" s="163"/>
      <c r="VXC41" s="163"/>
      <c r="VXD41" s="163"/>
      <c r="VXE41" s="163"/>
      <c r="VXF41" s="163"/>
      <c r="VXG41" s="163"/>
      <c r="VXH41" s="163"/>
      <c r="VXI41" s="163"/>
      <c r="VXJ41" s="163"/>
      <c r="VXK41" s="163"/>
      <c r="VXL41" s="163"/>
      <c r="VXM41" s="163"/>
      <c r="VXN41" s="163"/>
      <c r="VXO41" s="163"/>
      <c r="VXP41" s="163"/>
      <c r="VXQ41" s="163"/>
      <c r="VXR41" s="163"/>
      <c r="VXS41" s="163"/>
      <c r="VXT41" s="163"/>
      <c r="VXU41" s="163"/>
      <c r="VXV41" s="163"/>
      <c r="VXW41" s="163"/>
      <c r="VXX41" s="163"/>
      <c r="VXY41" s="163"/>
      <c r="VXZ41" s="163"/>
      <c r="VYA41" s="163"/>
      <c r="VYB41" s="163"/>
      <c r="VYC41" s="163"/>
      <c r="VYD41" s="163"/>
      <c r="VYE41" s="163"/>
      <c r="VYF41" s="163"/>
      <c r="VYG41" s="163"/>
      <c r="VYH41" s="163"/>
      <c r="VYI41" s="163"/>
      <c r="VYJ41" s="163"/>
      <c r="VYK41" s="163"/>
      <c r="VYL41" s="163"/>
      <c r="VYM41" s="163"/>
      <c r="VYN41" s="163"/>
      <c r="VYO41" s="163"/>
      <c r="VYP41" s="163"/>
      <c r="VYQ41" s="163"/>
      <c r="VYR41" s="163"/>
      <c r="VYS41" s="163"/>
      <c r="VYT41" s="163"/>
      <c r="VYU41" s="163"/>
      <c r="VYV41" s="163"/>
      <c r="VYW41" s="163"/>
      <c r="VYX41" s="163"/>
      <c r="VYY41" s="163"/>
      <c r="VYZ41" s="163"/>
      <c r="VZA41" s="163"/>
      <c r="VZB41" s="163"/>
      <c r="VZC41" s="163"/>
      <c r="VZD41" s="163"/>
      <c r="VZE41" s="163"/>
      <c r="VZF41" s="163"/>
      <c r="VZG41" s="163"/>
      <c r="VZH41" s="163"/>
      <c r="VZI41" s="163"/>
      <c r="VZJ41" s="163"/>
      <c r="VZK41" s="163"/>
      <c r="VZL41" s="163"/>
      <c r="VZM41" s="163"/>
      <c r="VZN41" s="163"/>
      <c r="VZO41" s="163"/>
      <c r="VZP41" s="163"/>
      <c r="VZQ41" s="163"/>
      <c r="VZR41" s="163"/>
      <c r="VZS41" s="163"/>
      <c r="VZT41" s="163"/>
      <c r="VZU41" s="163"/>
      <c r="VZV41" s="163"/>
      <c r="VZW41" s="163"/>
      <c r="VZX41" s="163"/>
      <c r="VZY41" s="163"/>
      <c r="VZZ41" s="163"/>
      <c r="WAA41" s="163"/>
      <c r="WAB41" s="163"/>
      <c r="WAC41" s="163"/>
      <c r="WAD41" s="163"/>
      <c r="WAE41" s="163"/>
      <c r="WAF41" s="163"/>
      <c r="WAG41" s="163"/>
      <c r="WAH41" s="163"/>
      <c r="WAI41" s="163"/>
      <c r="WAJ41" s="163"/>
      <c r="WAK41" s="163"/>
      <c r="WAL41" s="163"/>
      <c r="WAM41" s="163"/>
      <c r="WAN41" s="163"/>
      <c r="WAO41" s="163"/>
      <c r="WAP41" s="163"/>
      <c r="WAQ41" s="163"/>
      <c r="WAR41" s="163"/>
      <c r="WAS41" s="163"/>
      <c r="WAT41" s="163"/>
      <c r="WAU41" s="163"/>
      <c r="WAV41" s="163"/>
      <c r="WAW41" s="163"/>
      <c r="WAX41" s="163"/>
      <c r="WAY41" s="163"/>
      <c r="WAZ41" s="163"/>
      <c r="WBA41" s="163"/>
      <c r="WBB41" s="163"/>
      <c r="WBC41" s="163"/>
      <c r="WBD41" s="163"/>
      <c r="WBE41" s="163"/>
      <c r="WBF41" s="163"/>
      <c r="WBG41" s="163"/>
      <c r="WBH41" s="163"/>
      <c r="WBI41" s="163"/>
      <c r="WBJ41" s="163"/>
      <c r="WBK41" s="163"/>
      <c r="WBL41" s="163"/>
      <c r="WBM41" s="163"/>
      <c r="WBN41" s="163"/>
      <c r="WBO41" s="163"/>
      <c r="WBP41" s="163"/>
      <c r="WBQ41" s="163"/>
      <c r="WBR41" s="163"/>
      <c r="WBS41" s="163"/>
      <c r="WBT41" s="163"/>
      <c r="WBU41" s="163"/>
      <c r="WBV41" s="163"/>
      <c r="WBW41" s="163"/>
      <c r="WBX41" s="163"/>
      <c r="WBY41" s="163"/>
      <c r="WBZ41" s="163"/>
      <c r="WCA41" s="163"/>
      <c r="WCB41" s="163"/>
      <c r="WCC41" s="163"/>
      <c r="WCD41" s="163"/>
      <c r="WCE41" s="163"/>
      <c r="WCF41" s="163"/>
      <c r="WCG41" s="163"/>
      <c r="WCH41" s="163"/>
      <c r="WCI41" s="163"/>
      <c r="WCJ41" s="163"/>
      <c r="WCK41" s="163"/>
      <c r="WCL41" s="163"/>
      <c r="WCM41" s="163"/>
      <c r="WCN41" s="163"/>
      <c r="WCO41" s="163"/>
      <c r="WCP41" s="163"/>
      <c r="WCQ41" s="163"/>
      <c r="WCR41" s="163"/>
      <c r="WCS41" s="163"/>
      <c r="WCT41" s="163"/>
      <c r="WCU41" s="163"/>
      <c r="WCV41" s="163"/>
      <c r="WCW41" s="163"/>
      <c r="WCX41" s="163"/>
      <c r="WCY41" s="163"/>
      <c r="WCZ41" s="163"/>
      <c r="WDA41" s="163"/>
      <c r="WDB41" s="163"/>
      <c r="WDC41" s="163"/>
      <c r="WDD41" s="163"/>
      <c r="WDE41" s="163"/>
      <c r="WDF41" s="163"/>
      <c r="WDG41" s="163"/>
      <c r="WDH41" s="163"/>
      <c r="WDI41" s="163"/>
      <c r="WDJ41" s="163"/>
      <c r="WDK41" s="163"/>
      <c r="WDL41" s="163"/>
      <c r="WDM41" s="163"/>
      <c r="WDN41" s="163"/>
      <c r="WDO41" s="163"/>
      <c r="WDP41" s="163"/>
      <c r="WDQ41" s="163"/>
      <c r="WDR41" s="163"/>
      <c r="WDS41" s="163"/>
      <c r="WDT41" s="163"/>
      <c r="WDU41" s="163"/>
      <c r="WDV41" s="163"/>
      <c r="WDW41" s="163"/>
      <c r="WDX41" s="163"/>
      <c r="WDY41" s="163"/>
      <c r="WDZ41" s="163"/>
      <c r="WEA41" s="163"/>
      <c r="WEB41" s="163"/>
      <c r="WEC41" s="163"/>
      <c r="WED41" s="163"/>
      <c r="WEE41" s="163"/>
      <c r="WEF41" s="163"/>
      <c r="WEG41" s="163"/>
      <c r="WEH41" s="163"/>
      <c r="WEI41" s="163"/>
      <c r="WEJ41" s="163"/>
      <c r="WEK41" s="163"/>
      <c r="WEL41" s="163"/>
      <c r="WEM41" s="163"/>
      <c r="WEN41" s="163"/>
      <c r="WEO41" s="163"/>
      <c r="WEP41" s="163"/>
      <c r="WEQ41" s="163"/>
      <c r="WER41" s="163"/>
      <c r="WES41" s="163"/>
      <c r="WET41" s="163"/>
      <c r="WEU41" s="163"/>
      <c r="WEV41" s="163"/>
      <c r="WEW41" s="163"/>
      <c r="WEX41" s="163"/>
      <c r="WEY41" s="163"/>
      <c r="WEZ41" s="163"/>
      <c r="WFA41" s="163"/>
      <c r="WFB41" s="163"/>
      <c r="WFC41" s="163"/>
      <c r="WFD41" s="163"/>
      <c r="WFE41" s="163"/>
      <c r="WFF41" s="163"/>
      <c r="WFG41" s="163"/>
      <c r="WFH41" s="163"/>
      <c r="WFI41" s="163"/>
      <c r="WFJ41" s="163"/>
      <c r="WFK41" s="163"/>
      <c r="WFL41" s="163"/>
      <c r="WFM41" s="163"/>
      <c r="WFN41" s="163"/>
      <c r="WFO41" s="163"/>
      <c r="WFP41" s="163"/>
      <c r="WFQ41" s="163"/>
      <c r="WFR41" s="163"/>
      <c r="WFS41" s="163"/>
      <c r="WFT41" s="163"/>
      <c r="WFU41" s="163"/>
      <c r="WFV41" s="163"/>
      <c r="WFW41" s="163"/>
      <c r="WFX41" s="163"/>
      <c r="WFY41" s="163"/>
      <c r="WFZ41" s="163"/>
      <c r="WGA41" s="163"/>
      <c r="WGB41" s="163"/>
      <c r="WGC41" s="163"/>
      <c r="WGD41" s="163"/>
      <c r="WGE41" s="163"/>
      <c r="WGF41" s="163"/>
      <c r="WGG41" s="163"/>
      <c r="WGH41" s="163"/>
      <c r="WGI41" s="163"/>
      <c r="WGJ41" s="163"/>
      <c r="WGK41" s="163"/>
      <c r="WGL41" s="163"/>
      <c r="WGM41" s="163"/>
      <c r="WGN41" s="163"/>
      <c r="WGO41" s="163"/>
      <c r="WGP41" s="163"/>
      <c r="WGQ41" s="163"/>
      <c r="WGR41" s="163"/>
      <c r="WGS41" s="163"/>
      <c r="WGT41" s="163"/>
      <c r="WGU41" s="163"/>
      <c r="WGV41" s="163"/>
      <c r="WGW41" s="163"/>
      <c r="WGX41" s="163"/>
      <c r="WGY41" s="163"/>
      <c r="WGZ41" s="163"/>
      <c r="WHA41" s="163"/>
      <c r="WHB41" s="163"/>
      <c r="WHC41" s="163"/>
      <c r="WHD41" s="163"/>
      <c r="WHE41" s="163"/>
      <c r="WHF41" s="163"/>
      <c r="WHG41" s="163"/>
      <c r="WHH41" s="163"/>
      <c r="WHI41" s="163"/>
      <c r="WHJ41" s="163"/>
      <c r="WHK41" s="163"/>
      <c r="WHL41" s="163"/>
      <c r="WHM41" s="163"/>
      <c r="WHN41" s="163"/>
      <c r="WHO41" s="163"/>
      <c r="WHP41" s="163"/>
      <c r="WHQ41" s="163"/>
      <c r="WHR41" s="163"/>
      <c r="WHS41" s="163"/>
      <c r="WHT41" s="163"/>
      <c r="WHU41" s="163"/>
      <c r="WHV41" s="163"/>
      <c r="WHW41" s="163"/>
      <c r="WHX41" s="163"/>
      <c r="WHY41" s="163"/>
      <c r="WHZ41" s="163"/>
      <c r="WIA41" s="163"/>
      <c r="WIB41" s="163"/>
      <c r="WIC41" s="163"/>
      <c r="WID41" s="163"/>
      <c r="WIE41" s="163"/>
      <c r="WIF41" s="163"/>
      <c r="WIG41" s="163"/>
      <c r="WIH41" s="163"/>
      <c r="WII41" s="163"/>
      <c r="WIJ41" s="163"/>
      <c r="WIK41" s="163"/>
      <c r="WIL41" s="163"/>
      <c r="WIM41" s="163"/>
      <c r="WIN41" s="163"/>
      <c r="WIO41" s="163"/>
      <c r="WIP41" s="163"/>
      <c r="WIQ41" s="163"/>
      <c r="WIR41" s="163"/>
      <c r="WIS41" s="163"/>
      <c r="WIT41" s="163"/>
      <c r="WIU41" s="163"/>
      <c r="WIV41" s="163"/>
      <c r="WIW41" s="163"/>
      <c r="WIX41" s="163"/>
      <c r="WIY41" s="163"/>
      <c r="WIZ41" s="163"/>
      <c r="WJA41" s="163"/>
      <c r="WJB41" s="163"/>
      <c r="WJC41" s="163"/>
      <c r="WJD41" s="163"/>
      <c r="WJE41" s="163"/>
      <c r="WJF41" s="163"/>
      <c r="WJG41" s="163"/>
      <c r="WJH41" s="163"/>
      <c r="WJI41" s="163"/>
      <c r="WJJ41" s="163"/>
      <c r="WJK41" s="163"/>
      <c r="WJL41" s="163"/>
      <c r="WJM41" s="163"/>
      <c r="WJN41" s="163"/>
      <c r="WJO41" s="163"/>
      <c r="WJP41" s="163"/>
      <c r="WJQ41" s="163"/>
      <c r="WJR41" s="163"/>
      <c r="WJS41" s="163"/>
      <c r="WJT41" s="163"/>
      <c r="WJU41" s="163"/>
      <c r="WJV41" s="163"/>
      <c r="WJW41" s="163"/>
      <c r="WJX41" s="163"/>
      <c r="WJY41" s="163"/>
      <c r="WJZ41" s="163"/>
      <c r="WKA41" s="163"/>
      <c r="WKB41" s="163"/>
      <c r="WKC41" s="163"/>
      <c r="WKD41" s="163"/>
      <c r="WKE41" s="163"/>
      <c r="WKF41" s="163"/>
      <c r="WKG41" s="163"/>
      <c r="WKH41" s="163"/>
      <c r="WKI41" s="163"/>
      <c r="WKJ41" s="163"/>
      <c r="WKK41" s="163"/>
      <c r="WKL41" s="163"/>
      <c r="WKM41" s="163"/>
      <c r="WKN41" s="163"/>
      <c r="WKO41" s="163"/>
      <c r="WKP41" s="163"/>
      <c r="WKQ41" s="163"/>
      <c r="WKR41" s="163"/>
      <c r="WKS41" s="163"/>
      <c r="WKT41" s="163"/>
      <c r="WKU41" s="163"/>
      <c r="WKV41" s="163"/>
      <c r="WKW41" s="163"/>
      <c r="WKX41" s="163"/>
      <c r="WKY41" s="163"/>
      <c r="WKZ41" s="163"/>
      <c r="WLA41" s="163"/>
      <c r="WLB41" s="163"/>
      <c r="WLC41" s="163"/>
      <c r="WLD41" s="163"/>
      <c r="WLE41" s="163"/>
      <c r="WLF41" s="163"/>
      <c r="WLG41" s="163"/>
      <c r="WLH41" s="163"/>
      <c r="WLI41" s="163"/>
      <c r="WLJ41" s="163"/>
      <c r="WLK41" s="163"/>
      <c r="WLL41" s="163"/>
      <c r="WLM41" s="163"/>
      <c r="WLN41" s="163"/>
      <c r="WLO41" s="163"/>
      <c r="WLP41" s="163"/>
      <c r="WLQ41" s="163"/>
      <c r="WLR41" s="163"/>
      <c r="WLS41" s="163"/>
      <c r="WLT41" s="163"/>
      <c r="WLU41" s="163"/>
      <c r="WLV41" s="163"/>
      <c r="WLW41" s="163"/>
      <c r="WLX41" s="163"/>
      <c r="WLY41" s="163"/>
      <c r="WLZ41" s="163"/>
      <c r="WMA41" s="163"/>
      <c r="WMB41" s="163"/>
      <c r="WMC41" s="163"/>
      <c r="WMD41" s="163"/>
      <c r="WME41" s="163"/>
      <c r="WMF41" s="163"/>
      <c r="WMG41" s="163"/>
      <c r="WMH41" s="163"/>
      <c r="WMI41" s="163"/>
      <c r="WMJ41" s="163"/>
      <c r="WMK41" s="163"/>
      <c r="WML41" s="163"/>
      <c r="WMM41" s="163"/>
      <c r="WMN41" s="163"/>
      <c r="WMO41" s="163"/>
      <c r="WMP41" s="163"/>
      <c r="WMQ41" s="163"/>
      <c r="WMR41" s="163"/>
      <c r="WMS41" s="163"/>
      <c r="WMT41" s="163"/>
      <c r="WMU41" s="163"/>
      <c r="WMV41" s="163"/>
      <c r="WMW41" s="163"/>
      <c r="WMX41" s="163"/>
      <c r="WMY41" s="163"/>
      <c r="WMZ41" s="163"/>
      <c r="WNA41" s="163"/>
      <c r="WNB41" s="163"/>
      <c r="WNC41" s="163"/>
      <c r="WND41" s="163"/>
      <c r="WNE41" s="163"/>
      <c r="WNF41" s="163"/>
      <c r="WNG41" s="163"/>
      <c r="WNH41" s="163"/>
      <c r="WNI41" s="163"/>
      <c r="WNJ41" s="163"/>
      <c r="WNK41" s="163"/>
      <c r="WNL41" s="163"/>
      <c r="WNM41" s="163"/>
      <c r="WNN41" s="163"/>
      <c r="WNO41" s="163"/>
      <c r="WNP41" s="163"/>
      <c r="WNQ41" s="163"/>
      <c r="WNR41" s="163"/>
      <c r="WNS41" s="163"/>
      <c r="WNT41" s="163"/>
      <c r="WNU41" s="163"/>
      <c r="WNV41" s="163"/>
      <c r="WNW41" s="163"/>
      <c r="WNX41" s="163"/>
      <c r="WNY41" s="163"/>
      <c r="WNZ41" s="163"/>
      <c r="WOA41" s="163"/>
      <c r="WOB41" s="163"/>
      <c r="WOC41" s="163"/>
      <c r="WOD41" s="163"/>
      <c r="WOE41" s="163"/>
      <c r="WOF41" s="163"/>
      <c r="WOG41" s="163"/>
      <c r="WOH41" s="163"/>
      <c r="WOI41" s="163"/>
      <c r="WOJ41" s="163"/>
      <c r="WOK41" s="163"/>
      <c r="WOL41" s="163"/>
      <c r="WOM41" s="163"/>
      <c r="WON41" s="163"/>
      <c r="WOO41" s="163"/>
      <c r="WOP41" s="163"/>
      <c r="WOQ41" s="163"/>
      <c r="WOR41" s="163"/>
      <c r="WOS41" s="163"/>
      <c r="WOT41" s="163"/>
      <c r="WOU41" s="163"/>
      <c r="WOV41" s="163"/>
      <c r="WOW41" s="163"/>
      <c r="WOX41" s="163"/>
      <c r="WOY41" s="163"/>
      <c r="WOZ41" s="163"/>
      <c r="WPA41" s="163"/>
      <c r="WPB41" s="163"/>
      <c r="WPC41" s="163"/>
      <c r="WPD41" s="163"/>
      <c r="WPE41" s="163"/>
      <c r="WPF41" s="163"/>
      <c r="WPG41" s="163"/>
      <c r="WPH41" s="163"/>
      <c r="WPI41" s="163"/>
      <c r="WPJ41" s="163"/>
      <c r="WPK41" s="163"/>
      <c r="WPL41" s="163"/>
      <c r="WPM41" s="163"/>
      <c r="WPN41" s="163"/>
      <c r="WPO41" s="163"/>
      <c r="WPP41" s="163"/>
      <c r="WPQ41" s="163"/>
      <c r="WPR41" s="163"/>
      <c r="WPS41" s="163"/>
      <c r="WPT41" s="163"/>
      <c r="WPU41" s="163"/>
      <c r="WPV41" s="163"/>
      <c r="WPW41" s="163"/>
      <c r="WPX41" s="163"/>
      <c r="WPY41" s="163"/>
      <c r="WPZ41" s="163"/>
      <c r="WQA41" s="163"/>
      <c r="WQB41" s="163"/>
      <c r="WQC41" s="163"/>
      <c r="WQD41" s="163"/>
      <c r="WQE41" s="163"/>
      <c r="WQF41" s="163"/>
      <c r="WQG41" s="163"/>
      <c r="WQH41" s="163"/>
      <c r="WQI41" s="163"/>
      <c r="WQJ41" s="163"/>
      <c r="WQK41" s="163"/>
      <c r="WQL41" s="163"/>
      <c r="WQM41" s="163"/>
      <c r="WQN41" s="163"/>
      <c r="WQO41" s="163"/>
      <c r="WQP41" s="163"/>
      <c r="WQQ41" s="163"/>
      <c r="WQR41" s="163"/>
      <c r="WQS41" s="163"/>
      <c r="WQT41" s="163"/>
      <c r="WQU41" s="163"/>
      <c r="WQV41" s="163"/>
      <c r="WQW41" s="163"/>
      <c r="WQX41" s="163"/>
      <c r="WQY41" s="163"/>
      <c r="WQZ41" s="163"/>
      <c r="WRA41" s="163"/>
      <c r="WRB41" s="163"/>
      <c r="WRC41" s="163"/>
      <c r="WRD41" s="163"/>
      <c r="WRE41" s="163"/>
      <c r="WRF41" s="163"/>
      <c r="WRG41" s="163"/>
      <c r="WRH41" s="163"/>
      <c r="WRI41" s="163"/>
      <c r="WRJ41" s="163"/>
      <c r="WRK41" s="163"/>
      <c r="WRL41" s="163"/>
      <c r="WRM41" s="163"/>
      <c r="WRN41" s="163"/>
      <c r="WRO41" s="163"/>
      <c r="WRP41" s="163"/>
      <c r="WRQ41" s="163"/>
      <c r="WRR41" s="163"/>
      <c r="WRS41" s="163"/>
      <c r="WRT41" s="163"/>
      <c r="WRU41" s="163"/>
      <c r="WRV41" s="163"/>
      <c r="WRW41" s="163"/>
      <c r="WRX41" s="163"/>
      <c r="WRY41" s="163"/>
      <c r="WRZ41" s="163"/>
      <c r="WSA41" s="163"/>
      <c r="WSB41" s="163"/>
      <c r="WSC41" s="163"/>
      <c r="WSD41" s="163"/>
      <c r="WSE41" s="163"/>
      <c r="WSF41" s="163"/>
      <c r="WSG41" s="163"/>
      <c r="WSH41" s="163"/>
      <c r="WSI41" s="163"/>
      <c r="WSJ41" s="163"/>
      <c r="WSK41" s="163"/>
      <c r="WSL41" s="163"/>
      <c r="WSM41" s="163"/>
      <c r="WSN41" s="163"/>
      <c r="WSO41" s="163"/>
      <c r="WSP41" s="163"/>
      <c r="WSQ41" s="163"/>
      <c r="WSR41" s="163"/>
      <c r="WSS41" s="163"/>
      <c r="WST41" s="163"/>
      <c r="WSU41" s="163"/>
      <c r="WSV41" s="163"/>
      <c r="WSW41" s="163"/>
      <c r="WSX41" s="163"/>
      <c r="WSY41" s="163"/>
      <c r="WSZ41" s="163"/>
      <c r="WTA41" s="163"/>
      <c r="WTB41" s="163"/>
      <c r="WTC41" s="163"/>
      <c r="WTD41" s="163"/>
      <c r="WTE41" s="163"/>
      <c r="WTF41" s="163"/>
      <c r="WTG41" s="163"/>
      <c r="WTH41" s="163"/>
      <c r="WTI41" s="163"/>
      <c r="WTJ41" s="163"/>
      <c r="WTK41" s="163"/>
      <c r="WTL41" s="163"/>
      <c r="WTM41" s="163"/>
      <c r="WTN41" s="163"/>
      <c r="WTO41" s="163"/>
      <c r="WTP41" s="163"/>
      <c r="WTQ41" s="163"/>
      <c r="WTR41" s="163"/>
      <c r="WTS41" s="163"/>
      <c r="WTT41" s="163"/>
      <c r="WTU41" s="163"/>
      <c r="WTV41" s="163"/>
      <c r="WTW41" s="163"/>
      <c r="WTX41" s="163"/>
      <c r="WTY41" s="163"/>
      <c r="WTZ41" s="163"/>
      <c r="WUA41" s="163"/>
      <c r="WUB41" s="163"/>
      <c r="WUC41" s="163"/>
      <c r="WUD41" s="163"/>
      <c r="WUE41" s="163"/>
      <c r="WUF41" s="163"/>
      <c r="WUG41" s="163"/>
      <c r="WUH41" s="163"/>
      <c r="WUI41" s="163"/>
      <c r="WUJ41" s="163"/>
      <c r="WUK41" s="163"/>
      <c r="WUL41" s="163"/>
      <c r="WUM41" s="163"/>
      <c r="WUN41" s="163"/>
      <c r="WUO41" s="163"/>
      <c r="WUP41" s="163"/>
      <c r="WUQ41" s="163"/>
      <c r="WUR41" s="163"/>
      <c r="WUS41" s="163"/>
      <c r="WUT41" s="163"/>
      <c r="WUU41" s="163"/>
      <c r="WUV41" s="163"/>
      <c r="WUW41" s="163"/>
      <c r="WUX41" s="163"/>
      <c r="WUY41" s="163"/>
      <c r="WUZ41" s="163"/>
      <c r="WVA41" s="163"/>
      <c r="WVB41" s="163"/>
      <c r="WVC41" s="163"/>
      <c r="WVD41" s="163"/>
      <c r="WVE41" s="163"/>
      <c r="WVF41" s="163"/>
      <c r="WVG41" s="163"/>
      <c r="WVH41" s="163"/>
      <c r="WVI41" s="163"/>
      <c r="WVJ41" s="163"/>
      <c r="WVK41" s="163"/>
      <c r="WVL41" s="163"/>
      <c r="WVM41" s="163"/>
      <c r="WVN41" s="163"/>
      <c r="WVO41" s="163"/>
      <c r="WVP41" s="163"/>
      <c r="WVQ41" s="163"/>
      <c r="WVR41" s="163"/>
      <c r="WVS41" s="163"/>
      <c r="WVT41" s="163"/>
      <c r="WVU41" s="163"/>
      <c r="WVV41" s="163"/>
      <c r="WVW41" s="163"/>
      <c r="WVX41" s="163"/>
      <c r="WVY41" s="163"/>
      <c r="WVZ41" s="163"/>
      <c r="WWA41" s="163"/>
      <c r="WWB41" s="163"/>
      <c r="WWC41" s="163"/>
      <c r="WWD41" s="163"/>
      <c r="WWE41" s="163"/>
      <c r="WWF41" s="163"/>
      <c r="WWG41" s="163"/>
      <c r="WWH41" s="163"/>
      <c r="WWI41" s="163"/>
      <c r="WWJ41" s="163"/>
      <c r="WWK41" s="163"/>
      <c r="WWL41" s="163"/>
      <c r="WWM41" s="163"/>
      <c r="WWN41" s="163"/>
      <c r="WWO41" s="163"/>
      <c r="WWP41" s="163"/>
      <c r="WWQ41" s="163"/>
      <c r="WWR41" s="163"/>
      <c r="WWS41" s="163"/>
      <c r="WWT41" s="163"/>
      <c r="WWU41" s="163"/>
      <c r="WWV41" s="163"/>
      <c r="WWW41" s="163"/>
      <c r="WWX41" s="163"/>
      <c r="WWY41" s="163"/>
      <c r="WWZ41" s="163"/>
      <c r="WXA41" s="163"/>
      <c r="WXB41" s="163"/>
      <c r="WXC41" s="163"/>
      <c r="WXD41" s="163"/>
      <c r="WXE41" s="163"/>
      <c r="WXF41" s="163"/>
      <c r="WXG41" s="163"/>
      <c r="WXH41" s="163"/>
      <c r="WXI41" s="163"/>
      <c r="WXJ41" s="163"/>
      <c r="WXK41" s="163"/>
      <c r="WXL41" s="163"/>
      <c r="WXM41" s="163"/>
      <c r="WXN41" s="163"/>
      <c r="WXO41" s="163"/>
      <c r="WXP41" s="163"/>
      <c r="WXQ41" s="163"/>
      <c r="WXR41" s="163"/>
      <c r="WXS41" s="163"/>
      <c r="WXT41" s="163"/>
      <c r="WXU41" s="163"/>
      <c r="WXV41" s="163"/>
      <c r="WXW41" s="163"/>
      <c r="WXX41" s="163"/>
      <c r="WXY41" s="163"/>
      <c r="WXZ41" s="163"/>
      <c r="WYA41" s="163"/>
      <c r="WYB41" s="163"/>
      <c r="WYC41" s="163"/>
      <c r="WYD41" s="163"/>
      <c r="WYE41" s="163"/>
      <c r="WYF41" s="163"/>
      <c r="WYG41" s="163"/>
      <c r="WYH41" s="163"/>
      <c r="WYI41" s="163"/>
      <c r="WYJ41" s="163"/>
      <c r="WYK41" s="163"/>
      <c r="WYL41" s="163"/>
      <c r="WYM41" s="163"/>
      <c r="WYN41" s="163"/>
      <c r="WYO41" s="163"/>
      <c r="WYP41" s="163"/>
      <c r="WYQ41" s="163"/>
      <c r="WYR41" s="163"/>
      <c r="WYS41" s="163"/>
      <c r="WYT41" s="163"/>
      <c r="WYU41" s="163"/>
      <c r="WYV41" s="163"/>
      <c r="WYW41" s="163"/>
      <c r="WYX41" s="163"/>
      <c r="WYY41" s="163"/>
      <c r="WYZ41" s="163"/>
      <c r="WZA41" s="163"/>
      <c r="WZB41" s="163"/>
      <c r="WZC41" s="163"/>
      <c r="WZD41" s="163"/>
      <c r="WZE41" s="163"/>
      <c r="WZF41" s="163"/>
      <c r="WZG41" s="163"/>
      <c r="WZH41" s="163"/>
      <c r="WZI41" s="163"/>
      <c r="WZJ41" s="163"/>
      <c r="WZK41" s="163"/>
      <c r="WZL41" s="163"/>
      <c r="WZM41" s="163"/>
      <c r="WZN41" s="163"/>
      <c r="WZO41" s="163"/>
      <c r="WZP41" s="163"/>
      <c r="WZQ41" s="163"/>
      <c r="WZR41" s="163"/>
      <c r="WZS41" s="163"/>
      <c r="WZT41" s="163"/>
      <c r="WZU41" s="163"/>
      <c r="WZV41" s="163"/>
      <c r="WZW41" s="163"/>
      <c r="WZX41" s="163"/>
      <c r="WZY41" s="163"/>
      <c r="WZZ41" s="163"/>
      <c r="XAA41" s="163"/>
      <c r="XAB41" s="163"/>
      <c r="XAC41" s="163"/>
      <c r="XAD41" s="163"/>
      <c r="XAE41" s="163"/>
      <c r="XAF41" s="163"/>
      <c r="XAG41" s="163"/>
      <c r="XAH41" s="163"/>
      <c r="XAI41" s="163"/>
      <c r="XAJ41" s="163"/>
      <c r="XAK41" s="163"/>
      <c r="XAL41" s="163"/>
      <c r="XAM41" s="163"/>
      <c r="XAN41" s="163"/>
      <c r="XAO41" s="163"/>
      <c r="XAP41" s="163"/>
      <c r="XAQ41" s="163"/>
      <c r="XAR41" s="163"/>
      <c r="XAS41" s="163"/>
      <c r="XAT41" s="163"/>
      <c r="XAU41" s="163"/>
      <c r="XAV41" s="163"/>
      <c r="XAW41" s="163"/>
      <c r="XAX41" s="163"/>
      <c r="XAY41" s="163"/>
      <c r="XAZ41" s="163"/>
      <c r="XBA41" s="163"/>
      <c r="XBB41" s="163"/>
      <c r="XBC41" s="163"/>
      <c r="XBD41" s="163"/>
      <c r="XBE41" s="163"/>
      <c r="XBF41" s="163"/>
      <c r="XBG41" s="163"/>
      <c r="XBH41" s="163"/>
      <c r="XBI41" s="163"/>
      <c r="XBJ41" s="163"/>
      <c r="XBK41" s="163"/>
      <c r="XBL41" s="163"/>
      <c r="XBM41" s="163"/>
      <c r="XBN41" s="163"/>
      <c r="XBO41" s="163"/>
      <c r="XBP41" s="163"/>
      <c r="XBQ41" s="163"/>
      <c r="XBR41" s="163"/>
      <c r="XBS41" s="163"/>
      <c r="XBT41" s="163"/>
      <c r="XBU41" s="163"/>
      <c r="XBV41" s="163"/>
      <c r="XBW41" s="163"/>
      <c r="XBX41" s="163"/>
      <c r="XBY41" s="163"/>
      <c r="XBZ41" s="163"/>
      <c r="XCA41" s="163"/>
      <c r="XCB41" s="163"/>
      <c r="XCC41" s="163"/>
      <c r="XCD41" s="163"/>
      <c r="XCE41" s="163"/>
      <c r="XCF41" s="163"/>
      <c r="XCG41" s="163"/>
      <c r="XCH41" s="163"/>
      <c r="XCI41" s="163"/>
      <c r="XCJ41" s="163"/>
      <c r="XCK41" s="163"/>
      <c r="XCL41" s="163"/>
      <c r="XCM41" s="163"/>
    </row>
    <row r="42" spans="1:16315" outlineLevel="1" x14ac:dyDescent="0.2">
      <c r="AC42" s="258">
        <f>ROW()</f>
        <v>42</v>
      </c>
    </row>
    <row r="43" spans="1:16315" outlineLevel="1" x14ac:dyDescent="0.2">
      <c r="AC43" s="258">
        <f>ROW()</f>
        <v>43</v>
      </c>
    </row>
    <row r="44" spans="1:16315" x14ac:dyDescent="0.2">
      <c r="AC44" s="258">
        <f>ROW()</f>
        <v>44</v>
      </c>
    </row>
    <row r="45" spans="1:16315" s="169" customFormat="1" ht="16.5" thickBot="1" x14ac:dyDescent="0.3">
      <c r="B45" s="169" t="str">
        <f>NETWORK_4</f>
        <v>Parks and Land for Community Facilities</v>
      </c>
      <c r="C45" s="169" t="s">
        <v>18</v>
      </c>
      <c r="AA45" s="62"/>
      <c r="AB45" s="62"/>
      <c r="AC45" s="258">
        <f>ROW()</f>
        <v>45</v>
      </c>
      <c r="AD45" s="257"/>
      <c r="AE45" s="257"/>
    </row>
    <row r="46" spans="1:16315" s="151" customFormat="1" ht="13.5" outlineLevel="1" thickBot="1" x14ac:dyDescent="0.25">
      <c r="A46" s="152"/>
      <c r="B46" s="153" t="s">
        <v>17</v>
      </c>
      <c r="C46" s="154">
        <f>BASE_YEAR</f>
        <v>2016</v>
      </c>
      <c r="D46" s="155">
        <f>C46+1</f>
        <v>2017</v>
      </c>
      <c r="E46" s="155">
        <f t="shared" ref="E46" si="88">D46+1</f>
        <v>2018</v>
      </c>
      <c r="F46" s="155">
        <f t="shared" ref="F46" si="89">E46+1</f>
        <v>2019</v>
      </c>
      <c r="G46" s="155">
        <f t="shared" ref="G46" si="90">F46+1</f>
        <v>2020</v>
      </c>
      <c r="H46" s="155">
        <f t="shared" ref="H46" si="91">G46+1</f>
        <v>2021</v>
      </c>
      <c r="I46" s="155">
        <f t="shared" ref="I46" si="92">H46+1</f>
        <v>2022</v>
      </c>
      <c r="J46" s="155">
        <f t="shared" ref="J46" si="93">I46+1</f>
        <v>2023</v>
      </c>
      <c r="K46" s="155">
        <f t="shared" ref="K46" si="94">J46+1</f>
        <v>2024</v>
      </c>
      <c r="L46" s="155">
        <f t="shared" ref="L46" si="95">K46+1</f>
        <v>2025</v>
      </c>
      <c r="M46" s="155">
        <f t="shared" ref="M46" si="96">L46+1</f>
        <v>2026</v>
      </c>
      <c r="N46" s="155">
        <f t="shared" ref="N46" si="97">M46+1</f>
        <v>2027</v>
      </c>
      <c r="O46" s="155">
        <f t="shared" ref="O46" si="98">N46+1</f>
        <v>2028</v>
      </c>
      <c r="P46" s="155">
        <f t="shared" ref="P46" si="99">O46+1</f>
        <v>2029</v>
      </c>
      <c r="Q46" s="155">
        <f t="shared" ref="Q46" si="100">P46+1</f>
        <v>2030</v>
      </c>
      <c r="R46" s="155">
        <f t="shared" ref="R46" si="101">Q46+1</f>
        <v>2031</v>
      </c>
      <c r="S46" s="155">
        <f t="shared" ref="S46" si="102">R46+1</f>
        <v>2032</v>
      </c>
      <c r="T46" s="155">
        <f t="shared" ref="T46" si="103">S46+1</f>
        <v>2033</v>
      </c>
      <c r="U46" s="155">
        <f t="shared" ref="U46" si="104">T46+1</f>
        <v>2034</v>
      </c>
      <c r="V46" s="155">
        <f t="shared" ref="V46" si="105">U46+1</f>
        <v>2035</v>
      </c>
      <c r="W46" s="156">
        <f t="shared" ref="W46" si="106">V46+1</f>
        <v>2036</v>
      </c>
      <c r="AA46" s="150"/>
      <c r="AB46" s="150"/>
      <c r="AC46" s="258">
        <f>ROW()</f>
        <v>46</v>
      </c>
      <c r="AD46" s="256"/>
      <c r="AE46" s="256"/>
    </row>
    <row r="47" spans="1:16315" s="163" customFormat="1" outlineLevel="1" x14ac:dyDescent="0.2">
      <c r="A47" s="149"/>
      <c r="B47" s="157" t="s">
        <v>221</v>
      </c>
      <c r="C47" s="449">
        <v>3107.85</v>
      </c>
      <c r="D47" s="450">
        <v>3146.616</v>
      </c>
      <c r="E47" s="450">
        <v>3185.3820000000001</v>
      </c>
      <c r="F47" s="450">
        <v>3224.1480000000001</v>
      </c>
      <c r="G47" s="450">
        <v>3262.9140000000002</v>
      </c>
      <c r="H47" s="450">
        <v>3301.68</v>
      </c>
      <c r="I47" s="450">
        <v>3301.68</v>
      </c>
      <c r="J47" s="450">
        <v>3301.68</v>
      </c>
      <c r="K47" s="450">
        <v>3301.68</v>
      </c>
      <c r="L47" s="450">
        <v>3301.68</v>
      </c>
      <c r="M47" s="450">
        <v>3301.68</v>
      </c>
      <c r="N47" s="450">
        <v>3301.68</v>
      </c>
      <c r="O47" s="450">
        <v>3301.68</v>
      </c>
      <c r="P47" s="450">
        <v>3301.68</v>
      </c>
      <c r="Q47" s="450">
        <v>3301.68</v>
      </c>
      <c r="R47" s="450">
        <v>3301.68</v>
      </c>
      <c r="S47" s="450">
        <v>3301.68</v>
      </c>
      <c r="T47" s="450">
        <v>3301.68</v>
      </c>
      <c r="U47" s="450">
        <v>3301.68</v>
      </c>
      <c r="V47" s="450">
        <v>3301.68</v>
      </c>
      <c r="W47" s="451">
        <v>3301.68</v>
      </c>
      <c r="X47" s="161"/>
      <c r="Y47" s="162"/>
      <c r="Z47" s="161"/>
      <c r="AA47" s="259"/>
      <c r="AB47" s="259"/>
      <c r="AC47" s="258">
        <f>ROW()</f>
        <v>47</v>
      </c>
      <c r="AD47" s="258"/>
      <c r="AE47" s="258"/>
    </row>
    <row r="48" spans="1:16315" s="163" customFormat="1" outlineLevel="1" x14ac:dyDescent="0.2">
      <c r="A48" s="149"/>
      <c r="B48" s="157" t="s">
        <v>222</v>
      </c>
      <c r="C48" s="452">
        <v>202.91</v>
      </c>
      <c r="D48" s="453">
        <v>202.87799999999999</v>
      </c>
      <c r="E48" s="453">
        <v>202.84599999999998</v>
      </c>
      <c r="F48" s="453">
        <v>202.81399999999996</v>
      </c>
      <c r="G48" s="453">
        <v>202.78199999999995</v>
      </c>
      <c r="H48" s="453">
        <v>202.75</v>
      </c>
      <c r="I48" s="453">
        <v>202.73400000000001</v>
      </c>
      <c r="J48" s="453">
        <v>202.71800000000002</v>
      </c>
      <c r="K48" s="453">
        <v>202.70200000000003</v>
      </c>
      <c r="L48" s="453">
        <v>202.68600000000004</v>
      </c>
      <c r="M48" s="453">
        <v>202.67</v>
      </c>
      <c r="N48" s="453">
        <v>202.66</v>
      </c>
      <c r="O48" s="453">
        <v>202.65</v>
      </c>
      <c r="P48" s="453">
        <v>202.64000000000001</v>
      </c>
      <c r="Q48" s="453">
        <v>202.63000000000002</v>
      </c>
      <c r="R48" s="453">
        <v>202.62</v>
      </c>
      <c r="S48" s="453">
        <v>202.61600000000001</v>
      </c>
      <c r="T48" s="453">
        <v>202.61200000000002</v>
      </c>
      <c r="U48" s="453">
        <v>202.60800000000003</v>
      </c>
      <c r="V48" s="453">
        <v>202.60400000000004</v>
      </c>
      <c r="W48" s="454">
        <v>202.6</v>
      </c>
      <c r="X48" s="161"/>
      <c r="Y48" s="151"/>
      <c r="Z48" s="161"/>
      <c r="AA48" s="259"/>
      <c r="AB48" s="259"/>
      <c r="AC48" s="258">
        <f>ROW()</f>
        <v>48</v>
      </c>
      <c r="AD48" s="258"/>
      <c r="AE48" s="258"/>
    </row>
    <row r="49" spans="1:16315" s="163" customFormat="1" ht="13.5" outlineLevel="1" thickBot="1" x14ac:dyDescent="0.25">
      <c r="A49" s="149"/>
      <c r="B49" s="164" t="s">
        <v>223</v>
      </c>
      <c r="C49" s="455">
        <v>981.48</v>
      </c>
      <c r="D49" s="456">
        <v>981.48</v>
      </c>
      <c r="E49" s="456">
        <v>981.48</v>
      </c>
      <c r="F49" s="456">
        <v>981.48</v>
      </c>
      <c r="G49" s="456">
        <v>981.48</v>
      </c>
      <c r="H49" s="456">
        <v>981.48</v>
      </c>
      <c r="I49" s="456">
        <v>981.48</v>
      </c>
      <c r="J49" s="456">
        <v>1006.6184000000001</v>
      </c>
      <c r="K49" s="456">
        <v>1036.2356</v>
      </c>
      <c r="L49" s="456">
        <v>1065.8527999999999</v>
      </c>
      <c r="M49" s="456">
        <v>1095.47</v>
      </c>
      <c r="N49" s="456">
        <v>1126.7819999999999</v>
      </c>
      <c r="O49" s="456">
        <v>1158.0939999999998</v>
      </c>
      <c r="P49" s="456">
        <v>1189.4059999999997</v>
      </c>
      <c r="Q49" s="456">
        <v>1220.7179999999996</v>
      </c>
      <c r="R49" s="456">
        <v>1252.03</v>
      </c>
      <c r="S49" s="456">
        <v>1267.6879999999999</v>
      </c>
      <c r="T49" s="456">
        <v>1283.3459999999998</v>
      </c>
      <c r="U49" s="456">
        <v>1299.0039999999997</v>
      </c>
      <c r="V49" s="456">
        <v>1314.6619999999996</v>
      </c>
      <c r="W49" s="457">
        <v>1330.32</v>
      </c>
      <c r="X49" s="161"/>
      <c r="Y49" s="151"/>
      <c r="Z49" s="161"/>
      <c r="AA49" s="259"/>
      <c r="AB49" s="259"/>
      <c r="AC49" s="258">
        <f>ROW()</f>
        <v>49</v>
      </c>
      <c r="AD49" s="258"/>
      <c r="AE49" s="258"/>
    </row>
    <row r="50" spans="1:16315" outlineLevel="1" x14ac:dyDescent="0.2"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AC50" s="258">
        <f>ROW()</f>
        <v>50</v>
      </c>
    </row>
    <row r="51" spans="1:16315" outlineLevel="1" x14ac:dyDescent="0.2">
      <c r="AC51" s="258">
        <f>ROW()</f>
        <v>51</v>
      </c>
    </row>
    <row r="52" spans="1:16315" s="169" customFormat="1" ht="16.5" outlineLevel="1" thickBot="1" x14ac:dyDescent="0.3">
      <c r="B52" s="169" t="str">
        <f>NETWORK_4</f>
        <v>Parks and Land for Community Facilities</v>
      </c>
      <c r="C52" s="169" t="s">
        <v>19</v>
      </c>
      <c r="AA52" s="62"/>
      <c r="AB52" s="62"/>
      <c r="AC52" s="258">
        <f>ROW()</f>
        <v>52</v>
      </c>
      <c r="AD52" s="257"/>
      <c r="AE52" s="257"/>
    </row>
    <row r="53" spans="1:16315" s="152" customFormat="1" ht="51.75" outlineLevel="1" thickBot="1" x14ac:dyDescent="0.3">
      <c r="B53" s="153" t="s">
        <v>17</v>
      </c>
      <c r="C53" s="218">
        <f>BASE_YEAR</f>
        <v>2016</v>
      </c>
      <c r="D53" s="219">
        <f>C53+1</f>
        <v>2017</v>
      </c>
      <c r="E53" s="219">
        <f t="shared" ref="E53" si="107">D53+1</f>
        <v>2018</v>
      </c>
      <c r="F53" s="219">
        <f t="shared" ref="F53" si="108">E53+1</f>
        <v>2019</v>
      </c>
      <c r="G53" s="219">
        <f t="shared" ref="G53" si="109">F53+1</f>
        <v>2020</v>
      </c>
      <c r="H53" s="219">
        <f t="shared" ref="H53" si="110">G53+1</f>
        <v>2021</v>
      </c>
      <c r="I53" s="219">
        <f t="shared" ref="I53" si="111">H53+1</f>
        <v>2022</v>
      </c>
      <c r="J53" s="219">
        <f t="shared" ref="J53" si="112">I53+1</f>
        <v>2023</v>
      </c>
      <c r="K53" s="219">
        <f t="shared" ref="K53" si="113">J53+1</f>
        <v>2024</v>
      </c>
      <c r="L53" s="219">
        <f t="shared" ref="L53" si="114">K53+1</f>
        <v>2025</v>
      </c>
      <c r="M53" s="219">
        <f t="shared" ref="M53" si="115">L53+1</f>
        <v>2026</v>
      </c>
      <c r="N53" s="219">
        <f t="shared" ref="N53" si="116">M53+1</f>
        <v>2027</v>
      </c>
      <c r="O53" s="219">
        <f t="shared" ref="O53" si="117">N53+1</f>
        <v>2028</v>
      </c>
      <c r="P53" s="219">
        <f t="shared" ref="P53" si="118">O53+1</f>
        <v>2029</v>
      </c>
      <c r="Q53" s="219">
        <f t="shared" ref="Q53" si="119">P53+1</f>
        <v>2030</v>
      </c>
      <c r="R53" s="219">
        <f t="shared" ref="R53" si="120">Q53+1</f>
        <v>2031</v>
      </c>
      <c r="S53" s="219">
        <f t="shared" ref="S53" si="121">R53+1</f>
        <v>2032</v>
      </c>
      <c r="T53" s="219">
        <f t="shared" ref="T53" si="122">S53+1</f>
        <v>2033</v>
      </c>
      <c r="U53" s="219">
        <f t="shared" ref="U53" si="123">T53+1</f>
        <v>2034</v>
      </c>
      <c r="V53" s="219">
        <f t="shared" ref="V53" si="124">U53+1</f>
        <v>2035</v>
      </c>
      <c r="W53" s="219">
        <f t="shared" ref="W53" si="125">V53+1</f>
        <v>2036</v>
      </c>
      <c r="X53" s="251" t="s">
        <v>93</v>
      </c>
      <c r="Y53" s="253" t="s">
        <v>94</v>
      </c>
      <c r="Z53" s="220" t="s">
        <v>95</v>
      </c>
      <c r="AA53" s="262"/>
      <c r="AB53" s="262"/>
      <c r="AC53" s="258">
        <f>ROW()</f>
        <v>53</v>
      </c>
      <c r="AD53" s="256"/>
      <c r="AE53" s="256"/>
    </row>
    <row r="54" spans="1:16315" outlineLevel="1" x14ac:dyDescent="0.2">
      <c r="B54" s="216" t="str">
        <f>N4_C1</f>
        <v>Rocky Point/Trunding</v>
      </c>
      <c r="C54" s="221">
        <f>IF(C47="","",C47)</f>
        <v>3107.85</v>
      </c>
      <c r="D54" s="222">
        <f t="shared" ref="D54:W54" si="126">IF(D47="","",D47-C47)</f>
        <v>38.766000000000076</v>
      </c>
      <c r="E54" s="222">
        <f t="shared" si="126"/>
        <v>38.766000000000076</v>
      </c>
      <c r="F54" s="222">
        <f t="shared" si="126"/>
        <v>38.766000000000076</v>
      </c>
      <c r="G54" s="222">
        <f t="shared" si="126"/>
        <v>38.766000000000076</v>
      </c>
      <c r="H54" s="222">
        <f t="shared" si="126"/>
        <v>38.765999999999622</v>
      </c>
      <c r="I54" s="222">
        <f t="shared" si="126"/>
        <v>0</v>
      </c>
      <c r="J54" s="222">
        <f t="shared" si="126"/>
        <v>0</v>
      </c>
      <c r="K54" s="222">
        <f t="shared" si="126"/>
        <v>0</v>
      </c>
      <c r="L54" s="222">
        <f t="shared" si="126"/>
        <v>0</v>
      </c>
      <c r="M54" s="222">
        <f t="shared" si="126"/>
        <v>0</v>
      </c>
      <c r="N54" s="222">
        <f t="shared" si="126"/>
        <v>0</v>
      </c>
      <c r="O54" s="222">
        <f t="shared" si="126"/>
        <v>0</v>
      </c>
      <c r="P54" s="222">
        <f t="shared" si="126"/>
        <v>0</v>
      </c>
      <c r="Q54" s="222">
        <f t="shared" si="126"/>
        <v>0</v>
      </c>
      <c r="R54" s="222">
        <f t="shared" si="126"/>
        <v>0</v>
      </c>
      <c r="S54" s="222">
        <f t="shared" si="126"/>
        <v>0</v>
      </c>
      <c r="T54" s="222">
        <f t="shared" si="126"/>
        <v>0</v>
      </c>
      <c r="U54" s="222">
        <f t="shared" si="126"/>
        <v>0</v>
      </c>
      <c r="V54" s="222">
        <f t="shared" si="126"/>
        <v>0</v>
      </c>
      <c r="W54" s="222">
        <f t="shared" si="126"/>
        <v>0</v>
      </c>
      <c r="X54" s="223">
        <f>IF(C54="","",SUM(C54:W54))</f>
        <v>3301.68</v>
      </c>
      <c r="Y54" s="254">
        <f>IF(X54="","",NPV(RWACC_4,D54:W54))</f>
        <v>171.77428811612154</v>
      </c>
      <c r="Z54" s="224">
        <f t="shared" ref="Z54:Z56" ca="1" si="127">IF(X54="","",NPV(RWACC_4,INDIRECT("D"&amp;AC54&amp;":"&amp;VLOOKUP(P_HORIZON_4,P_HORIZON_LOOKUP,2,FALSE)&amp;AC54)))</f>
        <v>171.77428811612154</v>
      </c>
      <c r="AA54" s="261"/>
      <c r="AB54" s="261"/>
      <c r="AC54" s="258">
        <f>ROW()</f>
        <v>54</v>
      </c>
      <c r="AD54" s="258"/>
      <c r="AE54" s="258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  <c r="NS54" s="163"/>
      <c r="NT54" s="163"/>
      <c r="NU54" s="163"/>
      <c r="NV54" s="163"/>
      <c r="NW54" s="163"/>
      <c r="NX54" s="163"/>
      <c r="NY54" s="163"/>
      <c r="NZ54" s="163"/>
      <c r="OA54" s="163"/>
      <c r="OB54" s="163"/>
      <c r="OC54" s="163"/>
      <c r="OD54" s="163"/>
      <c r="OE54" s="163"/>
      <c r="OF54" s="163"/>
      <c r="OG54" s="163"/>
      <c r="OH54" s="163"/>
      <c r="OI54" s="163"/>
      <c r="OJ54" s="163"/>
      <c r="OK54" s="163"/>
      <c r="OL54" s="163"/>
      <c r="OM54" s="163"/>
      <c r="ON54" s="163"/>
      <c r="OO54" s="163"/>
      <c r="OP54" s="163"/>
      <c r="OQ54" s="163"/>
      <c r="OR54" s="163"/>
      <c r="OS54" s="163"/>
      <c r="OT54" s="163"/>
      <c r="OU54" s="163"/>
      <c r="OV54" s="163"/>
      <c r="OW54" s="163"/>
      <c r="OX54" s="163"/>
      <c r="OY54" s="163"/>
      <c r="OZ54" s="163"/>
      <c r="PA54" s="163"/>
      <c r="PB54" s="163"/>
      <c r="PC54" s="163"/>
      <c r="PD54" s="163"/>
      <c r="PE54" s="163"/>
      <c r="PF54" s="163"/>
      <c r="PG54" s="163"/>
      <c r="PH54" s="163"/>
      <c r="PI54" s="163"/>
      <c r="PJ54" s="163"/>
      <c r="PK54" s="163"/>
      <c r="PL54" s="163"/>
      <c r="PM54" s="163"/>
      <c r="PN54" s="163"/>
      <c r="PO54" s="163"/>
      <c r="PP54" s="163"/>
      <c r="PQ54" s="163"/>
      <c r="PR54" s="163"/>
      <c r="PS54" s="163"/>
      <c r="PT54" s="163"/>
      <c r="PU54" s="163"/>
      <c r="PV54" s="163"/>
      <c r="PW54" s="163"/>
      <c r="PX54" s="163"/>
      <c r="PY54" s="163"/>
      <c r="PZ54" s="163"/>
      <c r="QA54" s="163"/>
      <c r="QB54" s="163"/>
      <c r="QC54" s="163"/>
      <c r="QD54" s="163"/>
      <c r="QE54" s="163"/>
      <c r="QF54" s="163"/>
      <c r="QG54" s="163"/>
      <c r="QH54" s="163"/>
      <c r="QI54" s="163"/>
      <c r="QJ54" s="163"/>
      <c r="QK54" s="163"/>
      <c r="QL54" s="163"/>
      <c r="QM54" s="163"/>
      <c r="QN54" s="163"/>
      <c r="QO54" s="163"/>
      <c r="QP54" s="163"/>
      <c r="QQ54" s="163"/>
      <c r="QR54" s="163"/>
      <c r="QS54" s="163"/>
      <c r="QT54" s="163"/>
      <c r="QU54" s="163"/>
      <c r="QV54" s="163"/>
      <c r="QW54" s="163"/>
      <c r="QX54" s="163"/>
      <c r="QY54" s="163"/>
      <c r="QZ54" s="163"/>
      <c r="RA54" s="163"/>
      <c r="RB54" s="163"/>
      <c r="RC54" s="163"/>
      <c r="RD54" s="163"/>
      <c r="RE54" s="163"/>
      <c r="RF54" s="163"/>
      <c r="RG54" s="163"/>
      <c r="RH54" s="163"/>
      <c r="RI54" s="163"/>
      <c r="RJ54" s="163"/>
      <c r="RK54" s="163"/>
      <c r="RL54" s="163"/>
      <c r="RM54" s="163"/>
      <c r="RN54" s="163"/>
      <c r="RO54" s="163"/>
      <c r="RP54" s="163"/>
      <c r="RQ54" s="163"/>
      <c r="RR54" s="163"/>
      <c r="RS54" s="163"/>
      <c r="RT54" s="163"/>
      <c r="RU54" s="163"/>
      <c r="RV54" s="163"/>
      <c r="RW54" s="163"/>
      <c r="RX54" s="163"/>
      <c r="RY54" s="163"/>
      <c r="RZ54" s="163"/>
      <c r="SA54" s="163"/>
      <c r="SB54" s="163"/>
      <c r="SC54" s="163"/>
      <c r="SD54" s="163"/>
      <c r="SE54" s="163"/>
      <c r="SF54" s="163"/>
      <c r="SG54" s="163"/>
      <c r="SH54" s="163"/>
      <c r="SI54" s="163"/>
      <c r="SJ54" s="163"/>
      <c r="SK54" s="163"/>
      <c r="SL54" s="163"/>
      <c r="SM54" s="163"/>
      <c r="SN54" s="163"/>
      <c r="SO54" s="163"/>
      <c r="SP54" s="163"/>
      <c r="SQ54" s="163"/>
      <c r="SR54" s="163"/>
      <c r="SS54" s="163"/>
      <c r="ST54" s="163"/>
      <c r="SU54" s="163"/>
      <c r="SV54" s="163"/>
      <c r="SW54" s="163"/>
      <c r="SX54" s="163"/>
      <c r="SY54" s="163"/>
      <c r="SZ54" s="163"/>
      <c r="TA54" s="163"/>
      <c r="TB54" s="163"/>
      <c r="TC54" s="163"/>
      <c r="TD54" s="163"/>
      <c r="TE54" s="163"/>
      <c r="TF54" s="163"/>
      <c r="TG54" s="163"/>
      <c r="TH54" s="163"/>
      <c r="TI54" s="163"/>
      <c r="TJ54" s="163"/>
      <c r="TK54" s="163"/>
      <c r="TL54" s="163"/>
      <c r="TM54" s="163"/>
      <c r="TN54" s="163"/>
      <c r="TO54" s="163"/>
      <c r="TP54" s="163"/>
      <c r="TQ54" s="163"/>
      <c r="TR54" s="163"/>
      <c r="TS54" s="163"/>
      <c r="TT54" s="163"/>
      <c r="TU54" s="163"/>
      <c r="TV54" s="163"/>
      <c r="TW54" s="163"/>
      <c r="TX54" s="163"/>
      <c r="TY54" s="163"/>
      <c r="TZ54" s="163"/>
      <c r="UA54" s="163"/>
      <c r="UB54" s="163"/>
      <c r="UC54" s="163"/>
      <c r="UD54" s="163"/>
      <c r="UE54" s="163"/>
      <c r="UF54" s="163"/>
      <c r="UG54" s="163"/>
      <c r="UH54" s="163"/>
      <c r="UI54" s="163"/>
      <c r="UJ54" s="163"/>
      <c r="UK54" s="163"/>
      <c r="UL54" s="163"/>
      <c r="UM54" s="163"/>
      <c r="UN54" s="163"/>
      <c r="UO54" s="163"/>
      <c r="UP54" s="163"/>
      <c r="UQ54" s="163"/>
      <c r="UR54" s="163"/>
      <c r="US54" s="163"/>
      <c r="UT54" s="163"/>
      <c r="UU54" s="163"/>
      <c r="UV54" s="163"/>
      <c r="UW54" s="163"/>
      <c r="UX54" s="163"/>
      <c r="UY54" s="163"/>
      <c r="UZ54" s="163"/>
      <c r="VA54" s="163"/>
      <c r="VB54" s="163"/>
      <c r="VC54" s="163"/>
      <c r="VD54" s="163"/>
      <c r="VE54" s="163"/>
      <c r="VF54" s="163"/>
      <c r="VG54" s="163"/>
      <c r="VH54" s="163"/>
      <c r="VI54" s="163"/>
      <c r="VJ54" s="163"/>
      <c r="VK54" s="163"/>
      <c r="VL54" s="163"/>
      <c r="VM54" s="163"/>
      <c r="VN54" s="163"/>
      <c r="VO54" s="163"/>
      <c r="VP54" s="163"/>
      <c r="VQ54" s="163"/>
      <c r="VR54" s="163"/>
      <c r="VS54" s="163"/>
      <c r="VT54" s="163"/>
      <c r="VU54" s="163"/>
      <c r="VV54" s="163"/>
      <c r="VW54" s="163"/>
      <c r="VX54" s="163"/>
      <c r="VY54" s="163"/>
      <c r="VZ54" s="163"/>
      <c r="WA54" s="163"/>
      <c r="WB54" s="163"/>
      <c r="WC54" s="163"/>
      <c r="WD54" s="163"/>
      <c r="WE54" s="163"/>
      <c r="WF54" s="163"/>
      <c r="WG54" s="163"/>
      <c r="WH54" s="163"/>
      <c r="WI54" s="163"/>
      <c r="WJ54" s="163"/>
      <c r="WK54" s="163"/>
      <c r="WL54" s="163"/>
      <c r="WM54" s="163"/>
      <c r="WN54" s="163"/>
      <c r="WO54" s="163"/>
      <c r="WP54" s="163"/>
      <c r="WQ54" s="163"/>
      <c r="WR54" s="163"/>
      <c r="WS54" s="163"/>
      <c r="WT54" s="163"/>
      <c r="WU54" s="163"/>
      <c r="WV54" s="163"/>
      <c r="WW54" s="163"/>
      <c r="WX54" s="163"/>
      <c r="WY54" s="163"/>
      <c r="WZ54" s="163"/>
      <c r="XA54" s="163"/>
      <c r="XB54" s="163"/>
      <c r="XC54" s="163"/>
      <c r="XD54" s="163"/>
      <c r="XE54" s="163"/>
      <c r="XF54" s="163"/>
      <c r="XG54" s="163"/>
      <c r="XH54" s="163"/>
      <c r="XI54" s="163"/>
      <c r="XJ54" s="163"/>
      <c r="XK54" s="163"/>
      <c r="XL54" s="163"/>
      <c r="XM54" s="163"/>
      <c r="XN54" s="163"/>
      <c r="XO54" s="163"/>
      <c r="XP54" s="163"/>
      <c r="XQ54" s="163"/>
      <c r="XR54" s="163"/>
      <c r="XS54" s="163"/>
      <c r="XT54" s="163"/>
      <c r="XU54" s="163"/>
      <c r="XV54" s="163"/>
      <c r="XW54" s="163"/>
      <c r="XX54" s="163"/>
      <c r="XY54" s="163"/>
      <c r="XZ54" s="163"/>
      <c r="YA54" s="163"/>
      <c r="YB54" s="163"/>
      <c r="YC54" s="163"/>
      <c r="YD54" s="163"/>
      <c r="YE54" s="163"/>
      <c r="YF54" s="163"/>
      <c r="YG54" s="163"/>
      <c r="YH54" s="163"/>
      <c r="YI54" s="163"/>
      <c r="YJ54" s="163"/>
      <c r="YK54" s="163"/>
      <c r="YL54" s="163"/>
      <c r="YM54" s="163"/>
      <c r="YN54" s="163"/>
      <c r="YO54" s="163"/>
      <c r="YP54" s="163"/>
      <c r="YQ54" s="163"/>
      <c r="YR54" s="163"/>
      <c r="YS54" s="163"/>
      <c r="YT54" s="163"/>
      <c r="YU54" s="163"/>
      <c r="YV54" s="163"/>
      <c r="YW54" s="163"/>
      <c r="YX54" s="163"/>
      <c r="YY54" s="163"/>
      <c r="YZ54" s="163"/>
      <c r="ZA54" s="163"/>
      <c r="ZB54" s="163"/>
      <c r="ZC54" s="163"/>
      <c r="ZD54" s="163"/>
      <c r="ZE54" s="163"/>
      <c r="ZF54" s="163"/>
      <c r="ZG54" s="163"/>
      <c r="ZH54" s="163"/>
      <c r="ZI54" s="163"/>
      <c r="ZJ54" s="163"/>
      <c r="ZK54" s="163"/>
      <c r="ZL54" s="163"/>
      <c r="ZM54" s="163"/>
      <c r="ZN54" s="163"/>
      <c r="ZO54" s="163"/>
      <c r="ZP54" s="163"/>
      <c r="ZQ54" s="163"/>
      <c r="ZR54" s="163"/>
      <c r="ZS54" s="163"/>
      <c r="ZT54" s="163"/>
      <c r="ZU54" s="163"/>
      <c r="ZV54" s="163"/>
      <c r="ZW54" s="163"/>
      <c r="ZX54" s="163"/>
      <c r="ZY54" s="163"/>
      <c r="ZZ54" s="163"/>
      <c r="AAA54" s="163"/>
      <c r="AAB54" s="163"/>
      <c r="AAC54" s="163"/>
      <c r="AAD54" s="163"/>
      <c r="AAE54" s="163"/>
      <c r="AAF54" s="163"/>
      <c r="AAG54" s="163"/>
      <c r="AAH54" s="163"/>
      <c r="AAI54" s="163"/>
      <c r="AAJ54" s="163"/>
      <c r="AAK54" s="163"/>
      <c r="AAL54" s="163"/>
      <c r="AAM54" s="163"/>
      <c r="AAN54" s="163"/>
      <c r="AAO54" s="163"/>
      <c r="AAP54" s="163"/>
      <c r="AAQ54" s="163"/>
      <c r="AAR54" s="163"/>
      <c r="AAS54" s="163"/>
      <c r="AAT54" s="163"/>
      <c r="AAU54" s="163"/>
      <c r="AAV54" s="163"/>
      <c r="AAW54" s="163"/>
      <c r="AAX54" s="163"/>
      <c r="AAY54" s="163"/>
      <c r="AAZ54" s="163"/>
      <c r="ABA54" s="163"/>
      <c r="ABB54" s="163"/>
      <c r="ABC54" s="163"/>
      <c r="ABD54" s="163"/>
      <c r="ABE54" s="163"/>
      <c r="ABF54" s="163"/>
      <c r="ABG54" s="163"/>
      <c r="ABH54" s="163"/>
      <c r="ABI54" s="163"/>
      <c r="ABJ54" s="163"/>
      <c r="ABK54" s="163"/>
      <c r="ABL54" s="163"/>
      <c r="ABM54" s="163"/>
      <c r="ABN54" s="163"/>
      <c r="ABO54" s="163"/>
      <c r="ABP54" s="163"/>
      <c r="ABQ54" s="163"/>
      <c r="ABR54" s="163"/>
      <c r="ABS54" s="163"/>
      <c r="ABT54" s="163"/>
      <c r="ABU54" s="163"/>
      <c r="ABV54" s="163"/>
      <c r="ABW54" s="163"/>
      <c r="ABX54" s="163"/>
      <c r="ABY54" s="163"/>
      <c r="ABZ54" s="163"/>
      <c r="ACA54" s="163"/>
      <c r="ACB54" s="163"/>
      <c r="ACC54" s="163"/>
      <c r="ACD54" s="163"/>
      <c r="ACE54" s="163"/>
      <c r="ACF54" s="163"/>
      <c r="ACG54" s="163"/>
      <c r="ACH54" s="163"/>
      <c r="ACI54" s="163"/>
      <c r="ACJ54" s="163"/>
      <c r="ACK54" s="163"/>
      <c r="ACL54" s="163"/>
      <c r="ACM54" s="163"/>
      <c r="ACN54" s="163"/>
      <c r="ACO54" s="163"/>
      <c r="ACP54" s="163"/>
      <c r="ACQ54" s="163"/>
      <c r="ACR54" s="163"/>
      <c r="ACS54" s="163"/>
      <c r="ACT54" s="163"/>
      <c r="ACU54" s="163"/>
      <c r="ACV54" s="163"/>
      <c r="ACW54" s="163"/>
      <c r="ACX54" s="163"/>
      <c r="ACY54" s="163"/>
      <c r="ACZ54" s="163"/>
      <c r="ADA54" s="163"/>
      <c r="ADB54" s="163"/>
      <c r="ADC54" s="163"/>
      <c r="ADD54" s="163"/>
      <c r="ADE54" s="163"/>
      <c r="ADF54" s="163"/>
      <c r="ADG54" s="163"/>
      <c r="ADH54" s="163"/>
      <c r="ADI54" s="163"/>
      <c r="ADJ54" s="163"/>
      <c r="ADK54" s="163"/>
      <c r="ADL54" s="163"/>
      <c r="ADM54" s="163"/>
      <c r="ADN54" s="163"/>
      <c r="ADO54" s="163"/>
      <c r="ADP54" s="163"/>
      <c r="ADQ54" s="163"/>
      <c r="ADR54" s="163"/>
      <c r="ADS54" s="163"/>
      <c r="ADT54" s="163"/>
      <c r="ADU54" s="163"/>
      <c r="ADV54" s="163"/>
      <c r="ADW54" s="163"/>
      <c r="ADX54" s="163"/>
      <c r="ADY54" s="163"/>
      <c r="ADZ54" s="163"/>
      <c r="AEA54" s="163"/>
      <c r="AEB54" s="163"/>
      <c r="AEC54" s="163"/>
      <c r="AED54" s="163"/>
      <c r="AEE54" s="163"/>
      <c r="AEF54" s="163"/>
      <c r="AEG54" s="163"/>
      <c r="AEH54" s="163"/>
      <c r="AEI54" s="163"/>
      <c r="AEJ54" s="163"/>
      <c r="AEK54" s="163"/>
      <c r="AEL54" s="163"/>
      <c r="AEM54" s="163"/>
      <c r="AEN54" s="163"/>
      <c r="AEO54" s="163"/>
      <c r="AEP54" s="163"/>
      <c r="AEQ54" s="163"/>
      <c r="AER54" s="163"/>
      <c r="AES54" s="163"/>
      <c r="AET54" s="163"/>
      <c r="AEU54" s="163"/>
      <c r="AEV54" s="163"/>
      <c r="AEW54" s="163"/>
      <c r="AEX54" s="163"/>
      <c r="AEY54" s="163"/>
      <c r="AEZ54" s="163"/>
      <c r="AFA54" s="163"/>
      <c r="AFB54" s="163"/>
      <c r="AFC54" s="163"/>
      <c r="AFD54" s="163"/>
      <c r="AFE54" s="163"/>
      <c r="AFF54" s="163"/>
      <c r="AFG54" s="163"/>
      <c r="AFH54" s="163"/>
      <c r="AFI54" s="163"/>
      <c r="AFJ54" s="163"/>
      <c r="AFK54" s="163"/>
      <c r="AFL54" s="163"/>
      <c r="AFM54" s="163"/>
      <c r="AFN54" s="163"/>
      <c r="AFO54" s="163"/>
      <c r="AFP54" s="163"/>
      <c r="AFQ54" s="163"/>
      <c r="AFR54" s="163"/>
      <c r="AFS54" s="163"/>
      <c r="AFT54" s="163"/>
      <c r="AFU54" s="163"/>
      <c r="AFV54" s="163"/>
      <c r="AFW54" s="163"/>
      <c r="AFX54" s="163"/>
      <c r="AFY54" s="163"/>
      <c r="AFZ54" s="163"/>
      <c r="AGA54" s="163"/>
      <c r="AGB54" s="163"/>
      <c r="AGC54" s="163"/>
      <c r="AGD54" s="163"/>
      <c r="AGE54" s="163"/>
      <c r="AGF54" s="163"/>
      <c r="AGG54" s="163"/>
      <c r="AGH54" s="163"/>
      <c r="AGI54" s="163"/>
      <c r="AGJ54" s="163"/>
      <c r="AGK54" s="163"/>
      <c r="AGL54" s="163"/>
      <c r="AGM54" s="163"/>
      <c r="AGN54" s="163"/>
      <c r="AGO54" s="163"/>
      <c r="AGP54" s="163"/>
      <c r="AGQ54" s="163"/>
      <c r="AGR54" s="163"/>
      <c r="AGS54" s="163"/>
      <c r="AGT54" s="163"/>
      <c r="AGU54" s="163"/>
      <c r="AGV54" s="163"/>
      <c r="AGW54" s="163"/>
      <c r="AGX54" s="163"/>
      <c r="AGY54" s="163"/>
      <c r="AGZ54" s="163"/>
      <c r="AHA54" s="163"/>
      <c r="AHB54" s="163"/>
      <c r="AHC54" s="163"/>
      <c r="AHD54" s="163"/>
      <c r="AHE54" s="163"/>
      <c r="AHF54" s="163"/>
      <c r="AHG54" s="163"/>
      <c r="AHH54" s="163"/>
      <c r="AHI54" s="163"/>
      <c r="AHJ54" s="163"/>
      <c r="AHK54" s="163"/>
      <c r="AHL54" s="163"/>
      <c r="AHM54" s="163"/>
      <c r="AHN54" s="163"/>
      <c r="AHO54" s="163"/>
      <c r="AHP54" s="163"/>
      <c r="AHQ54" s="163"/>
      <c r="AHR54" s="163"/>
      <c r="AHS54" s="163"/>
      <c r="AHT54" s="163"/>
      <c r="AHU54" s="163"/>
      <c r="AHV54" s="163"/>
      <c r="AHW54" s="163"/>
      <c r="AHX54" s="163"/>
      <c r="AHY54" s="163"/>
      <c r="AHZ54" s="163"/>
      <c r="AIA54" s="163"/>
      <c r="AIB54" s="163"/>
      <c r="AIC54" s="163"/>
      <c r="AID54" s="163"/>
      <c r="AIE54" s="163"/>
      <c r="AIF54" s="163"/>
      <c r="AIG54" s="163"/>
      <c r="AIH54" s="163"/>
      <c r="AII54" s="163"/>
      <c r="AIJ54" s="163"/>
      <c r="AIK54" s="163"/>
      <c r="AIL54" s="163"/>
      <c r="AIM54" s="163"/>
      <c r="AIN54" s="163"/>
      <c r="AIO54" s="163"/>
      <c r="AIP54" s="163"/>
      <c r="AIQ54" s="163"/>
      <c r="AIR54" s="163"/>
      <c r="AIS54" s="163"/>
      <c r="AIT54" s="163"/>
      <c r="AIU54" s="163"/>
      <c r="AIV54" s="163"/>
      <c r="AIW54" s="163"/>
      <c r="AIX54" s="163"/>
      <c r="AIY54" s="163"/>
      <c r="AIZ54" s="163"/>
      <c r="AJA54" s="163"/>
      <c r="AJB54" s="163"/>
      <c r="AJC54" s="163"/>
      <c r="AJD54" s="163"/>
      <c r="AJE54" s="163"/>
      <c r="AJF54" s="163"/>
      <c r="AJG54" s="163"/>
      <c r="AJH54" s="163"/>
      <c r="AJI54" s="163"/>
      <c r="AJJ54" s="163"/>
      <c r="AJK54" s="163"/>
      <c r="AJL54" s="163"/>
      <c r="AJM54" s="163"/>
      <c r="AJN54" s="163"/>
      <c r="AJO54" s="163"/>
      <c r="AJP54" s="163"/>
      <c r="AJQ54" s="163"/>
      <c r="AJR54" s="163"/>
      <c r="AJS54" s="163"/>
      <c r="AJT54" s="163"/>
      <c r="AJU54" s="163"/>
      <c r="AJV54" s="163"/>
      <c r="AJW54" s="163"/>
      <c r="AJX54" s="163"/>
      <c r="AJY54" s="163"/>
      <c r="AJZ54" s="163"/>
      <c r="AKA54" s="163"/>
      <c r="AKB54" s="163"/>
      <c r="AKC54" s="163"/>
      <c r="AKD54" s="163"/>
      <c r="AKE54" s="163"/>
      <c r="AKF54" s="163"/>
      <c r="AKG54" s="163"/>
      <c r="AKH54" s="163"/>
      <c r="AKI54" s="163"/>
      <c r="AKJ54" s="163"/>
      <c r="AKK54" s="163"/>
      <c r="AKL54" s="163"/>
      <c r="AKM54" s="163"/>
      <c r="AKN54" s="163"/>
      <c r="AKO54" s="163"/>
      <c r="AKP54" s="163"/>
      <c r="AKQ54" s="163"/>
      <c r="AKR54" s="163"/>
      <c r="AKS54" s="163"/>
      <c r="AKT54" s="163"/>
      <c r="AKU54" s="163"/>
      <c r="AKV54" s="163"/>
      <c r="AKW54" s="163"/>
      <c r="AKX54" s="163"/>
      <c r="AKY54" s="163"/>
      <c r="AKZ54" s="163"/>
      <c r="ALA54" s="163"/>
      <c r="ALB54" s="163"/>
      <c r="ALC54" s="163"/>
      <c r="ALD54" s="163"/>
      <c r="ALE54" s="163"/>
      <c r="ALF54" s="163"/>
      <c r="ALG54" s="163"/>
      <c r="ALH54" s="163"/>
      <c r="ALI54" s="163"/>
      <c r="ALJ54" s="163"/>
      <c r="ALK54" s="163"/>
      <c r="ALL54" s="163"/>
      <c r="ALM54" s="163"/>
      <c r="ALN54" s="163"/>
      <c r="ALO54" s="163"/>
      <c r="ALP54" s="163"/>
      <c r="ALQ54" s="163"/>
      <c r="ALR54" s="163"/>
      <c r="ALS54" s="163"/>
      <c r="ALT54" s="163"/>
      <c r="ALU54" s="163"/>
      <c r="ALV54" s="163"/>
      <c r="ALW54" s="163"/>
      <c r="ALX54" s="163"/>
      <c r="ALY54" s="163"/>
      <c r="ALZ54" s="163"/>
      <c r="AMA54" s="163"/>
      <c r="AMB54" s="163"/>
      <c r="AMC54" s="163"/>
      <c r="AMD54" s="163"/>
      <c r="AME54" s="163"/>
      <c r="AMF54" s="163"/>
      <c r="AMG54" s="163"/>
      <c r="AMH54" s="163"/>
      <c r="AMI54" s="163"/>
      <c r="AMJ54" s="163"/>
      <c r="AMK54" s="163"/>
      <c r="AML54" s="163"/>
      <c r="AMM54" s="163"/>
      <c r="AMN54" s="163"/>
      <c r="AMO54" s="163"/>
      <c r="AMP54" s="163"/>
      <c r="AMQ54" s="163"/>
      <c r="AMR54" s="163"/>
      <c r="AMS54" s="163"/>
      <c r="AMT54" s="163"/>
      <c r="AMU54" s="163"/>
      <c r="AMV54" s="163"/>
      <c r="AMW54" s="163"/>
      <c r="AMX54" s="163"/>
      <c r="AMY54" s="163"/>
      <c r="AMZ54" s="163"/>
      <c r="ANA54" s="163"/>
      <c r="ANB54" s="163"/>
      <c r="ANC54" s="163"/>
      <c r="AND54" s="163"/>
      <c r="ANE54" s="163"/>
      <c r="ANF54" s="163"/>
      <c r="ANG54" s="163"/>
      <c r="ANH54" s="163"/>
      <c r="ANI54" s="163"/>
      <c r="ANJ54" s="163"/>
      <c r="ANK54" s="163"/>
      <c r="ANL54" s="163"/>
      <c r="ANM54" s="163"/>
      <c r="ANN54" s="163"/>
      <c r="ANO54" s="163"/>
      <c r="ANP54" s="163"/>
      <c r="ANQ54" s="163"/>
      <c r="ANR54" s="163"/>
      <c r="ANS54" s="163"/>
      <c r="ANT54" s="163"/>
      <c r="ANU54" s="163"/>
      <c r="ANV54" s="163"/>
      <c r="ANW54" s="163"/>
      <c r="ANX54" s="163"/>
      <c r="ANY54" s="163"/>
      <c r="ANZ54" s="163"/>
      <c r="AOA54" s="163"/>
      <c r="AOB54" s="163"/>
      <c r="AOC54" s="163"/>
      <c r="AOD54" s="163"/>
      <c r="AOE54" s="163"/>
      <c r="AOF54" s="163"/>
      <c r="AOG54" s="163"/>
      <c r="AOH54" s="163"/>
      <c r="AOI54" s="163"/>
      <c r="AOJ54" s="163"/>
      <c r="AOK54" s="163"/>
      <c r="AOL54" s="163"/>
      <c r="AOM54" s="163"/>
      <c r="AON54" s="163"/>
      <c r="AOO54" s="163"/>
      <c r="AOP54" s="163"/>
      <c r="AOQ54" s="163"/>
      <c r="AOR54" s="163"/>
      <c r="AOS54" s="163"/>
      <c r="AOT54" s="163"/>
      <c r="AOU54" s="163"/>
      <c r="AOV54" s="163"/>
      <c r="AOW54" s="163"/>
      <c r="AOX54" s="163"/>
      <c r="AOY54" s="163"/>
      <c r="AOZ54" s="163"/>
      <c r="APA54" s="163"/>
      <c r="APB54" s="163"/>
      <c r="APC54" s="163"/>
      <c r="APD54" s="163"/>
      <c r="APE54" s="163"/>
      <c r="APF54" s="163"/>
      <c r="APG54" s="163"/>
      <c r="APH54" s="163"/>
      <c r="API54" s="163"/>
      <c r="APJ54" s="163"/>
      <c r="APK54" s="163"/>
      <c r="APL54" s="163"/>
      <c r="APM54" s="163"/>
      <c r="APN54" s="163"/>
      <c r="APO54" s="163"/>
      <c r="APP54" s="163"/>
      <c r="APQ54" s="163"/>
      <c r="APR54" s="163"/>
      <c r="APS54" s="163"/>
      <c r="APT54" s="163"/>
      <c r="APU54" s="163"/>
      <c r="APV54" s="163"/>
      <c r="APW54" s="163"/>
      <c r="APX54" s="163"/>
      <c r="APY54" s="163"/>
      <c r="APZ54" s="163"/>
      <c r="AQA54" s="163"/>
      <c r="AQB54" s="163"/>
      <c r="AQC54" s="163"/>
      <c r="AQD54" s="163"/>
      <c r="AQE54" s="163"/>
      <c r="AQF54" s="163"/>
      <c r="AQG54" s="163"/>
      <c r="AQH54" s="163"/>
      <c r="AQI54" s="163"/>
      <c r="AQJ54" s="163"/>
      <c r="AQK54" s="163"/>
      <c r="AQL54" s="163"/>
      <c r="AQM54" s="163"/>
      <c r="AQN54" s="163"/>
      <c r="AQO54" s="163"/>
      <c r="AQP54" s="163"/>
      <c r="AQQ54" s="163"/>
      <c r="AQR54" s="163"/>
      <c r="AQS54" s="163"/>
      <c r="AQT54" s="163"/>
      <c r="AQU54" s="163"/>
      <c r="AQV54" s="163"/>
      <c r="AQW54" s="163"/>
      <c r="AQX54" s="163"/>
      <c r="AQY54" s="163"/>
      <c r="AQZ54" s="163"/>
      <c r="ARA54" s="163"/>
      <c r="ARB54" s="163"/>
      <c r="ARC54" s="163"/>
      <c r="ARD54" s="163"/>
      <c r="ARE54" s="163"/>
      <c r="ARF54" s="163"/>
      <c r="ARG54" s="163"/>
      <c r="ARH54" s="163"/>
      <c r="ARI54" s="163"/>
      <c r="ARJ54" s="163"/>
      <c r="ARK54" s="163"/>
      <c r="ARL54" s="163"/>
      <c r="ARM54" s="163"/>
      <c r="ARN54" s="163"/>
      <c r="ARO54" s="163"/>
      <c r="ARP54" s="163"/>
      <c r="ARQ54" s="163"/>
      <c r="ARR54" s="163"/>
      <c r="ARS54" s="163"/>
      <c r="ART54" s="163"/>
      <c r="ARU54" s="163"/>
      <c r="ARV54" s="163"/>
      <c r="ARW54" s="163"/>
      <c r="ARX54" s="163"/>
      <c r="ARY54" s="163"/>
      <c r="ARZ54" s="163"/>
      <c r="ASA54" s="163"/>
      <c r="ASB54" s="163"/>
      <c r="ASC54" s="163"/>
      <c r="ASD54" s="163"/>
      <c r="ASE54" s="163"/>
      <c r="ASF54" s="163"/>
      <c r="ASG54" s="163"/>
      <c r="ASH54" s="163"/>
      <c r="ASI54" s="163"/>
      <c r="ASJ54" s="163"/>
      <c r="ASK54" s="163"/>
      <c r="ASL54" s="163"/>
      <c r="ASM54" s="163"/>
      <c r="ASN54" s="163"/>
      <c r="ASO54" s="163"/>
      <c r="ASP54" s="163"/>
      <c r="ASQ54" s="163"/>
      <c r="ASR54" s="163"/>
      <c r="ASS54" s="163"/>
      <c r="AST54" s="163"/>
      <c r="ASU54" s="163"/>
      <c r="ASV54" s="163"/>
      <c r="ASW54" s="163"/>
      <c r="ASX54" s="163"/>
      <c r="ASY54" s="163"/>
      <c r="ASZ54" s="163"/>
      <c r="ATA54" s="163"/>
      <c r="ATB54" s="163"/>
      <c r="ATC54" s="163"/>
      <c r="ATD54" s="163"/>
      <c r="ATE54" s="163"/>
      <c r="ATF54" s="163"/>
      <c r="ATG54" s="163"/>
      <c r="ATH54" s="163"/>
      <c r="ATI54" s="163"/>
      <c r="ATJ54" s="163"/>
      <c r="ATK54" s="163"/>
      <c r="ATL54" s="163"/>
      <c r="ATM54" s="163"/>
      <c r="ATN54" s="163"/>
      <c r="ATO54" s="163"/>
      <c r="ATP54" s="163"/>
      <c r="ATQ54" s="163"/>
      <c r="ATR54" s="163"/>
      <c r="ATS54" s="163"/>
      <c r="ATT54" s="163"/>
      <c r="ATU54" s="163"/>
      <c r="ATV54" s="163"/>
      <c r="ATW54" s="163"/>
      <c r="ATX54" s="163"/>
      <c r="ATY54" s="163"/>
      <c r="ATZ54" s="163"/>
      <c r="AUA54" s="163"/>
      <c r="AUB54" s="163"/>
      <c r="AUC54" s="163"/>
      <c r="AUD54" s="163"/>
      <c r="AUE54" s="163"/>
      <c r="AUF54" s="163"/>
      <c r="AUG54" s="163"/>
      <c r="AUH54" s="163"/>
      <c r="AUI54" s="163"/>
      <c r="AUJ54" s="163"/>
      <c r="AUK54" s="163"/>
      <c r="AUL54" s="163"/>
      <c r="AUM54" s="163"/>
      <c r="AUN54" s="163"/>
      <c r="AUO54" s="163"/>
      <c r="AUP54" s="163"/>
      <c r="AUQ54" s="163"/>
      <c r="AUR54" s="163"/>
      <c r="AUS54" s="163"/>
      <c r="AUT54" s="163"/>
      <c r="AUU54" s="163"/>
      <c r="AUV54" s="163"/>
      <c r="AUW54" s="163"/>
      <c r="AUX54" s="163"/>
      <c r="AUY54" s="163"/>
      <c r="AUZ54" s="163"/>
      <c r="AVA54" s="163"/>
      <c r="AVB54" s="163"/>
      <c r="AVC54" s="163"/>
      <c r="AVD54" s="163"/>
      <c r="AVE54" s="163"/>
      <c r="AVF54" s="163"/>
      <c r="AVG54" s="163"/>
      <c r="AVH54" s="163"/>
      <c r="AVI54" s="163"/>
      <c r="AVJ54" s="163"/>
      <c r="AVK54" s="163"/>
      <c r="AVL54" s="163"/>
      <c r="AVM54" s="163"/>
      <c r="AVN54" s="163"/>
      <c r="AVO54" s="163"/>
      <c r="AVP54" s="163"/>
      <c r="AVQ54" s="163"/>
      <c r="AVR54" s="163"/>
      <c r="AVS54" s="163"/>
      <c r="AVT54" s="163"/>
      <c r="AVU54" s="163"/>
      <c r="AVV54" s="163"/>
      <c r="AVW54" s="163"/>
      <c r="AVX54" s="163"/>
      <c r="AVY54" s="163"/>
      <c r="AVZ54" s="163"/>
      <c r="AWA54" s="163"/>
      <c r="AWB54" s="163"/>
      <c r="AWC54" s="163"/>
      <c r="AWD54" s="163"/>
      <c r="AWE54" s="163"/>
      <c r="AWF54" s="163"/>
      <c r="AWG54" s="163"/>
      <c r="AWH54" s="163"/>
      <c r="AWI54" s="163"/>
      <c r="AWJ54" s="163"/>
      <c r="AWK54" s="163"/>
      <c r="AWL54" s="163"/>
      <c r="AWM54" s="163"/>
      <c r="AWN54" s="163"/>
      <c r="AWO54" s="163"/>
      <c r="AWP54" s="163"/>
      <c r="AWQ54" s="163"/>
      <c r="AWR54" s="163"/>
      <c r="AWS54" s="163"/>
      <c r="AWT54" s="163"/>
      <c r="AWU54" s="163"/>
      <c r="AWV54" s="163"/>
      <c r="AWW54" s="163"/>
      <c r="AWX54" s="163"/>
      <c r="AWY54" s="163"/>
      <c r="AWZ54" s="163"/>
      <c r="AXA54" s="163"/>
      <c r="AXB54" s="163"/>
      <c r="AXC54" s="163"/>
      <c r="AXD54" s="163"/>
      <c r="AXE54" s="163"/>
      <c r="AXF54" s="163"/>
      <c r="AXG54" s="163"/>
      <c r="AXH54" s="163"/>
      <c r="AXI54" s="163"/>
      <c r="AXJ54" s="163"/>
      <c r="AXK54" s="163"/>
      <c r="AXL54" s="163"/>
      <c r="AXM54" s="163"/>
      <c r="AXN54" s="163"/>
      <c r="AXO54" s="163"/>
      <c r="AXP54" s="163"/>
      <c r="AXQ54" s="163"/>
      <c r="AXR54" s="163"/>
      <c r="AXS54" s="163"/>
      <c r="AXT54" s="163"/>
      <c r="AXU54" s="163"/>
      <c r="AXV54" s="163"/>
      <c r="AXW54" s="163"/>
      <c r="AXX54" s="163"/>
      <c r="AXY54" s="163"/>
      <c r="AXZ54" s="163"/>
      <c r="AYA54" s="163"/>
      <c r="AYB54" s="163"/>
      <c r="AYC54" s="163"/>
      <c r="AYD54" s="163"/>
      <c r="AYE54" s="163"/>
      <c r="AYF54" s="163"/>
      <c r="AYG54" s="163"/>
      <c r="AYH54" s="163"/>
      <c r="AYI54" s="163"/>
      <c r="AYJ54" s="163"/>
      <c r="AYK54" s="163"/>
      <c r="AYL54" s="163"/>
      <c r="AYM54" s="163"/>
      <c r="AYN54" s="163"/>
      <c r="AYO54" s="163"/>
      <c r="AYP54" s="163"/>
      <c r="AYQ54" s="163"/>
      <c r="AYR54" s="163"/>
      <c r="AYS54" s="163"/>
      <c r="AYT54" s="163"/>
      <c r="AYU54" s="163"/>
      <c r="AYV54" s="163"/>
      <c r="AYW54" s="163"/>
      <c r="AYX54" s="163"/>
      <c r="AYY54" s="163"/>
      <c r="AYZ54" s="163"/>
      <c r="AZA54" s="163"/>
      <c r="AZB54" s="163"/>
      <c r="AZC54" s="163"/>
      <c r="AZD54" s="163"/>
      <c r="AZE54" s="163"/>
      <c r="AZF54" s="163"/>
      <c r="AZG54" s="163"/>
      <c r="AZH54" s="163"/>
      <c r="AZI54" s="163"/>
      <c r="AZJ54" s="163"/>
      <c r="AZK54" s="163"/>
      <c r="AZL54" s="163"/>
      <c r="AZM54" s="163"/>
      <c r="AZN54" s="163"/>
      <c r="AZO54" s="163"/>
      <c r="AZP54" s="163"/>
      <c r="AZQ54" s="163"/>
      <c r="AZR54" s="163"/>
      <c r="AZS54" s="163"/>
      <c r="AZT54" s="163"/>
      <c r="AZU54" s="163"/>
      <c r="AZV54" s="163"/>
      <c r="AZW54" s="163"/>
      <c r="AZX54" s="163"/>
      <c r="AZY54" s="163"/>
      <c r="AZZ54" s="163"/>
      <c r="BAA54" s="163"/>
      <c r="BAB54" s="163"/>
      <c r="BAC54" s="163"/>
      <c r="BAD54" s="163"/>
      <c r="BAE54" s="163"/>
      <c r="BAF54" s="163"/>
      <c r="BAG54" s="163"/>
      <c r="BAH54" s="163"/>
      <c r="BAI54" s="163"/>
      <c r="BAJ54" s="163"/>
      <c r="BAK54" s="163"/>
      <c r="BAL54" s="163"/>
      <c r="BAM54" s="163"/>
      <c r="BAN54" s="163"/>
      <c r="BAO54" s="163"/>
      <c r="BAP54" s="163"/>
      <c r="BAQ54" s="163"/>
      <c r="BAR54" s="163"/>
      <c r="BAS54" s="163"/>
      <c r="BAT54" s="163"/>
      <c r="BAU54" s="163"/>
      <c r="BAV54" s="163"/>
      <c r="BAW54" s="163"/>
      <c r="BAX54" s="163"/>
      <c r="BAY54" s="163"/>
      <c r="BAZ54" s="163"/>
      <c r="BBA54" s="163"/>
      <c r="BBB54" s="163"/>
      <c r="BBC54" s="163"/>
      <c r="BBD54" s="163"/>
      <c r="BBE54" s="163"/>
      <c r="BBF54" s="163"/>
      <c r="BBG54" s="163"/>
      <c r="BBH54" s="163"/>
      <c r="BBI54" s="163"/>
      <c r="BBJ54" s="163"/>
      <c r="BBK54" s="163"/>
      <c r="BBL54" s="163"/>
      <c r="BBM54" s="163"/>
      <c r="BBN54" s="163"/>
      <c r="BBO54" s="163"/>
      <c r="BBP54" s="163"/>
      <c r="BBQ54" s="163"/>
      <c r="BBR54" s="163"/>
      <c r="BBS54" s="163"/>
      <c r="BBT54" s="163"/>
      <c r="BBU54" s="163"/>
      <c r="BBV54" s="163"/>
      <c r="BBW54" s="163"/>
      <c r="BBX54" s="163"/>
      <c r="BBY54" s="163"/>
      <c r="BBZ54" s="163"/>
      <c r="BCA54" s="163"/>
      <c r="BCB54" s="163"/>
      <c r="BCC54" s="163"/>
      <c r="BCD54" s="163"/>
      <c r="BCE54" s="163"/>
      <c r="BCF54" s="163"/>
      <c r="BCG54" s="163"/>
      <c r="BCH54" s="163"/>
      <c r="BCI54" s="163"/>
      <c r="BCJ54" s="163"/>
      <c r="BCK54" s="163"/>
      <c r="BCL54" s="163"/>
      <c r="BCM54" s="163"/>
      <c r="BCN54" s="163"/>
      <c r="BCO54" s="163"/>
      <c r="BCP54" s="163"/>
      <c r="BCQ54" s="163"/>
      <c r="BCR54" s="163"/>
      <c r="BCS54" s="163"/>
      <c r="BCT54" s="163"/>
      <c r="BCU54" s="163"/>
      <c r="BCV54" s="163"/>
      <c r="BCW54" s="163"/>
      <c r="BCX54" s="163"/>
      <c r="BCY54" s="163"/>
      <c r="BCZ54" s="163"/>
      <c r="BDA54" s="163"/>
      <c r="BDB54" s="163"/>
      <c r="BDC54" s="163"/>
      <c r="BDD54" s="163"/>
      <c r="BDE54" s="163"/>
      <c r="BDF54" s="163"/>
      <c r="BDG54" s="163"/>
      <c r="BDH54" s="163"/>
      <c r="BDI54" s="163"/>
      <c r="BDJ54" s="163"/>
      <c r="BDK54" s="163"/>
      <c r="BDL54" s="163"/>
      <c r="BDM54" s="163"/>
      <c r="BDN54" s="163"/>
      <c r="BDO54" s="163"/>
      <c r="BDP54" s="163"/>
      <c r="BDQ54" s="163"/>
      <c r="BDR54" s="163"/>
      <c r="BDS54" s="163"/>
      <c r="BDT54" s="163"/>
      <c r="BDU54" s="163"/>
      <c r="BDV54" s="163"/>
      <c r="BDW54" s="163"/>
      <c r="BDX54" s="163"/>
      <c r="BDY54" s="163"/>
      <c r="BDZ54" s="163"/>
      <c r="BEA54" s="163"/>
      <c r="BEB54" s="163"/>
      <c r="BEC54" s="163"/>
      <c r="BED54" s="163"/>
      <c r="BEE54" s="163"/>
      <c r="BEF54" s="163"/>
      <c r="BEG54" s="163"/>
      <c r="BEH54" s="163"/>
      <c r="BEI54" s="163"/>
      <c r="BEJ54" s="163"/>
      <c r="BEK54" s="163"/>
      <c r="BEL54" s="163"/>
      <c r="BEM54" s="163"/>
      <c r="BEN54" s="163"/>
      <c r="BEO54" s="163"/>
      <c r="BEP54" s="163"/>
      <c r="BEQ54" s="163"/>
      <c r="BER54" s="163"/>
      <c r="BES54" s="163"/>
      <c r="BET54" s="163"/>
      <c r="BEU54" s="163"/>
      <c r="BEV54" s="163"/>
      <c r="BEW54" s="163"/>
      <c r="BEX54" s="163"/>
      <c r="BEY54" s="163"/>
      <c r="BEZ54" s="163"/>
      <c r="BFA54" s="163"/>
      <c r="BFB54" s="163"/>
      <c r="BFC54" s="163"/>
      <c r="BFD54" s="163"/>
      <c r="BFE54" s="163"/>
      <c r="BFF54" s="163"/>
      <c r="BFG54" s="163"/>
      <c r="BFH54" s="163"/>
      <c r="BFI54" s="163"/>
      <c r="BFJ54" s="163"/>
      <c r="BFK54" s="163"/>
      <c r="BFL54" s="163"/>
      <c r="BFM54" s="163"/>
      <c r="BFN54" s="163"/>
      <c r="BFO54" s="163"/>
      <c r="BFP54" s="163"/>
      <c r="BFQ54" s="163"/>
      <c r="BFR54" s="163"/>
      <c r="BFS54" s="163"/>
      <c r="BFT54" s="163"/>
      <c r="BFU54" s="163"/>
      <c r="BFV54" s="163"/>
      <c r="BFW54" s="163"/>
      <c r="BFX54" s="163"/>
      <c r="BFY54" s="163"/>
      <c r="BFZ54" s="163"/>
      <c r="BGA54" s="163"/>
      <c r="BGB54" s="163"/>
      <c r="BGC54" s="163"/>
      <c r="BGD54" s="163"/>
      <c r="BGE54" s="163"/>
      <c r="BGF54" s="163"/>
      <c r="BGG54" s="163"/>
      <c r="BGH54" s="163"/>
      <c r="BGI54" s="163"/>
      <c r="BGJ54" s="163"/>
      <c r="BGK54" s="163"/>
      <c r="BGL54" s="163"/>
      <c r="BGM54" s="163"/>
      <c r="BGN54" s="163"/>
      <c r="BGO54" s="163"/>
      <c r="BGP54" s="163"/>
      <c r="BGQ54" s="163"/>
      <c r="BGR54" s="163"/>
      <c r="BGS54" s="163"/>
      <c r="BGT54" s="163"/>
      <c r="BGU54" s="163"/>
      <c r="BGV54" s="163"/>
      <c r="BGW54" s="163"/>
      <c r="BGX54" s="163"/>
      <c r="BGY54" s="163"/>
      <c r="BGZ54" s="163"/>
      <c r="BHA54" s="163"/>
      <c r="BHB54" s="163"/>
      <c r="BHC54" s="163"/>
      <c r="BHD54" s="163"/>
      <c r="BHE54" s="163"/>
      <c r="BHF54" s="163"/>
      <c r="BHG54" s="163"/>
      <c r="BHH54" s="163"/>
      <c r="BHI54" s="163"/>
      <c r="BHJ54" s="163"/>
      <c r="BHK54" s="163"/>
      <c r="BHL54" s="163"/>
      <c r="BHM54" s="163"/>
      <c r="BHN54" s="163"/>
      <c r="BHO54" s="163"/>
      <c r="BHP54" s="163"/>
      <c r="BHQ54" s="163"/>
      <c r="BHR54" s="163"/>
      <c r="BHS54" s="163"/>
      <c r="BHT54" s="163"/>
      <c r="BHU54" s="163"/>
      <c r="BHV54" s="163"/>
      <c r="BHW54" s="163"/>
      <c r="BHX54" s="163"/>
      <c r="BHY54" s="163"/>
      <c r="BHZ54" s="163"/>
      <c r="BIA54" s="163"/>
      <c r="BIB54" s="163"/>
      <c r="BIC54" s="163"/>
      <c r="BID54" s="163"/>
      <c r="BIE54" s="163"/>
      <c r="BIF54" s="163"/>
      <c r="BIG54" s="163"/>
      <c r="BIH54" s="163"/>
      <c r="BII54" s="163"/>
      <c r="BIJ54" s="163"/>
      <c r="BIK54" s="163"/>
      <c r="BIL54" s="163"/>
      <c r="BIM54" s="163"/>
      <c r="BIN54" s="163"/>
      <c r="BIO54" s="163"/>
      <c r="BIP54" s="163"/>
      <c r="BIQ54" s="163"/>
      <c r="BIR54" s="163"/>
      <c r="BIS54" s="163"/>
      <c r="BIT54" s="163"/>
      <c r="BIU54" s="163"/>
      <c r="BIV54" s="163"/>
      <c r="BIW54" s="163"/>
      <c r="BIX54" s="163"/>
      <c r="BIY54" s="163"/>
      <c r="BIZ54" s="163"/>
      <c r="BJA54" s="163"/>
      <c r="BJB54" s="163"/>
      <c r="BJC54" s="163"/>
      <c r="BJD54" s="163"/>
      <c r="BJE54" s="163"/>
      <c r="BJF54" s="163"/>
      <c r="BJG54" s="163"/>
      <c r="BJH54" s="163"/>
      <c r="BJI54" s="163"/>
      <c r="BJJ54" s="163"/>
      <c r="BJK54" s="163"/>
      <c r="BJL54" s="163"/>
      <c r="BJM54" s="163"/>
      <c r="BJN54" s="163"/>
      <c r="BJO54" s="163"/>
      <c r="BJP54" s="163"/>
      <c r="BJQ54" s="163"/>
      <c r="BJR54" s="163"/>
      <c r="BJS54" s="163"/>
      <c r="BJT54" s="163"/>
      <c r="BJU54" s="163"/>
      <c r="BJV54" s="163"/>
      <c r="BJW54" s="163"/>
      <c r="BJX54" s="163"/>
      <c r="BJY54" s="163"/>
      <c r="BJZ54" s="163"/>
      <c r="BKA54" s="163"/>
      <c r="BKB54" s="163"/>
      <c r="BKC54" s="163"/>
      <c r="BKD54" s="163"/>
      <c r="BKE54" s="163"/>
      <c r="BKF54" s="163"/>
      <c r="BKG54" s="163"/>
      <c r="BKH54" s="163"/>
      <c r="BKI54" s="163"/>
      <c r="BKJ54" s="163"/>
      <c r="BKK54" s="163"/>
      <c r="BKL54" s="163"/>
      <c r="BKM54" s="163"/>
      <c r="BKN54" s="163"/>
      <c r="BKO54" s="163"/>
      <c r="BKP54" s="163"/>
      <c r="BKQ54" s="163"/>
      <c r="BKR54" s="163"/>
      <c r="BKS54" s="163"/>
      <c r="BKT54" s="163"/>
      <c r="BKU54" s="163"/>
      <c r="BKV54" s="163"/>
      <c r="BKW54" s="163"/>
      <c r="BKX54" s="163"/>
      <c r="BKY54" s="163"/>
      <c r="BKZ54" s="163"/>
      <c r="BLA54" s="163"/>
      <c r="BLB54" s="163"/>
      <c r="BLC54" s="163"/>
      <c r="BLD54" s="163"/>
      <c r="BLE54" s="163"/>
      <c r="BLF54" s="163"/>
      <c r="BLG54" s="163"/>
      <c r="BLH54" s="163"/>
      <c r="BLI54" s="163"/>
      <c r="BLJ54" s="163"/>
      <c r="BLK54" s="163"/>
      <c r="BLL54" s="163"/>
      <c r="BLM54" s="163"/>
      <c r="BLN54" s="163"/>
      <c r="BLO54" s="163"/>
      <c r="BLP54" s="163"/>
      <c r="BLQ54" s="163"/>
      <c r="BLR54" s="163"/>
      <c r="BLS54" s="163"/>
      <c r="BLT54" s="163"/>
      <c r="BLU54" s="163"/>
      <c r="BLV54" s="163"/>
      <c r="BLW54" s="163"/>
      <c r="BLX54" s="163"/>
      <c r="BLY54" s="163"/>
      <c r="BLZ54" s="163"/>
      <c r="BMA54" s="163"/>
      <c r="BMB54" s="163"/>
      <c r="BMC54" s="163"/>
      <c r="BMD54" s="163"/>
      <c r="BME54" s="163"/>
      <c r="BMF54" s="163"/>
      <c r="BMG54" s="163"/>
      <c r="BMH54" s="163"/>
      <c r="BMI54" s="163"/>
      <c r="BMJ54" s="163"/>
      <c r="BMK54" s="163"/>
      <c r="BML54" s="163"/>
      <c r="BMM54" s="163"/>
      <c r="BMN54" s="163"/>
      <c r="BMO54" s="163"/>
      <c r="BMP54" s="163"/>
      <c r="BMQ54" s="163"/>
      <c r="BMR54" s="163"/>
      <c r="BMS54" s="163"/>
      <c r="BMT54" s="163"/>
      <c r="BMU54" s="163"/>
      <c r="BMV54" s="163"/>
      <c r="BMW54" s="163"/>
      <c r="BMX54" s="163"/>
      <c r="BMY54" s="163"/>
      <c r="BMZ54" s="163"/>
      <c r="BNA54" s="163"/>
      <c r="BNB54" s="163"/>
      <c r="BNC54" s="163"/>
      <c r="BND54" s="163"/>
      <c r="BNE54" s="163"/>
      <c r="BNF54" s="163"/>
      <c r="BNG54" s="163"/>
      <c r="BNH54" s="163"/>
      <c r="BNI54" s="163"/>
      <c r="BNJ54" s="163"/>
      <c r="BNK54" s="163"/>
      <c r="BNL54" s="163"/>
      <c r="BNM54" s="163"/>
      <c r="BNN54" s="163"/>
      <c r="BNO54" s="163"/>
      <c r="BNP54" s="163"/>
      <c r="BNQ54" s="163"/>
      <c r="BNR54" s="163"/>
      <c r="BNS54" s="163"/>
      <c r="BNT54" s="163"/>
      <c r="BNU54" s="163"/>
      <c r="BNV54" s="163"/>
      <c r="BNW54" s="163"/>
      <c r="BNX54" s="163"/>
      <c r="BNY54" s="163"/>
      <c r="BNZ54" s="163"/>
      <c r="BOA54" s="163"/>
      <c r="BOB54" s="163"/>
      <c r="BOC54" s="163"/>
      <c r="BOD54" s="163"/>
      <c r="BOE54" s="163"/>
      <c r="BOF54" s="163"/>
      <c r="BOG54" s="163"/>
      <c r="BOH54" s="163"/>
      <c r="BOI54" s="163"/>
      <c r="BOJ54" s="163"/>
      <c r="BOK54" s="163"/>
      <c r="BOL54" s="163"/>
      <c r="BOM54" s="163"/>
      <c r="BON54" s="163"/>
      <c r="BOO54" s="163"/>
      <c r="BOP54" s="163"/>
      <c r="BOQ54" s="163"/>
      <c r="BOR54" s="163"/>
      <c r="BOS54" s="163"/>
      <c r="BOT54" s="163"/>
      <c r="BOU54" s="163"/>
      <c r="BOV54" s="163"/>
      <c r="BOW54" s="163"/>
      <c r="BOX54" s="163"/>
      <c r="BOY54" s="163"/>
      <c r="BOZ54" s="163"/>
      <c r="BPA54" s="163"/>
      <c r="BPB54" s="163"/>
      <c r="BPC54" s="163"/>
      <c r="BPD54" s="163"/>
      <c r="BPE54" s="163"/>
      <c r="BPF54" s="163"/>
      <c r="BPG54" s="163"/>
      <c r="BPH54" s="163"/>
      <c r="BPI54" s="163"/>
      <c r="BPJ54" s="163"/>
      <c r="BPK54" s="163"/>
      <c r="BPL54" s="163"/>
      <c r="BPM54" s="163"/>
      <c r="BPN54" s="163"/>
      <c r="BPO54" s="163"/>
      <c r="BPP54" s="163"/>
      <c r="BPQ54" s="163"/>
      <c r="BPR54" s="163"/>
      <c r="BPS54" s="163"/>
      <c r="BPT54" s="163"/>
      <c r="BPU54" s="163"/>
      <c r="BPV54" s="163"/>
      <c r="BPW54" s="163"/>
      <c r="BPX54" s="163"/>
      <c r="BPY54" s="163"/>
      <c r="BPZ54" s="163"/>
      <c r="BQA54" s="163"/>
      <c r="BQB54" s="163"/>
      <c r="BQC54" s="163"/>
      <c r="BQD54" s="163"/>
      <c r="BQE54" s="163"/>
      <c r="BQF54" s="163"/>
      <c r="BQG54" s="163"/>
      <c r="BQH54" s="163"/>
      <c r="BQI54" s="163"/>
      <c r="BQJ54" s="163"/>
      <c r="BQK54" s="163"/>
      <c r="BQL54" s="163"/>
      <c r="BQM54" s="163"/>
      <c r="BQN54" s="163"/>
      <c r="BQO54" s="163"/>
      <c r="BQP54" s="163"/>
      <c r="BQQ54" s="163"/>
      <c r="BQR54" s="163"/>
      <c r="BQS54" s="163"/>
      <c r="BQT54" s="163"/>
      <c r="BQU54" s="163"/>
      <c r="BQV54" s="163"/>
      <c r="BQW54" s="163"/>
      <c r="BQX54" s="163"/>
      <c r="BQY54" s="163"/>
      <c r="BQZ54" s="163"/>
      <c r="BRA54" s="163"/>
      <c r="BRB54" s="163"/>
      <c r="BRC54" s="163"/>
      <c r="BRD54" s="163"/>
      <c r="BRE54" s="163"/>
      <c r="BRF54" s="163"/>
      <c r="BRG54" s="163"/>
      <c r="BRH54" s="163"/>
      <c r="BRI54" s="163"/>
      <c r="BRJ54" s="163"/>
      <c r="BRK54" s="163"/>
      <c r="BRL54" s="163"/>
      <c r="BRM54" s="163"/>
      <c r="BRN54" s="163"/>
      <c r="BRO54" s="163"/>
      <c r="BRP54" s="163"/>
      <c r="BRQ54" s="163"/>
      <c r="BRR54" s="163"/>
      <c r="BRS54" s="163"/>
      <c r="BRT54" s="163"/>
      <c r="BRU54" s="163"/>
      <c r="BRV54" s="163"/>
      <c r="BRW54" s="163"/>
      <c r="BRX54" s="163"/>
      <c r="BRY54" s="163"/>
      <c r="BRZ54" s="163"/>
      <c r="BSA54" s="163"/>
      <c r="BSB54" s="163"/>
      <c r="BSC54" s="163"/>
      <c r="BSD54" s="163"/>
      <c r="BSE54" s="163"/>
      <c r="BSF54" s="163"/>
      <c r="BSG54" s="163"/>
      <c r="BSH54" s="163"/>
      <c r="BSI54" s="163"/>
      <c r="BSJ54" s="163"/>
      <c r="BSK54" s="163"/>
      <c r="BSL54" s="163"/>
      <c r="BSM54" s="163"/>
      <c r="BSN54" s="163"/>
      <c r="BSO54" s="163"/>
      <c r="BSP54" s="163"/>
      <c r="BSQ54" s="163"/>
      <c r="BSR54" s="163"/>
      <c r="BSS54" s="163"/>
      <c r="BST54" s="163"/>
      <c r="BSU54" s="163"/>
      <c r="BSV54" s="163"/>
      <c r="BSW54" s="163"/>
      <c r="BSX54" s="163"/>
      <c r="BSY54" s="163"/>
      <c r="BSZ54" s="163"/>
      <c r="BTA54" s="163"/>
      <c r="BTB54" s="163"/>
      <c r="BTC54" s="163"/>
      <c r="BTD54" s="163"/>
      <c r="BTE54" s="163"/>
      <c r="BTF54" s="163"/>
      <c r="BTG54" s="163"/>
      <c r="BTH54" s="163"/>
      <c r="BTI54" s="163"/>
      <c r="BTJ54" s="163"/>
      <c r="BTK54" s="163"/>
      <c r="BTL54" s="163"/>
      <c r="BTM54" s="163"/>
      <c r="BTN54" s="163"/>
      <c r="BTO54" s="163"/>
      <c r="BTP54" s="163"/>
      <c r="BTQ54" s="163"/>
      <c r="BTR54" s="163"/>
      <c r="BTS54" s="163"/>
      <c r="BTT54" s="163"/>
      <c r="BTU54" s="163"/>
      <c r="BTV54" s="163"/>
      <c r="BTW54" s="163"/>
      <c r="BTX54" s="163"/>
      <c r="BTY54" s="163"/>
      <c r="BTZ54" s="163"/>
      <c r="BUA54" s="163"/>
      <c r="BUB54" s="163"/>
      <c r="BUC54" s="163"/>
      <c r="BUD54" s="163"/>
      <c r="BUE54" s="163"/>
      <c r="BUF54" s="163"/>
      <c r="BUG54" s="163"/>
      <c r="BUH54" s="163"/>
      <c r="BUI54" s="163"/>
      <c r="BUJ54" s="163"/>
      <c r="BUK54" s="163"/>
      <c r="BUL54" s="163"/>
      <c r="BUM54" s="163"/>
      <c r="BUN54" s="163"/>
      <c r="BUO54" s="163"/>
      <c r="BUP54" s="163"/>
      <c r="BUQ54" s="163"/>
      <c r="BUR54" s="163"/>
      <c r="BUS54" s="163"/>
      <c r="BUT54" s="163"/>
      <c r="BUU54" s="163"/>
      <c r="BUV54" s="163"/>
      <c r="BUW54" s="163"/>
      <c r="BUX54" s="163"/>
      <c r="BUY54" s="163"/>
      <c r="BUZ54" s="163"/>
      <c r="BVA54" s="163"/>
      <c r="BVB54" s="163"/>
      <c r="BVC54" s="163"/>
      <c r="BVD54" s="163"/>
      <c r="BVE54" s="163"/>
      <c r="BVF54" s="163"/>
      <c r="BVG54" s="163"/>
      <c r="BVH54" s="163"/>
      <c r="BVI54" s="163"/>
      <c r="BVJ54" s="163"/>
      <c r="BVK54" s="163"/>
      <c r="BVL54" s="163"/>
      <c r="BVM54" s="163"/>
      <c r="BVN54" s="163"/>
      <c r="BVO54" s="163"/>
      <c r="BVP54" s="163"/>
      <c r="BVQ54" s="163"/>
      <c r="BVR54" s="163"/>
      <c r="BVS54" s="163"/>
      <c r="BVT54" s="163"/>
      <c r="BVU54" s="163"/>
      <c r="BVV54" s="163"/>
      <c r="BVW54" s="163"/>
      <c r="BVX54" s="163"/>
      <c r="BVY54" s="163"/>
      <c r="BVZ54" s="163"/>
      <c r="BWA54" s="163"/>
      <c r="BWB54" s="163"/>
      <c r="BWC54" s="163"/>
      <c r="BWD54" s="163"/>
      <c r="BWE54" s="163"/>
      <c r="BWF54" s="163"/>
      <c r="BWG54" s="163"/>
      <c r="BWH54" s="163"/>
      <c r="BWI54" s="163"/>
      <c r="BWJ54" s="163"/>
      <c r="BWK54" s="163"/>
      <c r="BWL54" s="163"/>
      <c r="BWM54" s="163"/>
      <c r="BWN54" s="163"/>
      <c r="BWO54" s="163"/>
      <c r="BWP54" s="163"/>
      <c r="BWQ54" s="163"/>
      <c r="BWR54" s="163"/>
      <c r="BWS54" s="163"/>
      <c r="BWT54" s="163"/>
      <c r="BWU54" s="163"/>
      <c r="BWV54" s="163"/>
      <c r="BWW54" s="163"/>
      <c r="BWX54" s="163"/>
      <c r="BWY54" s="163"/>
      <c r="BWZ54" s="163"/>
      <c r="BXA54" s="163"/>
      <c r="BXB54" s="163"/>
      <c r="BXC54" s="163"/>
      <c r="BXD54" s="163"/>
      <c r="BXE54" s="163"/>
      <c r="BXF54" s="163"/>
      <c r="BXG54" s="163"/>
      <c r="BXH54" s="163"/>
      <c r="BXI54" s="163"/>
      <c r="BXJ54" s="163"/>
      <c r="BXK54" s="163"/>
      <c r="BXL54" s="163"/>
      <c r="BXM54" s="163"/>
      <c r="BXN54" s="163"/>
      <c r="BXO54" s="163"/>
      <c r="BXP54" s="163"/>
      <c r="BXQ54" s="163"/>
      <c r="BXR54" s="163"/>
      <c r="BXS54" s="163"/>
      <c r="BXT54" s="163"/>
      <c r="BXU54" s="163"/>
      <c r="BXV54" s="163"/>
      <c r="BXW54" s="163"/>
      <c r="BXX54" s="163"/>
      <c r="BXY54" s="163"/>
      <c r="BXZ54" s="163"/>
      <c r="BYA54" s="163"/>
      <c r="BYB54" s="163"/>
      <c r="BYC54" s="163"/>
      <c r="BYD54" s="163"/>
      <c r="BYE54" s="163"/>
      <c r="BYF54" s="163"/>
      <c r="BYG54" s="163"/>
      <c r="BYH54" s="163"/>
      <c r="BYI54" s="163"/>
      <c r="BYJ54" s="163"/>
      <c r="BYK54" s="163"/>
      <c r="BYL54" s="163"/>
      <c r="BYM54" s="163"/>
      <c r="BYN54" s="163"/>
      <c r="BYO54" s="163"/>
      <c r="BYP54" s="163"/>
      <c r="BYQ54" s="163"/>
      <c r="BYR54" s="163"/>
      <c r="BYS54" s="163"/>
      <c r="BYT54" s="163"/>
      <c r="BYU54" s="163"/>
      <c r="BYV54" s="163"/>
      <c r="BYW54" s="163"/>
      <c r="BYX54" s="163"/>
      <c r="BYY54" s="163"/>
      <c r="BYZ54" s="163"/>
      <c r="BZA54" s="163"/>
      <c r="BZB54" s="163"/>
      <c r="BZC54" s="163"/>
      <c r="BZD54" s="163"/>
      <c r="BZE54" s="163"/>
      <c r="BZF54" s="163"/>
      <c r="BZG54" s="163"/>
      <c r="BZH54" s="163"/>
      <c r="BZI54" s="163"/>
      <c r="BZJ54" s="163"/>
      <c r="BZK54" s="163"/>
      <c r="BZL54" s="163"/>
      <c r="BZM54" s="163"/>
      <c r="BZN54" s="163"/>
      <c r="BZO54" s="163"/>
      <c r="BZP54" s="163"/>
      <c r="BZQ54" s="163"/>
      <c r="BZR54" s="163"/>
      <c r="BZS54" s="163"/>
      <c r="BZT54" s="163"/>
      <c r="BZU54" s="163"/>
      <c r="BZV54" s="163"/>
      <c r="BZW54" s="163"/>
      <c r="BZX54" s="163"/>
      <c r="BZY54" s="163"/>
      <c r="BZZ54" s="163"/>
      <c r="CAA54" s="163"/>
      <c r="CAB54" s="163"/>
      <c r="CAC54" s="163"/>
      <c r="CAD54" s="163"/>
      <c r="CAE54" s="163"/>
      <c r="CAF54" s="163"/>
      <c r="CAG54" s="163"/>
      <c r="CAH54" s="163"/>
      <c r="CAI54" s="163"/>
      <c r="CAJ54" s="163"/>
      <c r="CAK54" s="163"/>
      <c r="CAL54" s="163"/>
      <c r="CAM54" s="163"/>
      <c r="CAN54" s="163"/>
      <c r="CAO54" s="163"/>
      <c r="CAP54" s="163"/>
      <c r="CAQ54" s="163"/>
      <c r="CAR54" s="163"/>
      <c r="CAS54" s="163"/>
      <c r="CAT54" s="163"/>
      <c r="CAU54" s="163"/>
      <c r="CAV54" s="163"/>
      <c r="CAW54" s="163"/>
      <c r="CAX54" s="163"/>
      <c r="CAY54" s="163"/>
      <c r="CAZ54" s="163"/>
      <c r="CBA54" s="163"/>
      <c r="CBB54" s="163"/>
      <c r="CBC54" s="163"/>
      <c r="CBD54" s="163"/>
      <c r="CBE54" s="163"/>
      <c r="CBF54" s="163"/>
      <c r="CBG54" s="163"/>
      <c r="CBH54" s="163"/>
      <c r="CBI54" s="163"/>
      <c r="CBJ54" s="163"/>
      <c r="CBK54" s="163"/>
      <c r="CBL54" s="163"/>
      <c r="CBM54" s="163"/>
      <c r="CBN54" s="163"/>
      <c r="CBO54" s="163"/>
      <c r="CBP54" s="163"/>
      <c r="CBQ54" s="163"/>
      <c r="CBR54" s="163"/>
      <c r="CBS54" s="163"/>
      <c r="CBT54" s="163"/>
      <c r="CBU54" s="163"/>
      <c r="CBV54" s="163"/>
      <c r="CBW54" s="163"/>
      <c r="CBX54" s="163"/>
      <c r="CBY54" s="163"/>
      <c r="CBZ54" s="163"/>
      <c r="CCA54" s="163"/>
      <c r="CCB54" s="163"/>
      <c r="CCC54" s="163"/>
      <c r="CCD54" s="163"/>
      <c r="CCE54" s="163"/>
      <c r="CCF54" s="163"/>
      <c r="CCG54" s="163"/>
      <c r="CCH54" s="163"/>
      <c r="CCI54" s="163"/>
      <c r="CCJ54" s="163"/>
      <c r="CCK54" s="163"/>
      <c r="CCL54" s="163"/>
      <c r="CCM54" s="163"/>
      <c r="CCN54" s="163"/>
      <c r="CCO54" s="163"/>
      <c r="CCP54" s="163"/>
      <c r="CCQ54" s="163"/>
      <c r="CCR54" s="163"/>
      <c r="CCS54" s="163"/>
      <c r="CCT54" s="163"/>
      <c r="CCU54" s="163"/>
      <c r="CCV54" s="163"/>
      <c r="CCW54" s="163"/>
      <c r="CCX54" s="163"/>
      <c r="CCY54" s="163"/>
      <c r="CCZ54" s="163"/>
      <c r="CDA54" s="163"/>
      <c r="CDB54" s="163"/>
      <c r="CDC54" s="163"/>
      <c r="CDD54" s="163"/>
      <c r="CDE54" s="163"/>
      <c r="CDF54" s="163"/>
      <c r="CDG54" s="163"/>
      <c r="CDH54" s="163"/>
      <c r="CDI54" s="163"/>
      <c r="CDJ54" s="163"/>
      <c r="CDK54" s="163"/>
      <c r="CDL54" s="163"/>
      <c r="CDM54" s="163"/>
      <c r="CDN54" s="163"/>
      <c r="CDO54" s="163"/>
      <c r="CDP54" s="163"/>
      <c r="CDQ54" s="163"/>
      <c r="CDR54" s="163"/>
      <c r="CDS54" s="163"/>
      <c r="CDT54" s="163"/>
      <c r="CDU54" s="163"/>
      <c r="CDV54" s="163"/>
      <c r="CDW54" s="163"/>
      <c r="CDX54" s="163"/>
      <c r="CDY54" s="163"/>
      <c r="CDZ54" s="163"/>
      <c r="CEA54" s="163"/>
      <c r="CEB54" s="163"/>
      <c r="CEC54" s="163"/>
      <c r="CED54" s="163"/>
      <c r="CEE54" s="163"/>
      <c r="CEF54" s="163"/>
      <c r="CEG54" s="163"/>
      <c r="CEH54" s="163"/>
      <c r="CEI54" s="163"/>
      <c r="CEJ54" s="163"/>
      <c r="CEK54" s="163"/>
      <c r="CEL54" s="163"/>
      <c r="CEM54" s="163"/>
      <c r="CEN54" s="163"/>
      <c r="CEO54" s="163"/>
      <c r="CEP54" s="163"/>
      <c r="CEQ54" s="163"/>
      <c r="CER54" s="163"/>
      <c r="CES54" s="163"/>
      <c r="CET54" s="163"/>
      <c r="CEU54" s="163"/>
      <c r="CEV54" s="163"/>
      <c r="CEW54" s="163"/>
      <c r="CEX54" s="163"/>
      <c r="CEY54" s="163"/>
      <c r="CEZ54" s="163"/>
      <c r="CFA54" s="163"/>
      <c r="CFB54" s="163"/>
      <c r="CFC54" s="163"/>
      <c r="CFD54" s="163"/>
      <c r="CFE54" s="163"/>
      <c r="CFF54" s="163"/>
      <c r="CFG54" s="163"/>
      <c r="CFH54" s="163"/>
      <c r="CFI54" s="163"/>
      <c r="CFJ54" s="163"/>
      <c r="CFK54" s="163"/>
      <c r="CFL54" s="163"/>
      <c r="CFM54" s="163"/>
      <c r="CFN54" s="163"/>
      <c r="CFO54" s="163"/>
      <c r="CFP54" s="163"/>
      <c r="CFQ54" s="163"/>
      <c r="CFR54" s="163"/>
      <c r="CFS54" s="163"/>
      <c r="CFT54" s="163"/>
      <c r="CFU54" s="163"/>
      <c r="CFV54" s="163"/>
      <c r="CFW54" s="163"/>
      <c r="CFX54" s="163"/>
      <c r="CFY54" s="163"/>
      <c r="CFZ54" s="163"/>
      <c r="CGA54" s="163"/>
      <c r="CGB54" s="163"/>
      <c r="CGC54" s="163"/>
      <c r="CGD54" s="163"/>
      <c r="CGE54" s="163"/>
      <c r="CGF54" s="163"/>
      <c r="CGG54" s="163"/>
      <c r="CGH54" s="163"/>
      <c r="CGI54" s="163"/>
      <c r="CGJ54" s="163"/>
      <c r="CGK54" s="163"/>
      <c r="CGL54" s="163"/>
      <c r="CGM54" s="163"/>
      <c r="CGN54" s="163"/>
      <c r="CGO54" s="163"/>
      <c r="CGP54" s="163"/>
      <c r="CGQ54" s="163"/>
      <c r="CGR54" s="163"/>
      <c r="CGS54" s="163"/>
      <c r="CGT54" s="163"/>
      <c r="CGU54" s="163"/>
      <c r="CGV54" s="163"/>
      <c r="CGW54" s="163"/>
      <c r="CGX54" s="163"/>
      <c r="CGY54" s="163"/>
      <c r="CGZ54" s="163"/>
      <c r="CHA54" s="163"/>
      <c r="CHB54" s="163"/>
      <c r="CHC54" s="163"/>
      <c r="CHD54" s="163"/>
      <c r="CHE54" s="163"/>
      <c r="CHF54" s="163"/>
      <c r="CHG54" s="163"/>
      <c r="CHH54" s="163"/>
      <c r="CHI54" s="163"/>
      <c r="CHJ54" s="163"/>
      <c r="CHK54" s="163"/>
      <c r="CHL54" s="163"/>
      <c r="CHM54" s="163"/>
      <c r="CHN54" s="163"/>
      <c r="CHO54" s="163"/>
      <c r="CHP54" s="163"/>
      <c r="CHQ54" s="163"/>
      <c r="CHR54" s="163"/>
      <c r="CHS54" s="163"/>
      <c r="CHT54" s="163"/>
      <c r="CHU54" s="163"/>
      <c r="CHV54" s="163"/>
      <c r="CHW54" s="163"/>
      <c r="CHX54" s="163"/>
      <c r="CHY54" s="163"/>
      <c r="CHZ54" s="163"/>
      <c r="CIA54" s="163"/>
      <c r="CIB54" s="163"/>
      <c r="CIC54" s="163"/>
      <c r="CID54" s="163"/>
      <c r="CIE54" s="163"/>
      <c r="CIF54" s="163"/>
      <c r="CIG54" s="163"/>
      <c r="CIH54" s="163"/>
      <c r="CII54" s="163"/>
      <c r="CIJ54" s="163"/>
      <c r="CIK54" s="163"/>
      <c r="CIL54" s="163"/>
      <c r="CIM54" s="163"/>
      <c r="CIN54" s="163"/>
      <c r="CIO54" s="163"/>
      <c r="CIP54" s="163"/>
      <c r="CIQ54" s="163"/>
      <c r="CIR54" s="163"/>
      <c r="CIS54" s="163"/>
      <c r="CIT54" s="163"/>
      <c r="CIU54" s="163"/>
      <c r="CIV54" s="163"/>
      <c r="CIW54" s="163"/>
      <c r="CIX54" s="163"/>
      <c r="CIY54" s="163"/>
      <c r="CIZ54" s="163"/>
      <c r="CJA54" s="163"/>
      <c r="CJB54" s="163"/>
      <c r="CJC54" s="163"/>
      <c r="CJD54" s="163"/>
      <c r="CJE54" s="163"/>
      <c r="CJF54" s="163"/>
      <c r="CJG54" s="163"/>
      <c r="CJH54" s="163"/>
      <c r="CJI54" s="163"/>
      <c r="CJJ54" s="163"/>
      <c r="CJK54" s="163"/>
      <c r="CJL54" s="163"/>
      <c r="CJM54" s="163"/>
      <c r="CJN54" s="163"/>
      <c r="CJO54" s="163"/>
      <c r="CJP54" s="163"/>
      <c r="CJQ54" s="163"/>
      <c r="CJR54" s="163"/>
      <c r="CJS54" s="163"/>
      <c r="CJT54" s="163"/>
      <c r="CJU54" s="163"/>
      <c r="CJV54" s="163"/>
      <c r="CJW54" s="163"/>
      <c r="CJX54" s="163"/>
      <c r="CJY54" s="163"/>
      <c r="CJZ54" s="163"/>
      <c r="CKA54" s="163"/>
      <c r="CKB54" s="163"/>
      <c r="CKC54" s="163"/>
      <c r="CKD54" s="163"/>
      <c r="CKE54" s="163"/>
      <c r="CKF54" s="163"/>
      <c r="CKG54" s="163"/>
      <c r="CKH54" s="163"/>
      <c r="CKI54" s="163"/>
      <c r="CKJ54" s="163"/>
      <c r="CKK54" s="163"/>
      <c r="CKL54" s="163"/>
      <c r="CKM54" s="163"/>
      <c r="CKN54" s="163"/>
      <c r="CKO54" s="163"/>
      <c r="CKP54" s="163"/>
      <c r="CKQ54" s="163"/>
      <c r="CKR54" s="163"/>
      <c r="CKS54" s="163"/>
      <c r="CKT54" s="163"/>
      <c r="CKU54" s="163"/>
      <c r="CKV54" s="163"/>
      <c r="CKW54" s="163"/>
      <c r="CKX54" s="163"/>
      <c r="CKY54" s="163"/>
      <c r="CKZ54" s="163"/>
      <c r="CLA54" s="163"/>
      <c r="CLB54" s="163"/>
      <c r="CLC54" s="163"/>
      <c r="CLD54" s="163"/>
      <c r="CLE54" s="163"/>
      <c r="CLF54" s="163"/>
      <c r="CLG54" s="163"/>
      <c r="CLH54" s="163"/>
      <c r="CLI54" s="163"/>
      <c r="CLJ54" s="163"/>
      <c r="CLK54" s="163"/>
      <c r="CLL54" s="163"/>
      <c r="CLM54" s="163"/>
      <c r="CLN54" s="163"/>
      <c r="CLO54" s="163"/>
      <c r="CLP54" s="163"/>
      <c r="CLQ54" s="163"/>
      <c r="CLR54" s="163"/>
      <c r="CLS54" s="163"/>
      <c r="CLT54" s="163"/>
      <c r="CLU54" s="163"/>
      <c r="CLV54" s="163"/>
      <c r="CLW54" s="163"/>
      <c r="CLX54" s="163"/>
      <c r="CLY54" s="163"/>
      <c r="CLZ54" s="163"/>
      <c r="CMA54" s="163"/>
      <c r="CMB54" s="163"/>
      <c r="CMC54" s="163"/>
      <c r="CMD54" s="163"/>
      <c r="CME54" s="163"/>
      <c r="CMF54" s="163"/>
      <c r="CMG54" s="163"/>
      <c r="CMH54" s="163"/>
      <c r="CMI54" s="163"/>
      <c r="CMJ54" s="163"/>
      <c r="CMK54" s="163"/>
      <c r="CML54" s="163"/>
      <c r="CMM54" s="163"/>
      <c r="CMN54" s="163"/>
      <c r="CMO54" s="163"/>
      <c r="CMP54" s="163"/>
      <c r="CMQ54" s="163"/>
      <c r="CMR54" s="163"/>
      <c r="CMS54" s="163"/>
      <c r="CMT54" s="163"/>
      <c r="CMU54" s="163"/>
      <c r="CMV54" s="163"/>
      <c r="CMW54" s="163"/>
      <c r="CMX54" s="163"/>
      <c r="CMY54" s="163"/>
      <c r="CMZ54" s="163"/>
      <c r="CNA54" s="163"/>
      <c r="CNB54" s="163"/>
      <c r="CNC54" s="163"/>
      <c r="CND54" s="163"/>
      <c r="CNE54" s="163"/>
      <c r="CNF54" s="163"/>
      <c r="CNG54" s="163"/>
      <c r="CNH54" s="163"/>
      <c r="CNI54" s="163"/>
      <c r="CNJ54" s="163"/>
      <c r="CNK54" s="163"/>
      <c r="CNL54" s="163"/>
      <c r="CNM54" s="163"/>
      <c r="CNN54" s="163"/>
      <c r="CNO54" s="163"/>
      <c r="CNP54" s="163"/>
      <c r="CNQ54" s="163"/>
      <c r="CNR54" s="163"/>
      <c r="CNS54" s="163"/>
      <c r="CNT54" s="163"/>
      <c r="CNU54" s="163"/>
      <c r="CNV54" s="163"/>
      <c r="CNW54" s="163"/>
      <c r="CNX54" s="163"/>
      <c r="CNY54" s="163"/>
      <c r="CNZ54" s="163"/>
      <c r="COA54" s="163"/>
      <c r="COB54" s="163"/>
      <c r="COC54" s="163"/>
      <c r="COD54" s="163"/>
      <c r="COE54" s="163"/>
      <c r="COF54" s="163"/>
      <c r="COG54" s="163"/>
      <c r="COH54" s="163"/>
      <c r="COI54" s="163"/>
      <c r="COJ54" s="163"/>
      <c r="COK54" s="163"/>
      <c r="COL54" s="163"/>
      <c r="COM54" s="163"/>
      <c r="CON54" s="163"/>
      <c r="COO54" s="163"/>
      <c r="COP54" s="163"/>
      <c r="COQ54" s="163"/>
      <c r="COR54" s="163"/>
      <c r="COS54" s="163"/>
      <c r="COT54" s="163"/>
      <c r="COU54" s="163"/>
      <c r="COV54" s="163"/>
      <c r="COW54" s="163"/>
      <c r="COX54" s="163"/>
      <c r="COY54" s="163"/>
      <c r="COZ54" s="163"/>
      <c r="CPA54" s="163"/>
      <c r="CPB54" s="163"/>
      <c r="CPC54" s="163"/>
      <c r="CPD54" s="163"/>
      <c r="CPE54" s="163"/>
      <c r="CPF54" s="163"/>
      <c r="CPG54" s="163"/>
      <c r="CPH54" s="163"/>
      <c r="CPI54" s="163"/>
      <c r="CPJ54" s="163"/>
      <c r="CPK54" s="163"/>
      <c r="CPL54" s="163"/>
      <c r="CPM54" s="163"/>
      <c r="CPN54" s="163"/>
      <c r="CPO54" s="163"/>
      <c r="CPP54" s="163"/>
      <c r="CPQ54" s="163"/>
      <c r="CPR54" s="163"/>
      <c r="CPS54" s="163"/>
      <c r="CPT54" s="163"/>
      <c r="CPU54" s="163"/>
      <c r="CPV54" s="163"/>
      <c r="CPW54" s="163"/>
      <c r="CPX54" s="163"/>
      <c r="CPY54" s="163"/>
      <c r="CPZ54" s="163"/>
      <c r="CQA54" s="163"/>
      <c r="CQB54" s="163"/>
      <c r="CQC54" s="163"/>
      <c r="CQD54" s="163"/>
      <c r="CQE54" s="163"/>
      <c r="CQF54" s="163"/>
      <c r="CQG54" s="163"/>
      <c r="CQH54" s="163"/>
      <c r="CQI54" s="163"/>
      <c r="CQJ54" s="163"/>
      <c r="CQK54" s="163"/>
      <c r="CQL54" s="163"/>
      <c r="CQM54" s="163"/>
      <c r="CQN54" s="163"/>
      <c r="CQO54" s="163"/>
      <c r="CQP54" s="163"/>
      <c r="CQQ54" s="163"/>
      <c r="CQR54" s="163"/>
      <c r="CQS54" s="163"/>
      <c r="CQT54" s="163"/>
      <c r="CQU54" s="163"/>
      <c r="CQV54" s="163"/>
      <c r="CQW54" s="163"/>
      <c r="CQX54" s="163"/>
      <c r="CQY54" s="163"/>
      <c r="CQZ54" s="163"/>
      <c r="CRA54" s="163"/>
      <c r="CRB54" s="163"/>
      <c r="CRC54" s="163"/>
      <c r="CRD54" s="163"/>
      <c r="CRE54" s="163"/>
      <c r="CRF54" s="163"/>
      <c r="CRG54" s="163"/>
      <c r="CRH54" s="163"/>
      <c r="CRI54" s="163"/>
      <c r="CRJ54" s="163"/>
      <c r="CRK54" s="163"/>
      <c r="CRL54" s="163"/>
      <c r="CRM54" s="163"/>
      <c r="CRN54" s="163"/>
      <c r="CRO54" s="163"/>
      <c r="CRP54" s="163"/>
      <c r="CRQ54" s="163"/>
      <c r="CRR54" s="163"/>
      <c r="CRS54" s="163"/>
      <c r="CRT54" s="163"/>
      <c r="CRU54" s="163"/>
      <c r="CRV54" s="163"/>
      <c r="CRW54" s="163"/>
      <c r="CRX54" s="163"/>
      <c r="CRY54" s="163"/>
      <c r="CRZ54" s="163"/>
      <c r="CSA54" s="163"/>
      <c r="CSB54" s="163"/>
      <c r="CSC54" s="163"/>
      <c r="CSD54" s="163"/>
      <c r="CSE54" s="163"/>
      <c r="CSF54" s="163"/>
      <c r="CSG54" s="163"/>
      <c r="CSH54" s="163"/>
      <c r="CSI54" s="163"/>
      <c r="CSJ54" s="163"/>
      <c r="CSK54" s="163"/>
      <c r="CSL54" s="163"/>
      <c r="CSM54" s="163"/>
      <c r="CSN54" s="163"/>
      <c r="CSO54" s="163"/>
      <c r="CSP54" s="163"/>
      <c r="CSQ54" s="163"/>
      <c r="CSR54" s="163"/>
      <c r="CSS54" s="163"/>
      <c r="CST54" s="163"/>
      <c r="CSU54" s="163"/>
      <c r="CSV54" s="163"/>
      <c r="CSW54" s="163"/>
      <c r="CSX54" s="163"/>
      <c r="CSY54" s="163"/>
      <c r="CSZ54" s="163"/>
      <c r="CTA54" s="163"/>
      <c r="CTB54" s="163"/>
      <c r="CTC54" s="163"/>
      <c r="CTD54" s="163"/>
      <c r="CTE54" s="163"/>
      <c r="CTF54" s="163"/>
      <c r="CTG54" s="163"/>
      <c r="CTH54" s="163"/>
      <c r="CTI54" s="163"/>
      <c r="CTJ54" s="163"/>
      <c r="CTK54" s="163"/>
      <c r="CTL54" s="163"/>
      <c r="CTM54" s="163"/>
      <c r="CTN54" s="163"/>
      <c r="CTO54" s="163"/>
      <c r="CTP54" s="163"/>
      <c r="CTQ54" s="163"/>
      <c r="CTR54" s="163"/>
      <c r="CTS54" s="163"/>
      <c r="CTT54" s="163"/>
      <c r="CTU54" s="163"/>
      <c r="CTV54" s="163"/>
      <c r="CTW54" s="163"/>
      <c r="CTX54" s="163"/>
      <c r="CTY54" s="163"/>
      <c r="CTZ54" s="163"/>
      <c r="CUA54" s="163"/>
      <c r="CUB54" s="163"/>
      <c r="CUC54" s="163"/>
      <c r="CUD54" s="163"/>
      <c r="CUE54" s="163"/>
      <c r="CUF54" s="163"/>
      <c r="CUG54" s="163"/>
      <c r="CUH54" s="163"/>
      <c r="CUI54" s="163"/>
      <c r="CUJ54" s="163"/>
      <c r="CUK54" s="163"/>
      <c r="CUL54" s="163"/>
      <c r="CUM54" s="163"/>
      <c r="CUN54" s="163"/>
      <c r="CUO54" s="163"/>
      <c r="CUP54" s="163"/>
      <c r="CUQ54" s="163"/>
      <c r="CUR54" s="163"/>
      <c r="CUS54" s="163"/>
      <c r="CUT54" s="163"/>
      <c r="CUU54" s="163"/>
      <c r="CUV54" s="163"/>
      <c r="CUW54" s="163"/>
      <c r="CUX54" s="163"/>
      <c r="CUY54" s="163"/>
      <c r="CUZ54" s="163"/>
      <c r="CVA54" s="163"/>
      <c r="CVB54" s="163"/>
      <c r="CVC54" s="163"/>
      <c r="CVD54" s="163"/>
      <c r="CVE54" s="163"/>
      <c r="CVF54" s="163"/>
      <c r="CVG54" s="163"/>
      <c r="CVH54" s="163"/>
      <c r="CVI54" s="163"/>
      <c r="CVJ54" s="163"/>
      <c r="CVK54" s="163"/>
      <c r="CVL54" s="163"/>
      <c r="CVM54" s="163"/>
      <c r="CVN54" s="163"/>
      <c r="CVO54" s="163"/>
      <c r="CVP54" s="163"/>
      <c r="CVQ54" s="163"/>
      <c r="CVR54" s="163"/>
      <c r="CVS54" s="163"/>
      <c r="CVT54" s="163"/>
      <c r="CVU54" s="163"/>
      <c r="CVV54" s="163"/>
      <c r="CVW54" s="163"/>
      <c r="CVX54" s="163"/>
      <c r="CVY54" s="163"/>
      <c r="CVZ54" s="163"/>
      <c r="CWA54" s="163"/>
      <c r="CWB54" s="163"/>
      <c r="CWC54" s="163"/>
      <c r="CWD54" s="163"/>
      <c r="CWE54" s="163"/>
      <c r="CWF54" s="163"/>
      <c r="CWG54" s="163"/>
      <c r="CWH54" s="163"/>
      <c r="CWI54" s="163"/>
      <c r="CWJ54" s="163"/>
      <c r="CWK54" s="163"/>
      <c r="CWL54" s="163"/>
      <c r="CWM54" s="163"/>
      <c r="CWN54" s="163"/>
      <c r="CWO54" s="163"/>
      <c r="CWP54" s="163"/>
      <c r="CWQ54" s="163"/>
      <c r="CWR54" s="163"/>
      <c r="CWS54" s="163"/>
      <c r="CWT54" s="163"/>
      <c r="CWU54" s="163"/>
      <c r="CWV54" s="163"/>
      <c r="CWW54" s="163"/>
      <c r="CWX54" s="163"/>
      <c r="CWY54" s="163"/>
      <c r="CWZ54" s="163"/>
      <c r="CXA54" s="163"/>
      <c r="CXB54" s="163"/>
      <c r="CXC54" s="163"/>
      <c r="CXD54" s="163"/>
      <c r="CXE54" s="163"/>
      <c r="CXF54" s="163"/>
      <c r="CXG54" s="163"/>
      <c r="CXH54" s="163"/>
      <c r="CXI54" s="163"/>
      <c r="CXJ54" s="163"/>
      <c r="CXK54" s="163"/>
      <c r="CXL54" s="163"/>
      <c r="CXM54" s="163"/>
      <c r="CXN54" s="163"/>
      <c r="CXO54" s="163"/>
      <c r="CXP54" s="163"/>
      <c r="CXQ54" s="163"/>
      <c r="CXR54" s="163"/>
      <c r="CXS54" s="163"/>
      <c r="CXT54" s="163"/>
      <c r="CXU54" s="163"/>
      <c r="CXV54" s="163"/>
      <c r="CXW54" s="163"/>
      <c r="CXX54" s="163"/>
      <c r="CXY54" s="163"/>
      <c r="CXZ54" s="163"/>
      <c r="CYA54" s="163"/>
      <c r="CYB54" s="163"/>
      <c r="CYC54" s="163"/>
      <c r="CYD54" s="163"/>
      <c r="CYE54" s="163"/>
      <c r="CYF54" s="163"/>
      <c r="CYG54" s="163"/>
      <c r="CYH54" s="163"/>
      <c r="CYI54" s="163"/>
      <c r="CYJ54" s="163"/>
      <c r="CYK54" s="163"/>
      <c r="CYL54" s="163"/>
      <c r="CYM54" s="163"/>
      <c r="CYN54" s="163"/>
      <c r="CYO54" s="163"/>
      <c r="CYP54" s="163"/>
      <c r="CYQ54" s="163"/>
      <c r="CYR54" s="163"/>
      <c r="CYS54" s="163"/>
      <c r="CYT54" s="163"/>
      <c r="CYU54" s="163"/>
      <c r="CYV54" s="163"/>
      <c r="CYW54" s="163"/>
      <c r="CYX54" s="163"/>
      <c r="CYY54" s="163"/>
      <c r="CYZ54" s="163"/>
      <c r="CZA54" s="163"/>
      <c r="CZB54" s="163"/>
      <c r="CZC54" s="163"/>
      <c r="CZD54" s="163"/>
      <c r="CZE54" s="163"/>
      <c r="CZF54" s="163"/>
      <c r="CZG54" s="163"/>
      <c r="CZH54" s="163"/>
      <c r="CZI54" s="163"/>
      <c r="CZJ54" s="163"/>
      <c r="CZK54" s="163"/>
      <c r="CZL54" s="163"/>
      <c r="CZM54" s="163"/>
      <c r="CZN54" s="163"/>
      <c r="CZO54" s="163"/>
      <c r="CZP54" s="163"/>
      <c r="CZQ54" s="163"/>
      <c r="CZR54" s="163"/>
      <c r="CZS54" s="163"/>
      <c r="CZT54" s="163"/>
      <c r="CZU54" s="163"/>
      <c r="CZV54" s="163"/>
      <c r="CZW54" s="163"/>
      <c r="CZX54" s="163"/>
      <c r="CZY54" s="163"/>
      <c r="CZZ54" s="163"/>
      <c r="DAA54" s="163"/>
      <c r="DAB54" s="163"/>
      <c r="DAC54" s="163"/>
      <c r="DAD54" s="163"/>
      <c r="DAE54" s="163"/>
      <c r="DAF54" s="163"/>
      <c r="DAG54" s="163"/>
      <c r="DAH54" s="163"/>
      <c r="DAI54" s="163"/>
      <c r="DAJ54" s="163"/>
      <c r="DAK54" s="163"/>
      <c r="DAL54" s="163"/>
      <c r="DAM54" s="163"/>
      <c r="DAN54" s="163"/>
      <c r="DAO54" s="163"/>
      <c r="DAP54" s="163"/>
      <c r="DAQ54" s="163"/>
      <c r="DAR54" s="163"/>
      <c r="DAS54" s="163"/>
      <c r="DAT54" s="163"/>
      <c r="DAU54" s="163"/>
      <c r="DAV54" s="163"/>
      <c r="DAW54" s="163"/>
      <c r="DAX54" s="163"/>
      <c r="DAY54" s="163"/>
      <c r="DAZ54" s="163"/>
      <c r="DBA54" s="163"/>
      <c r="DBB54" s="163"/>
      <c r="DBC54" s="163"/>
      <c r="DBD54" s="163"/>
      <c r="DBE54" s="163"/>
      <c r="DBF54" s="163"/>
      <c r="DBG54" s="163"/>
      <c r="DBH54" s="163"/>
      <c r="DBI54" s="163"/>
      <c r="DBJ54" s="163"/>
      <c r="DBK54" s="163"/>
      <c r="DBL54" s="163"/>
      <c r="DBM54" s="163"/>
      <c r="DBN54" s="163"/>
      <c r="DBO54" s="163"/>
      <c r="DBP54" s="163"/>
      <c r="DBQ54" s="163"/>
      <c r="DBR54" s="163"/>
      <c r="DBS54" s="163"/>
      <c r="DBT54" s="163"/>
      <c r="DBU54" s="163"/>
      <c r="DBV54" s="163"/>
      <c r="DBW54" s="163"/>
      <c r="DBX54" s="163"/>
      <c r="DBY54" s="163"/>
      <c r="DBZ54" s="163"/>
      <c r="DCA54" s="163"/>
      <c r="DCB54" s="163"/>
      <c r="DCC54" s="163"/>
      <c r="DCD54" s="163"/>
      <c r="DCE54" s="163"/>
      <c r="DCF54" s="163"/>
      <c r="DCG54" s="163"/>
      <c r="DCH54" s="163"/>
      <c r="DCI54" s="163"/>
      <c r="DCJ54" s="163"/>
      <c r="DCK54" s="163"/>
      <c r="DCL54" s="163"/>
      <c r="DCM54" s="163"/>
      <c r="DCN54" s="163"/>
      <c r="DCO54" s="163"/>
      <c r="DCP54" s="163"/>
      <c r="DCQ54" s="163"/>
      <c r="DCR54" s="163"/>
      <c r="DCS54" s="163"/>
      <c r="DCT54" s="163"/>
      <c r="DCU54" s="163"/>
      <c r="DCV54" s="163"/>
      <c r="DCW54" s="163"/>
      <c r="DCX54" s="163"/>
      <c r="DCY54" s="163"/>
      <c r="DCZ54" s="163"/>
      <c r="DDA54" s="163"/>
      <c r="DDB54" s="163"/>
      <c r="DDC54" s="163"/>
      <c r="DDD54" s="163"/>
      <c r="DDE54" s="163"/>
      <c r="DDF54" s="163"/>
      <c r="DDG54" s="163"/>
      <c r="DDH54" s="163"/>
      <c r="DDI54" s="163"/>
      <c r="DDJ54" s="163"/>
      <c r="DDK54" s="163"/>
      <c r="DDL54" s="163"/>
      <c r="DDM54" s="163"/>
      <c r="DDN54" s="163"/>
      <c r="DDO54" s="163"/>
      <c r="DDP54" s="163"/>
      <c r="DDQ54" s="163"/>
      <c r="DDR54" s="163"/>
      <c r="DDS54" s="163"/>
      <c r="DDT54" s="163"/>
      <c r="DDU54" s="163"/>
      <c r="DDV54" s="163"/>
      <c r="DDW54" s="163"/>
      <c r="DDX54" s="163"/>
      <c r="DDY54" s="163"/>
      <c r="DDZ54" s="163"/>
      <c r="DEA54" s="163"/>
      <c r="DEB54" s="163"/>
      <c r="DEC54" s="163"/>
      <c r="DED54" s="163"/>
      <c r="DEE54" s="163"/>
      <c r="DEF54" s="163"/>
      <c r="DEG54" s="163"/>
      <c r="DEH54" s="163"/>
      <c r="DEI54" s="163"/>
      <c r="DEJ54" s="163"/>
      <c r="DEK54" s="163"/>
      <c r="DEL54" s="163"/>
      <c r="DEM54" s="163"/>
      <c r="DEN54" s="163"/>
      <c r="DEO54" s="163"/>
      <c r="DEP54" s="163"/>
      <c r="DEQ54" s="163"/>
      <c r="DER54" s="163"/>
      <c r="DES54" s="163"/>
      <c r="DET54" s="163"/>
      <c r="DEU54" s="163"/>
      <c r="DEV54" s="163"/>
      <c r="DEW54" s="163"/>
      <c r="DEX54" s="163"/>
      <c r="DEY54" s="163"/>
      <c r="DEZ54" s="163"/>
      <c r="DFA54" s="163"/>
      <c r="DFB54" s="163"/>
      <c r="DFC54" s="163"/>
      <c r="DFD54" s="163"/>
      <c r="DFE54" s="163"/>
      <c r="DFF54" s="163"/>
      <c r="DFG54" s="163"/>
      <c r="DFH54" s="163"/>
      <c r="DFI54" s="163"/>
      <c r="DFJ54" s="163"/>
      <c r="DFK54" s="163"/>
      <c r="DFL54" s="163"/>
      <c r="DFM54" s="163"/>
      <c r="DFN54" s="163"/>
      <c r="DFO54" s="163"/>
      <c r="DFP54" s="163"/>
      <c r="DFQ54" s="163"/>
      <c r="DFR54" s="163"/>
      <c r="DFS54" s="163"/>
      <c r="DFT54" s="163"/>
      <c r="DFU54" s="163"/>
      <c r="DFV54" s="163"/>
      <c r="DFW54" s="163"/>
      <c r="DFX54" s="163"/>
      <c r="DFY54" s="163"/>
      <c r="DFZ54" s="163"/>
      <c r="DGA54" s="163"/>
      <c r="DGB54" s="163"/>
      <c r="DGC54" s="163"/>
      <c r="DGD54" s="163"/>
      <c r="DGE54" s="163"/>
      <c r="DGF54" s="163"/>
      <c r="DGG54" s="163"/>
      <c r="DGH54" s="163"/>
      <c r="DGI54" s="163"/>
      <c r="DGJ54" s="163"/>
      <c r="DGK54" s="163"/>
      <c r="DGL54" s="163"/>
      <c r="DGM54" s="163"/>
      <c r="DGN54" s="163"/>
      <c r="DGO54" s="163"/>
      <c r="DGP54" s="163"/>
      <c r="DGQ54" s="163"/>
      <c r="DGR54" s="163"/>
      <c r="DGS54" s="163"/>
      <c r="DGT54" s="163"/>
      <c r="DGU54" s="163"/>
      <c r="DGV54" s="163"/>
      <c r="DGW54" s="163"/>
      <c r="DGX54" s="163"/>
      <c r="DGY54" s="163"/>
      <c r="DGZ54" s="163"/>
      <c r="DHA54" s="163"/>
      <c r="DHB54" s="163"/>
      <c r="DHC54" s="163"/>
      <c r="DHD54" s="163"/>
      <c r="DHE54" s="163"/>
      <c r="DHF54" s="163"/>
      <c r="DHG54" s="163"/>
      <c r="DHH54" s="163"/>
      <c r="DHI54" s="163"/>
      <c r="DHJ54" s="163"/>
      <c r="DHK54" s="163"/>
      <c r="DHL54" s="163"/>
      <c r="DHM54" s="163"/>
      <c r="DHN54" s="163"/>
      <c r="DHO54" s="163"/>
      <c r="DHP54" s="163"/>
      <c r="DHQ54" s="163"/>
      <c r="DHR54" s="163"/>
      <c r="DHS54" s="163"/>
      <c r="DHT54" s="163"/>
      <c r="DHU54" s="163"/>
      <c r="DHV54" s="163"/>
      <c r="DHW54" s="163"/>
      <c r="DHX54" s="163"/>
      <c r="DHY54" s="163"/>
      <c r="DHZ54" s="163"/>
      <c r="DIA54" s="163"/>
      <c r="DIB54" s="163"/>
      <c r="DIC54" s="163"/>
      <c r="DID54" s="163"/>
      <c r="DIE54" s="163"/>
      <c r="DIF54" s="163"/>
      <c r="DIG54" s="163"/>
      <c r="DIH54" s="163"/>
      <c r="DII54" s="163"/>
      <c r="DIJ54" s="163"/>
      <c r="DIK54" s="163"/>
      <c r="DIL54" s="163"/>
      <c r="DIM54" s="163"/>
      <c r="DIN54" s="163"/>
      <c r="DIO54" s="163"/>
      <c r="DIP54" s="163"/>
      <c r="DIQ54" s="163"/>
      <c r="DIR54" s="163"/>
      <c r="DIS54" s="163"/>
      <c r="DIT54" s="163"/>
      <c r="DIU54" s="163"/>
      <c r="DIV54" s="163"/>
      <c r="DIW54" s="163"/>
      <c r="DIX54" s="163"/>
      <c r="DIY54" s="163"/>
      <c r="DIZ54" s="163"/>
      <c r="DJA54" s="163"/>
      <c r="DJB54" s="163"/>
      <c r="DJC54" s="163"/>
      <c r="DJD54" s="163"/>
      <c r="DJE54" s="163"/>
      <c r="DJF54" s="163"/>
      <c r="DJG54" s="163"/>
      <c r="DJH54" s="163"/>
      <c r="DJI54" s="163"/>
      <c r="DJJ54" s="163"/>
      <c r="DJK54" s="163"/>
      <c r="DJL54" s="163"/>
      <c r="DJM54" s="163"/>
      <c r="DJN54" s="163"/>
      <c r="DJO54" s="163"/>
      <c r="DJP54" s="163"/>
      <c r="DJQ54" s="163"/>
      <c r="DJR54" s="163"/>
      <c r="DJS54" s="163"/>
      <c r="DJT54" s="163"/>
      <c r="DJU54" s="163"/>
      <c r="DJV54" s="163"/>
      <c r="DJW54" s="163"/>
      <c r="DJX54" s="163"/>
      <c r="DJY54" s="163"/>
      <c r="DJZ54" s="163"/>
      <c r="DKA54" s="163"/>
      <c r="DKB54" s="163"/>
      <c r="DKC54" s="163"/>
      <c r="DKD54" s="163"/>
      <c r="DKE54" s="163"/>
      <c r="DKF54" s="163"/>
      <c r="DKG54" s="163"/>
      <c r="DKH54" s="163"/>
      <c r="DKI54" s="163"/>
      <c r="DKJ54" s="163"/>
      <c r="DKK54" s="163"/>
      <c r="DKL54" s="163"/>
      <c r="DKM54" s="163"/>
      <c r="DKN54" s="163"/>
      <c r="DKO54" s="163"/>
      <c r="DKP54" s="163"/>
      <c r="DKQ54" s="163"/>
      <c r="DKR54" s="163"/>
      <c r="DKS54" s="163"/>
      <c r="DKT54" s="163"/>
      <c r="DKU54" s="163"/>
      <c r="DKV54" s="163"/>
      <c r="DKW54" s="163"/>
      <c r="DKX54" s="163"/>
      <c r="DKY54" s="163"/>
      <c r="DKZ54" s="163"/>
      <c r="DLA54" s="163"/>
      <c r="DLB54" s="163"/>
      <c r="DLC54" s="163"/>
      <c r="DLD54" s="163"/>
      <c r="DLE54" s="163"/>
      <c r="DLF54" s="163"/>
      <c r="DLG54" s="163"/>
      <c r="DLH54" s="163"/>
      <c r="DLI54" s="163"/>
      <c r="DLJ54" s="163"/>
      <c r="DLK54" s="163"/>
      <c r="DLL54" s="163"/>
      <c r="DLM54" s="163"/>
      <c r="DLN54" s="163"/>
      <c r="DLO54" s="163"/>
      <c r="DLP54" s="163"/>
      <c r="DLQ54" s="163"/>
      <c r="DLR54" s="163"/>
      <c r="DLS54" s="163"/>
      <c r="DLT54" s="163"/>
      <c r="DLU54" s="163"/>
      <c r="DLV54" s="163"/>
      <c r="DLW54" s="163"/>
      <c r="DLX54" s="163"/>
      <c r="DLY54" s="163"/>
      <c r="DLZ54" s="163"/>
      <c r="DMA54" s="163"/>
      <c r="DMB54" s="163"/>
      <c r="DMC54" s="163"/>
      <c r="DMD54" s="163"/>
      <c r="DME54" s="163"/>
      <c r="DMF54" s="163"/>
      <c r="DMG54" s="163"/>
      <c r="DMH54" s="163"/>
      <c r="DMI54" s="163"/>
      <c r="DMJ54" s="163"/>
      <c r="DMK54" s="163"/>
      <c r="DML54" s="163"/>
      <c r="DMM54" s="163"/>
      <c r="DMN54" s="163"/>
      <c r="DMO54" s="163"/>
      <c r="DMP54" s="163"/>
      <c r="DMQ54" s="163"/>
      <c r="DMR54" s="163"/>
      <c r="DMS54" s="163"/>
      <c r="DMT54" s="163"/>
      <c r="DMU54" s="163"/>
      <c r="DMV54" s="163"/>
      <c r="DMW54" s="163"/>
      <c r="DMX54" s="163"/>
      <c r="DMY54" s="163"/>
      <c r="DMZ54" s="163"/>
      <c r="DNA54" s="163"/>
      <c r="DNB54" s="163"/>
      <c r="DNC54" s="163"/>
      <c r="DND54" s="163"/>
      <c r="DNE54" s="163"/>
      <c r="DNF54" s="163"/>
      <c r="DNG54" s="163"/>
      <c r="DNH54" s="163"/>
      <c r="DNI54" s="163"/>
      <c r="DNJ54" s="163"/>
      <c r="DNK54" s="163"/>
      <c r="DNL54" s="163"/>
      <c r="DNM54" s="163"/>
      <c r="DNN54" s="163"/>
      <c r="DNO54" s="163"/>
      <c r="DNP54" s="163"/>
      <c r="DNQ54" s="163"/>
      <c r="DNR54" s="163"/>
      <c r="DNS54" s="163"/>
      <c r="DNT54" s="163"/>
      <c r="DNU54" s="163"/>
      <c r="DNV54" s="163"/>
      <c r="DNW54" s="163"/>
      <c r="DNX54" s="163"/>
      <c r="DNY54" s="163"/>
      <c r="DNZ54" s="163"/>
      <c r="DOA54" s="163"/>
      <c r="DOB54" s="163"/>
      <c r="DOC54" s="163"/>
      <c r="DOD54" s="163"/>
      <c r="DOE54" s="163"/>
      <c r="DOF54" s="163"/>
      <c r="DOG54" s="163"/>
      <c r="DOH54" s="163"/>
      <c r="DOI54" s="163"/>
      <c r="DOJ54" s="163"/>
      <c r="DOK54" s="163"/>
      <c r="DOL54" s="163"/>
      <c r="DOM54" s="163"/>
      <c r="DON54" s="163"/>
      <c r="DOO54" s="163"/>
      <c r="DOP54" s="163"/>
      <c r="DOQ54" s="163"/>
      <c r="DOR54" s="163"/>
      <c r="DOS54" s="163"/>
      <c r="DOT54" s="163"/>
      <c r="DOU54" s="163"/>
      <c r="DOV54" s="163"/>
      <c r="DOW54" s="163"/>
      <c r="DOX54" s="163"/>
      <c r="DOY54" s="163"/>
      <c r="DOZ54" s="163"/>
      <c r="DPA54" s="163"/>
      <c r="DPB54" s="163"/>
      <c r="DPC54" s="163"/>
      <c r="DPD54" s="163"/>
      <c r="DPE54" s="163"/>
      <c r="DPF54" s="163"/>
      <c r="DPG54" s="163"/>
      <c r="DPH54" s="163"/>
      <c r="DPI54" s="163"/>
      <c r="DPJ54" s="163"/>
      <c r="DPK54" s="163"/>
      <c r="DPL54" s="163"/>
      <c r="DPM54" s="163"/>
      <c r="DPN54" s="163"/>
      <c r="DPO54" s="163"/>
      <c r="DPP54" s="163"/>
      <c r="DPQ54" s="163"/>
      <c r="DPR54" s="163"/>
      <c r="DPS54" s="163"/>
      <c r="DPT54" s="163"/>
      <c r="DPU54" s="163"/>
      <c r="DPV54" s="163"/>
      <c r="DPW54" s="163"/>
      <c r="DPX54" s="163"/>
      <c r="DPY54" s="163"/>
      <c r="DPZ54" s="163"/>
      <c r="DQA54" s="163"/>
      <c r="DQB54" s="163"/>
      <c r="DQC54" s="163"/>
      <c r="DQD54" s="163"/>
      <c r="DQE54" s="163"/>
      <c r="DQF54" s="163"/>
      <c r="DQG54" s="163"/>
      <c r="DQH54" s="163"/>
      <c r="DQI54" s="163"/>
      <c r="DQJ54" s="163"/>
      <c r="DQK54" s="163"/>
      <c r="DQL54" s="163"/>
      <c r="DQM54" s="163"/>
      <c r="DQN54" s="163"/>
      <c r="DQO54" s="163"/>
      <c r="DQP54" s="163"/>
      <c r="DQQ54" s="163"/>
      <c r="DQR54" s="163"/>
      <c r="DQS54" s="163"/>
      <c r="DQT54" s="163"/>
      <c r="DQU54" s="163"/>
      <c r="DQV54" s="163"/>
      <c r="DQW54" s="163"/>
      <c r="DQX54" s="163"/>
      <c r="DQY54" s="163"/>
      <c r="DQZ54" s="163"/>
      <c r="DRA54" s="163"/>
      <c r="DRB54" s="163"/>
      <c r="DRC54" s="163"/>
      <c r="DRD54" s="163"/>
      <c r="DRE54" s="163"/>
      <c r="DRF54" s="163"/>
      <c r="DRG54" s="163"/>
      <c r="DRH54" s="163"/>
      <c r="DRI54" s="163"/>
      <c r="DRJ54" s="163"/>
      <c r="DRK54" s="163"/>
      <c r="DRL54" s="163"/>
      <c r="DRM54" s="163"/>
      <c r="DRN54" s="163"/>
      <c r="DRO54" s="163"/>
      <c r="DRP54" s="163"/>
      <c r="DRQ54" s="163"/>
      <c r="DRR54" s="163"/>
      <c r="DRS54" s="163"/>
      <c r="DRT54" s="163"/>
      <c r="DRU54" s="163"/>
      <c r="DRV54" s="163"/>
      <c r="DRW54" s="163"/>
      <c r="DRX54" s="163"/>
      <c r="DRY54" s="163"/>
      <c r="DRZ54" s="163"/>
      <c r="DSA54" s="163"/>
      <c r="DSB54" s="163"/>
      <c r="DSC54" s="163"/>
      <c r="DSD54" s="163"/>
      <c r="DSE54" s="163"/>
      <c r="DSF54" s="163"/>
      <c r="DSG54" s="163"/>
      <c r="DSH54" s="163"/>
      <c r="DSI54" s="163"/>
      <c r="DSJ54" s="163"/>
      <c r="DSK54" s="163"/>
      <c r="DSL54" s="163"/>
      <c r="DSM54" s="163"/>
      <c r="DSN54" s="163"/>
      <c r="DSO54" s="163"/>
      <c r="DSP54" s="163"/>
      <c r="DSQ54" s="163"/>
      <c r="DSR54" s="163"/>
      <c r="DSS54" s="163"/>
      <c r="DST54" s="163"/>
      <c r="DSU54" s="163"/>
      <c r="DSV54" s="163"/>
      <c r="DSW54" s="163"/>
      <c r="DSX54" s="163"/>
      <c r="DSY54" s="163"/>
      <c r="DSZ54" s="163"/>
      <c r="DTA54" s="163"/>
      <c r="DTB54" s="163"/>
      <c r="DTC54" s="163"/>
      <c r="DTD54" s="163"/>
      <c r="DTE54" s="163"/>
      <c r="DTF54" s="163"/>
      <c r="DTG54" s="163"/>
      <c r="DTH54" s="163"/>
      <c r="DTI54" s="163"/>
      <c r="DTJ54" s="163"/>
      <c r="DTK54" s="163"/>
      <c r="DTL54" s="163"/>
      <c r="DTM54" s="163"/>
      <c r="DTN54" s="163"/>
      <c r="DTO54" s="163"/>
      <c r="DTP54" s="163"/>
      <c r="DTQ54" s="163"/>
      <c r="DTR54" s="163"/>
      <c r="DTS54" s="163"/>
      <c r="DTT54" s="163"/>
      <c r="DTU54" s="163"/>
      <c r="DTV54" s="163"/>
      <c r="DTW54" s="163"/>
      <c r="DTX54" s="163"/>
      <c r="DTY54" s="163"/>
      <c r="DTZ54" s="163"/>
      <c r="DUA54" s="163"/>
      <c r="DUB54" s="163"/>
      <c r="DUC54" s="163"/>
      <c r="DUD54" s="163"/>
      <c r="DUE54" s="163"/>
      <c r="DUF54" s="163"/>
      <c r="DUG54" s="163"/>
      <c r="DUH54" s="163"/>
      <c r="DUI54" s="163"/>
      <c r="DUJ54" s="163"/>
      <c r="DUK54" s="163"/>
      <c r="DUL54" s="163"/>
      <c r="DUM54" s="163"/>
      <c r="DUN54" s="163"/>
      <c r="DUO54" s="163"/>
      <c r="DUP54" s="163"/>
      <c r="DUQ54" s="163"/>
      <c r="DUR54" s="163"/>
      <c r="DUS54" s="163"/>
      <c r="DUT54" s="163"/>
      <c r="DUU54" s="163"/>
      <c r="DUV54" s="163"/>
      <c r="DUW54" s="163"/>
      <c r="DUX54" s="163"/>
      <c r="DUY54" s="163"/>
      <c r="DUZ54" s="163"/>
      <c r="DVA54" s="163"/>
      <c r="DVB54" s="163"/>
      <c r="DVC54" s="163"/>
      <c r="DVD54" s="163"/>
      <c r="DVE54" s="163"/>
      <c r="DVF54" s="163"/>
      <c r="DVG54" s="163"/>
      <c r="DVH54" s="163"/>
      <c r="DVI54" s="163"/>
      <c r="DVJ54" s="163"/>
      <c r="DVK54" s="163"/>
      <c r="DVL54" s="163"/>
      <c r="DVM54" s="163"/>
      <c r="DVN54" s="163"/>
      <c r="DVO54" s="163"/>
      <c r="DVP54" s="163"/>
      <c r="DVQ54" s="163"/>
      <c r="DVR54" s="163"/>
      <c r="DVS54" s="163"/>
      <c r="DVT54" s="163"/>
      <c r="DVU54" s="163"/>
      <c r="DVV54" s="163"/>
      <c r="DVW54" s="163"/>
      <c r="DVX54" s="163"/>
      <c r="DVY54" s="163"/>
      <c r="DVZ54" s="163"/>
      <c r="DWA54" s="163"/>
      <c r="DWB54" s="163"/>
      <c r="DWC54" s="163"/>
      <c r="DWD54" s="163"/>
      <c r="DWE54" s="163"/>
      <c r="DWF54" s="163"/>
      <c r="DWG54" s="163"/>
      <c r="DWH54" s="163"/>
      <c r="DWI54" s="163"/>
      <c r="DWJ54" s="163"/>
      <c r="DWK54" s="163"/>
      <c r="DWL54" s="163"/>
      <c r="DWM54" s="163"/>
      <c r="DWN54" s="163"/>
      <c r="DWO54" s="163"/>
      <c r="DWP54" s="163"/>
      <c r="DWQ54" s="163"/>
      <c r="DWR54" s="163"/>
      <c r="DWS54" s="163"/>
      <c r="DWT54" s="163"/>
      <c r="DWU54" s="163"/>
      <c r="DWV54" s="163"/>
      <c r="DWW54" s="163"/>
      <c r="DWX54" s="163"/>
      <c r="DWY54" s="163"/>
      <c r="DWZ54" s="163"/>
      <c r="DXA54" s="163"/>
      <c r="DXB54" s="163"/>
      <c r="DXC54" s="163"/>
      <c r="DXD54" s="163"/>
      <c r="DXE54" s="163"/>
      <c r="DXF54" s="163"/>
      <c r="DXG54" s="163"/>
      <c r="DXH54" s="163"/>
      <c r="DXI54" s="163"/>
      <c r="DXJ54" s="163"/>
      <c r="DXK54" s="163"/>
      <c r="DXL54" s="163"/>
      <c r="DXM54" s="163"/>
      <c r="DXN54" s="163"/>
      <c r="DXO54" s="163"/>
      <c r="DXP54" s="163"/>
      <c r="DXQ54" s="163"/>
      <c r="DXR54" s="163"/>
      <c r="DXS54" s="163"/>
      <c r="DXT54" s="163"/>
      <c r="DXU54" s="163"/>
      <c r="DXV54" s="163"/>
      <c r="DXW54" s="163"/>
      <c r="DXX54" s="163"/>
      <c r="DXY54" s="163"/>
      <c r="DXZ54" s="163"/>
      <c r="DYA54" s="163"/>
      <c r="DYB54" s="163"/>
      <c r="DYC54" s="163"/>
      <c r="DYD54" s="163"/>
      <c r="DYE54" s="163"/>
      <c r="DYF54" s="163"/>
      <c r="DYG54" s="163"/>
      <c r="DYH54" s="163"/>
      <c r="DYI54" s="163"/>
      <c r="DYJ54" s="163"/>
      <c r="DYK54" s="163"/>
      <c r="DYL54" s="163"/>
      <c r="DYM54" s="163"/>
      <c r="DYN54" s="163"/>
      <c r="DYO54" s="163"/>
      <c r="DYP54" s="163"/>
      <c r="DYQ54" s="163"/>
      <c r="DYR54" s="163"/>
      <c r="DYS54" s="163"/>
      <c r="DYT54" s="163"/>
      <c r="DYU54" s="163"/>
      <c r="DYV54" s="163"/>
      <c r="DYW54" s="163"/>
      <c r="DYX54" s="163"/>
      <c r="DYY54" s="163"/>
      <c r="DYZ54" s="163"/>
      <c r="DZA54" s="163"/>
      <c r="DZB54" s="163"/>
      <c r="DZC54" s="163"/>
      <c r="DZD54" s="163"/>
      <c r="DZE54" s="163"/>
      <c r="DZF54" s="163"/>
      <c r="DZG54" s="163"/>
      <c r="DZH54" s="163"/>
      <c r="DZI54" s="163"/>
      <c r="DZJ54" s="163"/>
      <c r="DZK54" s="163"/>
      <c r="DZL54" s="163"/>
      <c r="DZM54" s="163"/>
      <c r="DZN54" s="163"/>
      <c r="DZO54" s="163"/>
      <c r="DZP54" s="163"/>
      <c r="DZQ54" s="163"/>
      <c r="DZR54" s="163"/>
      <c r="DZS54" s="163"/>
      <c r="DZT54" s="163"/>
      <c r="DZU54" s="163"/>
      <c r="DZV54" s="163"/>
      <c r="DZW54" s="163"/>
      <c r="DZX54" s="163"/>
      <c r="DZY54" s="163"/>
      <c r="DZZ54" s="163"/>
      <c r="EAA54" s="163"/>
      <c r="EAB54" s="163"/>
      <c r="EAC54" s="163"/>
      <c r="EAD54" s="163"/>
      <c r="EAE54" s="163"/>
      <c r="EAF54" s="163"/>
      <c r="EAG54" s="163"/>
      <c r="EAH54" s="163"/>
      <c r="EAI54" s="163"/>
      <c r="EAJ54" s="163"/>
      <c r="EAK54" s="163"/>
      <c r="EAL54" s="163"/>
      <c r="EAM54" s="163"/>
      <c r="EAN54" s="163"/>
      <c r="EAO54" s="163"/>
      <c r="EAP54" s="163"/>
      <c r="EAQ54" s="163"/>
      <c r="EAR54" s="163"/>
      <c r="EAS54" s="163"/>
      <c r="EAT54" s="163"/>
      <c r="EAU54" s="163"/>
      <c r="EAV54" s="163"/>
      <c r="EAW54" s="163"/>
      <c r="EAX54" s="163"/>
      <c r="EAY54" s="163"/>
      <c r="EAZ54" s="163"/>
      <c r="EBA54" s="163"/>
      <c r="EBB54" s="163"/>
      <c r="EBC54" s="163"/>
      <c r="EBD54" s="163"/>
      <c r="EBE54" s="163"/>
      <c r="EBF54" s="163"/>
      <c r="EBG54" s="163"/>
      <c r="EBH54" s="163"/>
      <c r="EBI54" s="163"/>
      <c r="EBJ54" s="163"/>
      <c r="EBK54" s="163"/>
      <c r="EBL54" s="163"/>
      <c r="EBM54" s="163"/>
      <c r="EBN54" s="163"/>
      <c r="EBO54" s="163"/>
      <c r="EBP54" s="163"/>
      <c r="EBQ54" s="163"/>
      <c r="EBR54" s="163"/>
      <c r="EBS54" s="163"/>
      <c r="EBT54" s="163"/>
      <c r="EBU54" s="163"/>
      <c r="EBV54" s="163"/>
      <c r="EBW54" s="163"/>
      <c r="EBX54" s="163"/>
      <c r="EBY54" s="163"/>
      <c r="EBZ54" s="163"/>
      <c r="ECA54" s="163"/>
      <c r="ECB54" s="163"/>
      <c r="ECC54" s="163"/>
      <c r="ECD54" s="163"/>
      <c r="ECE54" s="163"/>
      <c r="ECF54" s="163"/>
      <c r="ECG54" s="163"/>
      <c r="ECH54" s="163"/>
      <c r="ECI54" s="163"/>
      <c r="ECJ54" s="163"/>
      <c r="ECK54" s="163"/>
      <c r="ECL54" s="163"/>
      <c r="ECM54" s="163"/>
      <c r="ECN54" s="163"/>
      <c r="ECO54" s="163"/>
      <c r="ECP54" s="163"/>
      <c r="ECQ54" s="163"/>
      <c r="ECR54" s="163"/>
      <c r="ECS54" s="163"/>
      <c r="ECT54" s="163"/>
      <c r="ECU54" s="163"/>
      <c r="ECV54" s="163"/>
      <c r="ECW54" s="163"/>
      <c r="ECX54" s="163"/>
      <c r="ECY54" s="163"/>
      <c r="ECZ54" s="163"/>
      <c r="EDA54" s="163"/>
      <c r="EDB54" s="163"/>
      <c r="EDC54" s="163"/>
      <c r="EDD54" s="163"/>
      <c r="EDE54" s="163"/>
      <c r="EDF54" s="163"/>
      <c r="EDG54" s="163"/>
      <c r="EDH54" s="163"/>
      <c r="EDI54" s="163"/>
      <c r="EDJ54" s="163"/>
      <c r="EDK54" s="163"/>
      <c r="EDL54" s="163"/>
      <c r="EDM54" s="163"/>
      <c r="EDN54" s="163"/>
      <c r="EDO54" s="163"/>
      <c r="EDP54" s="163"/>
      <c r="EDQ54" s="163"/>
      <c r="EDR54" s="163"/>
      <c r="EDS54" s="163"/>
      <c r="EDT54" s="163"/>
      <c r="EDU54" s="163"/>
      <c r="EDV54" s="163"/>
      <c r="EDW54" s="163"/>
      <c r="EDX54" s="163"/>
      <c r="EDY54" s="163"/>
      <c r="EDZ54" s="163"/>
      <c r="EEA54" s="163"/>
      <c r="EEB54" s="163"/>
      <c r="EEC54" s="163"/>
      <c r="EED54" s="163"/>
      <c r="EEE54" s="163"/>
      <c r="EEF54" s="163"/>
      <c r="EEG54" s="163"/>
      <c r="EEH54" s="163"/>
      <c r="EEI54" s="163"/>
      <c r="EEJ54" s="163"/>
      <c r="EEK54" s="163"/>
      <c r="EEL54" s="163"/>
      <c r="EEM54" s="163"/>
      <c r="EEN54" s="163"/>
      <c r="EEO54" s="163"/>
      <c r="EEP54" s="163"/>
      <c r="EEQ54" s="163"/>
      <c r="EER54" s="163"/>
      <c r="EES54" s="163"/>
      <c r="EET54" s="163"/>
      <c r="EEU54" s="163"/>
      <c r="EEV54" s="163"/>
      <c r="EEW54" s="163"/>
      <c r="EEX54" s="163"/>
      <c r="EEY54" s="163"/>
      <c r="EEZ54" s="163"/>
      <c r="EFA54" s="163"/>
      <c r="EFB54" s="163"/>
      <c r="EFC54" s="163"/>
      <c r="EFD54" s="163"/>
      <c r="EFE54" s="163"/>
      <c r="EFF54" s="163"/>
      <c r="EFG54" s="163"/>
      <c r="EFH54" s="163"/>
      <c r="EFI54" s="163"/>
      <c r="EFJ54" s="163"/>
      <c r="EFK54" s="163"/>
      <c r="EFL54" s="163"/>
      <c r="EFM54" s="163"/>
      <c r="EFN54" s="163"/>
      <c r="EFO54" s="163"/>
      <c r="EFP54" s="163"/>
      <c r="EFQ54" s="163"/>
      <c r="EFR54" s="163"/>
      <c r="EFS54" s="163"/>
      <c r="EFT54" s="163"/>
      <c r="EFU54" s="163"/>
      <c r="EFV54" s="163"/>
      <c r="EFW54" s="163"/>
      <c r="EFX54" s="163"/>
      <c r="EFY54" s="163"/>
      <c r="EFZ54" s="163"/>
      <c r="EGA54" s="163"/>
      <c r="EGB54" s="163"/>
      <c r="EGC54" s="163"/>
      <c r="EGD54" s="163"/>
      <c r="EGE54" s="163"/>
      <c r="EGF54" s="163"/>
      <c r="EGG54" s="163"/>
      <c r="EGH54" s="163"/>
      <c r="EGI54" s="163"/>
      <c r="EGJ54" s="163"/>
      <c r="EGK54" s="163"/>
      <c r="EGL54" s="163"/>
      <c r="EGM54" s="163"/>
      <c r="EGN54" s="163"/>
      <c r="EGO54" s="163"/>
      <c r="EGP54" s="163"/>
      <c r="EGQ54" s="163"/>
      <c r="EGR54" s="163"/>
      <c r="EGS54" s="163"/>
      <c r="EGT54" s="163"/>
      <c r="EGU54" s="163"/>
      <c r="EGV54" s="163"/>
      <c r="EGW54" s="163"/>
      <c r="EGX54" s="163"/>
      <c r="EGY54" s="163"/>
      <c r="EGZ54" s="163"/>
      <c r="EHA54" s="163"/>
      <c r="EHB54" s="163"/>
      <c r="EHC54" s="163"/>
      <c r="EHD54" s="163"/>
      <c r="EHE54" s="163"/>
      <c r="EHF54" s="163"/>
      <c r="EHG54" s="163"/>
      <c r="EHH54" s="163"/>
      <c r="EHI54" s="163"/>
      <c r="EHJ54" s="163"/>
      <c r="EHK54" s="163"/>
      <c r="EHL54" s="163"/>
      <c r="EHM54" s="163"/>
      <c r="EHN54" s="163"/>
      <c r="EHO54" s="163"/>
      <c r="EHP54" s="163"/>
      <c r="EHQ54" s="163"/>
      <c r="EHR54" s="163"/>
      <c r="EHS54" s="163"/>
      <c r="EHT54" s="163"/>
      <c r="EHU54" s="163"/>
      <c r="EHV54" s="163"/>
      <c r="EHW54" s="163"/>
      <c r="EHX54" s="163"/>
      <c r="EHY54" s="163"/>
      <c r="EHZ54" s="163"/>
      <c r="EIA54" s="163"/>
      <c r="EIB54" s="163"/>
      <c r="EIC54" s="163"/>
      <c r="EID54" s="163"/>
      <c r="EIE54" s="163"/>
      <c r="EIF54" s="163"/>
      <c r="EIG54" s="163"/>
      <c r="EIH54" s="163"/>
      <c r="EII54" s="163"/>
      <c r="EIJ54" s="163"/>
      <c r="EIK54" s="163"/>
      <c r="EIL54" s="163"/>
      <c r="EIM54" s="163"/>
      <c r="EIN54" s="163"/>
      <c r="EIO54" s="163"/>
      <c r="EIP54" s="163"/>
      <c r="EIQ54" s="163"/>
      <c r="EIR54" s="163"/>
      <c r="EIS54" s="163"/>
      <c r="EIT54" s="163"/>
      <c r="EIU54" s="163"/>
      <c r="EIV54" s="163"/>
      <c r="EIW54" s="163"/>
      <c r="EIX54" s="163"/>
      <c r="EIY54" s="163"/>
      <c r="EIZ54" s="163"/>
      <c r="EJA54" s="163"/>
      <c r="EJB54" s="163"/>
      <c r="EJC54" s="163"/>
      <c r="EJD54" s="163"/>
      <c r="EJE54" s="163"/>
      <c r="EJF54" s="163"/>
      <c r="EJG54" s="163"/>
      <c r="EJH54" s="163"/>
      <c r="EJI54" s="163"/>
      <c r="EJJ54" s="163"/>
      <c r="EJK54" s="163"/>
      <c r="EJL54" s="163"/>
      <c r="EJM54" s="163"/>
      <c r="EJN54" s="163"/>
      <c r="EJO54" s="163"/>
      <c r="EJP54" s="163"/>
      <c r="EJQ54" s="163"/>
      <c r="EJR54" s="163"/>
      <c r="EJS54" s="163"/>
      <c r="EJT54" s="163"/>
      <c r="EJU54" s="163"/>
      <c r="EJV54" s="163"/>
      <c r="EJW54" s="163"/>
      <c r="EJX54" s="163"/>
      <c r="EJY54" s="163"/>
      <c r="EJZ54" s="163"/>
      <c r="EKA54" s="163"/>
      <c r="EKB54" s="163"/>
      <c r="EKC54" s="163"/>
      <c r="EKD54" s="163"/>
      <c r="EKE54" s="163"/>
      <c r="EKF54" s="163"/>
      <c r="EKG54" s="163"/>
      <c r="EKH54" s="163"/>
      <c r="EKI54" s="163"/>
      <c r="EKJ54" s="163"/>
      <c r="EKK54" s="163"/>
      <c r="EKL54" s="163"/>
      <c r="EKM54" s="163"/>
      <c r="EKN54" s="163"/>
      <c r="EKO54" s="163"/>
      <c r="EKP54" s="163"/>
      <c r="EKQ54" s="163"/>
      <c r="EKR54" s="163"/>
      <c r="EKS54" s="163"/>
      <c r="EKT54" s="163"/>
      <c r="EKU54" s="163"/>
      <c r="EKV54" s="163"/>
      <c r="EKW54" s="163"/>
      <c r="EKX54" s="163"/>
      <c r="EKY54" s="163"/>
      <c r="EKZ54" s="163"/>
      <c r="ELA54" s="163"/>
      <c r="ELB54" s="163"/>
      <c r="ELC54" s="163"/>
      <c r="ELD54" s="163"/>
      <c r="ELE54" s="163"/>
      <c r="ELF54" s="163"/>
      <c r="ELG54" s="163"/>
      <c r="ELH54" s="163"/>
      <c r="ELI54" s="163"/>
      <c r="ELJ54" s="163"/>
      <c r="ELK54" s="163"/>
      <c r="ELL54" s="163"/>
      <c r="ELM54" s="163"/>
      <c r="ELN54" s="163"/>
      <c r="ELO54" s="163"/>
      <c r="ELP54" s="163"/>
      <c r="ELQ54" s="163"/>
      <c r="ELR54" s="163"/>
      <c r="ELS54" s="163"/>
      <c r="ELT54" s="163"/>
      <c r="ELU54" s="163"/>
      <c r="ELV54" s="163"/>
      <c r="ELW54" s="163"/>
      <c r="ELX54" s="163"/>
      <c r="ELY54" s="163"/>
      <c r="ELZ54" s="163"/>
      <c r="EMA54" s="163"/>
      <c r="EMB54" s="163"/>
      <c r="EMC54" s="163"/>
      <c r="EMD54" s="163"/>
      <c r="EME54" s="163"/>
      <c r="EMF54" s="163"/>
      <c r="EMG54" s="163"/>
      <c r="EMH54" s="163"/>
      <c r="EMI54" s="163"/>
      <c r="EMJ54" s="163"/>
      <c r="EMK54" s="163"/>
      <c r="EML54" s="163"/>
      <c r="EMM54" s="163"/>
      <c r="EMN54" s="163"/>
      <c r="EMO54" s="163"/>
      <c r="EMP54" s="163"/>
      <c r="EMQ54" s="163"/>
      <c r="EMR54" s="163"/>
      <c r="EMS54" s="163"/>
      <c r="EMT54" s="163"/>
      <c r="EMU54" s="163"/>
      <c r="EMV54" s="163"/>
      <c r="EMW54" s="163"/>
      <c r="EMX54" s="163"/>
      <c r="EMY54" s="163"/>
      <c r="EMZ54" s="163"/>
      <c r="ENA54" s="163"/>
      <c r="ENB54" s="163"/>
      <c r="ENC54" s="163"/>
      <c r="END54" s="163"/>
      <c r="ENE54" s="163"/>
      <c r="ENF54" s="163"/>
      <c r="ENG54" s="163"/>
      <c r="ENH54" s="163"/>
      <c r="ENI54" s="163"/>
      <c r="ENJ54" s="163"/>
      <c r="ENK54" s="163"/>
      <c r="ENL54" s="163"/>
      <c r="ENM54" s="163"/>
      <c r="ENN54" s="163"/>
      <c r="ENO54" s="163"/>
      <c r="ENP54" s="163"/>
      <c r="ENQ54" s="163"/>
      <c r="ENR54" s="163"/>
      <c r="ENS54" s="163"/>
      <c r="ENT54" s="163"/>
      <c r="ENU54" s="163"/>
      <c r="ENV54" s="163"/>
      <c r="ENW54" s="163"/>
      <c r="ENX54" s="163"/>
      <c r="ENY54" s="163"/>
      <c r="ENZ54" s="163"/>
      <c r="EOA54" s="163"/>
      <c r="EOB54" s="163"/>
      <c r="EOC54" s="163"/>
      <c r="EOD54" s="163"/>
      <c r="EOE54" s="163"/>
      <c r="EOF54" s="163"/>
      <c r="EOG54" s="163"/>
      <c r="EOH54" s="163"/>
      <c r="EOI54" s="163"/>
      <c r="EOJ54" s="163"/>
      <c r="EOK54" s="163"/>
      <c r="EOL54" s="163"/>
      <c r="EOM54" s="163"/>
      <c r="EON54" s="163"/>
      <c r="EOO54" s="163"/>
      <c r="EOP54" s="163"/>
      <c r="EOQ54" s="163"/>
      <c r="EOR54" s="163"/>
      <c r="EOS54" s="163"/>
      <c r="EOT54" s="163"/>
      <c r="EOU54" s="163"/>
      <c r="EOV54" s="163"/>
      <c r="EOW54" s="163"/>
      <c r="EOX54" s="163"/>
      <c r="EOY54" s="163"/>
      <c r="EOZ54" s="163"/>
      <c r="EPA54" s="163"/>
      <c r="EPB54" s="163"/>
      <c r="EPC54" s="163"/>
      <c r="EPD54" s="163"/>
      <c r="EPE54" s="163"/>
      <c r="EPF54" s="163"/>
      <c r="EPG54" s="163"/>
      <c r="EPH54" s="163"/>
      <c r="EPI54" s="163"/>
      <c r="EPJ54" s="163"/>
      <c r="EPK54" s="163"/>
      <c r="EPL54" s="163"/>
      <c r="EPM54" s="163"/>
      <c r="EPN54" s="163"/>
      <c r="EPO54" s="163"/>
      <c r="EPP54" s="163"/>
      <c r="EPQ54" s="163"/>
      <c r="EPR54" s="163"/>
      <c r="EPS54" s="163"/>
      <c r="EPT54" s="163"/>
      <c r="EPU54" s="163"/>
      <c r="EPV54" s="163"/>
      <c r="EPW54" s="163"/>
      <c r="EPX54" s="163"/>
      <c r="EPY54" s="163"/>
      <c r="EPZ54" s="163"/>
      <c r="EQA54" s="163"/>
      <c r="EQB54" s="163"/>
      <c r="EQC54" s="163"/>
      <c r="EQD54" s="163"/>
      <c r="EQE54" s="163"/>
      <c r="EQF54" s="163"/>
      <c r="EQG54" s="163"/>
      <c r="EQH54" s="163"/>
      <c r="EQI54" s="163"/>
      <c r="EQJ54" s="163"/>
      <c r="EQK54" s="163"/>
      <c r="EQL54" s="163"/>
      <c r="EQM54" s="163"/>
      <c r="EQN54" s="163"/>
      <c r="EQO54" s="163"/>
      <c r="EQP54" s="163"/>
      <c r="EQQ54" s="163"/>
      <c r="EQR54" s="163"/>
      <c r="EQS54" s="163"/>
      <c r="EQT54" s="163"/>
      <c r="EQU54" s="163"/>
      <c r="EQV54" s="163"/>
      <c r="EQW54" s="163"/>
      <c r="EQX54" s="163"/>
      <c r="EQY54" s="163"/>
      <c r="EQZ54" s="163"/>
      <c r="ERA54" s="163"/>
      <c r="ERB54" s="163"/>
      <c r="ERC54" s="163"/>
      <c r="ERD54" s="163"/>
      <c r="ERE54" s="163"/>
      <c r="ERF54" s="163"/>
      <c r="ERG54" s="163"/>
      <c r="ERH54" s="163"/>
      <c r="ERI54" s="163"/>
      <c r="ERJ54" s="163"/>
      <c r="ERK54" s="163"/>
      <c r="ERL54" s="163"/>
      <c r="ERM54" s="163"/>
      <c r="ERN54" s="163"/>
      <c r="ERO54" s="163"/>
      <c r="ERP54" s="163"/>
      <c r="ERQ54" s="163"/>
      <c r="ERR54" s="163"/>
      <c r="ERS54" s="163"/>
      <c r="ERT54" s="163"/>
      <c r="ERU54" s="163"/>
      <c r="ERV54" s="163"/>
      <c r="ERW54" s="163"/>
      <c r="ERX54" s="163"/>
      <c r="ERY54" s="163"/>
      <c r="ERZ54" s="163"/>
      <c r="ESA54" s="163"/>
      <c r="ESB54" s="163"/>
      <c r="ESC54" s="163"/>
      <c r="ESD54" s="163"/>
      <c r="ESE54" s="163"/>
      <c r="ESF54" s="163"/>
      <c r="ESG54" s="163"/>
      <c r="ESH54" s="163"/>
      <c r="ESI54" s="163"/>
      <c r="ESJ54" s="163"/>
      <c r="ESK54" s="163"/>
      <c r="ESL54" s="163"/>
      <c r="ESM54" s="163"/>
      <c r="ESN54" s="163"/>
      <c r="ESO54" s="163"/>
      <c r="ESP54" s="163"/>
      <c r="ESQ54" s="163"/>
      <c r="ESR54" s="163"/>
      <c r="ESS54" s="163"/>
      <c r="EST54" s="163"/>
      <c r="ESU54" s="163"/>
      <c r="ESV54" s="163"/>
      <c r="ESW54" s="163"/>
      <c r="ESX54" s="163"/>
      <c r="ESY54" s="163"/>
      <c r="ESZ54" s="163"/>
      <c r="ETA54" s="163"/>
      <c r="ETB54" s="163"/>
      <c r="ETC54" s="163"/>
      <c r="ETD54" s="163"/>
      <c r="ETE54" s="163"/>
      <c r="ETF54" s="163"/>
      <c r="ETG54" s="163"/>
      <c r="ETH54" s="163"/>
      <c r="ETI54" s="163"/>
      <c r="ETJ54" s="163"/>
      <c r="ETK54" s="163"/>
      <c r="ETL54" s="163"/>
      <c r="ETM54" s="163"/>
      <c r="ETN54" s="163"/>
      <c r="ETO54" s="163"/>
      <c r="ETP54" s="163"/>
      <c r="ETQ54" s="163"/>
      <c r="ETR54" s="163"/>
      <c r="ETS54" s="163"/>
      <c r="ETT54" s="163"/>
      <c r="ETU54" s="163"/>
      <c r="ETV54" s="163"/>
      <c r="ETW54" s="163"/>
      <c r="ETX54" s="163"/>
      <c r="ETY54" s="163"/>
      <c r="ETZ54" s="163"/>
      <c r="EUA54" s="163"/>
      <c r="EUB54" s="163"/>
      <c r="EUC54" s="163"/>
      <c r="EUD54" s="163"/>
      <c r="EUE54" s="163"/>
      <c r="EUF54" s="163"/>
      <c r="EUG54" s="163"/>
      <c r="EUH54" s="163"/>
      <c r="EUI54" s="163"/>
      <c r="EUJ54" s="163"/>
      <c r="EUK54" s="163"/>
      <c r="EUL54" s="163"/>
      <c r="EUM54" s="163"/>
      <c r="EUN54" s="163"/>
      <c r="EUO54" s="163"/>
      <c r="EUP54" s="163"/>
      <c r="EUQ54" s="163"/>
      <c r="EUR54" s="163"/>
      <c r="EUS54" s="163"/>
      <c r="EUT54" s="163"/>
      <c r="EUU54" s="163"/>
      <c r="EUV54" s="163"/>
      <c r="EUW54" s="163"/>
      <c r="EUX54" s="163"/>
      <c r="EUY54" s="163"/>
      <c r="EUZ54" s="163"/>
      <c r="EVA54" s="163"/>
      <c r="EVB54" s="163"/>
      <c r="EVC54" s="163"/>
      <c r="EVD54" s="163"/>
      <c r="EVE54" s="163"/>
      <c r="EVF54" s="163"/>
      <c r="EVG54" s="163"/>
      <c r="EVH54" s="163"/>
      <c r="EVI54" s="163"/>
      <c r="EVJ54" s="163"/>
      <c r="EVK54" s="163"/>
      <c r="EVL54" s="163"/>
      <c r="EVM54" s="163"/>
      <c r="EVN54" s="163"/>
      <c r="EVO54" s="163"/>
      <c r="EVP54" s="163"/>
      <c r="EVQ54" s="163"/>
      <c r="EVR54" s="163"/>
      <c r="EVS54" s="163"/>
      <c r="EVT54" s="163"/>
      <c r="EVU54" s="163"/>
      <c r="EVV54" s="163"/>
      <c r="EVW54" s="163"/>
      <c r="EVX54" s="163"/>
      <c r="EVY54" s="163"/>
      <c r="EVZ54" s="163"/>
      <c r="EWA54" s="163"/>
      <c r="EWB54" s="163"/>
      <c r="EWC54" s="163"/>
      <c r="EWD54" s="163"/>
      <c r="EWE54" s="163"/>
      <c r="EWF54" s="163"/>
      <c r="EWG54" s="163"/>
      <c r="EWH54" s="163"/>
      <c r="EWI54" s="163"/>
      <c r="EWJ54" s="163"/>
      <c r="EWK54" s="163"/>
      <c r="EWL54" s="163"/>
      <c r="EWM54" s="163"/>
      <c r="EWN54" s="163"/>
      <c r="EWO54" s="163"/>
      <c r="EWP54" s="163"/>
      <c r="EWQ54" s="163"/>
      <c r="EWR54" s="163"/>
      <c r="EWS54" s="163"/>
      <c r="EWT54" s="163"/>
      <c r="EWU54" s="163"/>
      <c r="EWV54" s="163"/>
      <c r="EWW54" s="163"/>
      <c r="EWX54" s="163"/>
      <c r="EWY54" s="163"/>
      <c r="EWZ54" s="163"/>
      <c r="EXA54" s="163"/>
      <c r="EXB54" s="163"/>
      <c r="EXC54" s="163"/>
      <c r="EXD54" s="163"/>
      <c r="EXE54" s="163"/>
      <c r="EXF54" s="163"/>
      <c r="EXG54" s="163"/>
      <c r="EXH54" s="163"/>
      <c r="EXI54" s="163"/>
      <c r="EXJ54" s="163"/>
      <c r="EXK54" s="163"/>
      <c r="EXL54" s="163"/>
      <c r="EXM54" s="163"/>
      <c r="EXN54" s="163"/>
      <c r="EXO54" s="163"/>
      <c r="EXP54" s="163"/>
      <c r="EXQ54" s="163"/>
      <c r="EXR54" s="163"/>
      <c r="EXS54" s="163"/>
      <c r="EXT54" s="163"/>
      <c r="EXU54" s="163"/>
      <c r="EXV54" s="163"/>
      <c r="EXW54" s="163"/>
      <c r="EXX54" s="163"/>
      <c r="EXY54" s="163"/>
      <c r="EXZ54" s="163"/>
      <c r="EYA54" s="163"/>
      <c r="EYB54" s="163"/>
      <c r="EYC54" s="163"/>
      <c r="EYD54" s="163"/>
      <c r="EYE54" s="163"/>
      <c r="EYF54" s="163"/>
      <c r="EYG54" s="163"/>
      <c r="EYH54" s="163"/>
      <c r="EYI54" s="163"/>
      <c r="EYJ54" s="163"/>
      <c r="EYK54" s="163"/>
      <c r="EYL54" s="163"/>
      <c r="EYM54" s="163"/>
      <c r="EYN54" s="163"/>
      <c r="EYO54" s="163"/>
      <c r="EYP54" s="163"/>
      <c r="EYQ54" s="163"/>
      <c r="EYR54" s="163"/>
      <c r="EYS54" s="163"/>
      <c r="EYT54" s="163"/>
      <c r="EYU54" s="163"/>
      <c r="EYV54" s="163"/>
      <c r="EYW54" s="163"/>
      <c r="EYX54" s="163"/>
      <c r="EYY54" s="163"/>
      <c r="EYZ54" s="163"/>
      <c r="EZA54" s="163"/>
      <c r="EZB54" s="163"/>
      <c r="EZC54" s="163"/>
      <c r="EZD54" s="163"/>
      <c r="EZE54" s="163"/>
      <c r="EZF54" s="163"/>
      <c r="EZG54" s="163"/>
      <c r="EZH54" s="163"/>
      <c r="EZI54" s="163"/>
      <c r="EZJ54" s="163"/>
      <c r="EZK54" s="163"/>
      <c r="EZL54" s="163"/>
      <c r="EZM54" s="163"/>
      <c r="EZN54" s="163"/>
      <c r="EZO54" s="163"/>
      <c r="EZP54" s="163"/>
      <c r="EZQ54" s="163"/>
      <c r="EZR54" s="163"/>
      <c r="EZS54" s="163"/>
      <c r="EZT54" s="163"/>
      <c r="EZU54" s="163"/>
      <c r="EZV54" s="163"/>
      <c r="EZW54" s="163"/>
      <c r="EZX54" s="163"/>
      <c r="EZY54" s="163"/>
      <c r="EZZ54" s="163"/>
      <c r="FAA54" s="163"/>
      <c r="FAB54" s="163"/>
      <c r="FAC54" s="163"/>
      <c r="FAD54" s="163"/>
      <c r="FAE54" s="163"/>
      <c r="FAF54" s="163"/>
      <c r="FAG54" s="163"/>
      <c r="FAH54" s="163"/>
      <c r="FAI54" s="163"/>
      <c r="FAJ54" s="163"/>
      <c r="FAK54" s="163"/>
      <c r="FAL54" s="163"/>
      <c r="FAM54" s="163"/>
      <c r="FAN54" s="163"/>
      <c r="FAO54" s="163"/>
      <c r="FAP54" s="163"/>
      <c r="FAQ54" s="163"/>
      <c r="FAR54" s="163"/>
      <c r="FAS54" s="163"/>
      <c r="FAT54" s="163"/>
      <c r="FAU54" s="163"/>
      <c r="FAV54" s="163"/>
      <c r="FAW54" s="163"/>
      <c r="FAX54" s="163"/>
      <c r="FAY54" s="163"/>
      <c r="FAZ54" s="163"/>
      <c r="FBA54" s="163"/>
      <c r="FBB54" s="163"/>
      <c r="FBC54" s="163"/>
      <c r="FBD54" s="163"/>
      <c r="FBE54" s="163"/>
      <c r="FBF54" s="163"/>
      <c r="FBG54" s="163"/>
      <c r="FBH54" s="163"/>
      <c r="FBI54" s="163"/>
      <c r="FBJ54" s="163"/>
      <c r="FBK54" s="163"/>
      <c r="FBL54" s="163"/>
      <c r="FBM54" s="163"/>
      <c r="FBN54" s="163"/>
      <c r="FBO54" s="163"/>
      <c r="FBP54" s="163"/>
      <c r="FBQ54" s="163"/>
      <c r="FBR54" s="163"/>
      <c r="FBS54" s="163"/>
      <c r="FBT54" s="163"/>
      <c r="FBU54" s="163"/>
      <c r="FBV54" s="163"/>
      <c r="FBW54" s="163"/>
      <c r="FBX54" s="163"/>
      <c r="FBY54" s="163"/>
      <c r="FBZ54" s="163"/>
      <c r="FCA54" s="163"/>
      <c r="FCB54" s="163"/>
      <c r="FCC54" s="163"/>
      <c r="FCD54" s="163"/>
      <c r="FCE54" s="163"/>
      <c r="FCF54" s="163"/>
      <c r="FCG54" s="163"/>
      <c r="FCH54" s="163"/>
      <c r="FCI54" s="163"/>
      <c r="FCJ54" s="163"/>
      <c r="FCK54" s="163"/>
      <c r="FCL54" s="163"/>
      <c r="FCM54" s="163"/>
      <c r="FCN54" s="163"/>
      <c r="FCO54" s="163"/>
      <c r="FCP54" s="163"/>
      <c r="FCQ54" s="163"/>
      <c r="FCR54" s="163"/>
      <c r="FCS54" s="163"/>
      <c r="FCT54" s="163"/>
      <c r="FCU54" s="163"/>
      <c r="FCV54" s="163"/>
      <c r="FCW54" s="163"/>
      <c r="FCX54" s="163"/>
      <c r="FCY54" s="163"/>
      <c r="FCZ54" s="163"/>
      <c r="FDA54" s="163"/>
      <c r="FDB54" s="163"/>
      <c r="FDC54" s="163"/>
      <c r="FDD54" s="163"/>
      <c r="FDE54" s="163"/>
      <c r="FDF54" s="163"/>
      <c r="FDG54" s="163"/>
      <c r="FDH54" s="163"/>
      <c r="FDI54" s="163"/>
      <c r="FDJ54" s="163"/>
      <c r="FDK54" s="163"/>
      <c r="FDL54" s="163"/>
      <c r="FDM54" s="163"/>
      <c r="FDN54" s="163"/>
      <c r="FDO54" s="163"/>
      <c r="FDP54" s="163"/>
      <c r="FDQ54" s="163"/>
      <c r="FDR54" s="163"/>
      <c r="FDS54" s="163"/>
      <c r="FDT54" s="163"/>
      <c r="FDU54" s="163"/>
      <c r="FDV54" s="163"/>
      <c r="FDW54" s="163"/>
      <c r="FDX54" s="163"/>
      <c r="FDY54" s="163"/>
      <c r="FDZ54" s="163"/>
      <c r="FEA54" s="163"/>
      <c r="FEB54" s="163"/>
      <c r="FEC54" s="163"/>
      <c r="FED54" s="163"/>
      <c r="FEE54" s="163"/>
      <c r="FEF54" s="163"/>
      <c r="FEG54" s="163"/>
      <c r="FEH54" s="163"/>
      <c r="FEI54" s="163"/>
      <c r="FEJ54" s="163"/>
      <c r="FEK54" s="163"/>
      <c r="FEL54" s="163"/>
      <c r="FEM54" s="163"/>
      <c r="FEN54" s="163"/>
      <c r="FEO54" s="163"/>
      <c r="FEP54" s="163"/>
      <c r="FEQ54" s="163"/>
      <c r="FER54" s="163"/>
      <c r="FES54" s="163"/>
      <c r="FET54" s="163"/>
      <c r="FEU54" s="163"/>
      <c r="FEV54" s="163"/>
      <c r="FEW54" s="163"/>
      <c r="FEX54" s="163"/>
      <c r="FEY54" s="163"/>
      <c r="FEZ54" s="163"/>
      <c r="FFA54" s="163"/>
      <c r="FFB54" s="163"/>
      <c r="FFC54" s="163"/>
      <c r="FFD54" s="163"/>
      <c r="FFE54" s="163"/>
      <c r="FFF54" s="163"/>
      <c r="FFG54" s="163"/>
      <c r="FFH54" s="163"/>
      <c r="FFI54" s="163"/>
      <c r="FFJ54" s="163"/>
      <c r="FFK54" s="163"/>
      <c r="FFL54" s="163"/>
      <c r="FFM54" s="163"/>
      <c r="FFN54" s="163"/>
      <c r="FFO54" s="163"/>
      <c r="FFP54" s="163"/>
      <c r="FFQ54" s="163"/>
      <c r="FFR54" s="163"/>
      <c r="FFS54" s="163"/>
      <c r="FFT54" s="163"/>
      <c r="FFU54" s="163"/>
      <c r="FFV54" s="163"/>
      <c r="FFW54" s="163"/>
      <c r="FFX54" s="163"/>
      <c r="FFY54" s="163"/>
      <c r="FFZ54" s="163"/>
      <c r="FGA54" s="163"/>
      <c r="FGB54" s="163"/>
      <c r="FGC54" s="163"/>
      <c r="FGD54" s="163"/>
      <c r="FGE54" s="163"/>
      <c r="FGF54" s="163"/>
      <c r="FGG54" s="163"/>
      <c r="FGH54" s="163"/>
      <c r="FGI54" s="163"/>
      <c r="FGJ54" s="163"/>
      <c r="FGK54" s="163"/>
      <c r="FGL54" s="163"/>
      <c r="FGM54" s="163"/>
      <c r="FGN54" s="163"/>
      <c r="FGO54" s="163"/>
      <c r="FGP54" s="163"/>
      <c r="FGQ54" s="163"/>
      <c r="FGR54" s="163"/>
      <c r="FGS54" s="163"/>
      <c r="FGT54" s="163"/>
      <c r="FGU54" s="163"/>
      <c r="FGV54" s="163"/>
      <c r="FGW54" s="163"/>
      <c r="FGX54" s="163"/>
      <c r="FGY54" s="163"/>
      <c r="FGZ54" s="163"/>
      <c r="FHA54" s="163"/>
      <c r="FHB54" s="163"/>
      <c r="FHC54" s="163"/>
      <c r="FHD54" s="163"/>
      <c r="FHE54" s="163"/>
      <c r="FHF54" s="163"/>
      <c r="FHG54" s="163"/>
      <c r="FHH54" s="163"/>
      <c r="FHI54" s="163"/>
      <c r="FHJ54" s="163"/>
      <c r="FHK54" s="163"/>
      <c r="FHL54" s="163"/>
      <c r="FHM54" s="163"/>
      <c r="FHN54" s="163"/>
      <c r="FHO54" s="163"/>
      <c r="FHP54" s="163"/>
      <c r="FHQ54" s="163"/>
      <c r="FHR54" s="163"/>
      <c r="FHS54" s="163"/>
      <c r="FHT54" s="163"/>
      <c r="FHU54" s="163"/>
      <c r="FHV54" s="163"/>
      <c r="FHW54" s="163"/>
      <c r="FHX54" s="163"/>
      <c r="FHY54" s="163"/>
      <c r="FHZ54" s="163"/>
      <c r="FIA54" s="163"/>
      <c r="FIB54" s="163"/>
      <c r="FIC54" s="163"/>
      <c r="FID54" s="163"/>
      <c r="FIE54" s="163"/>
      <c r="FIF54" s="163"/>
      <c r="FIG54" s="163"/>
      <c r="FIH54" s="163"/>
      <c r="FII54" s="163"/>
      <c r="FIJ54" s="163"/>
      <c r="FIK54" s="163"/>
      <c r="FIL54" s="163"/>
      <c r="FIM54" s="163"/>
      <c r="FIN54" s="163"/>
      <c r="FIO54" s="163"/>
      <c r="FIP54" s="163"/>
      <c r="FIQ54" s="163"/>
      <c r="FIR54" s="163"/>
      <c r="FIS54" s="163"/>
      <c r="FIT54" s="163"/>
      <c r="FIU54" s="163"/>
      <c r="FIV54" s="163"/>
      <c r="FIW54" s="163"/>
      <c r="FIX54" s="163"/>
      <c r="FIY54" s="163"/>
      <c r="FIZ54" s="163"/>
      <c r="FJA54" s="163"/>
      <c r="FJB54" s="163"/>
      <c r="FJC54" s="163"/>
      <c r="FJD54" s="163"/>
      <c r="FJE54" s="163"/>
      <c r="FJF54" s="163"/>
      <c r="FJG54" s="163"/>
      <c r="FJH54" s="163"/>
      <c r="FJI54" s="163"/>
      <c r="FJJ54" s="163"/>
      <c r="FJK54" s="163"/>
      <c r="FJL54" s="163"/>
      <c r="FJM54" s="163"/>
      <c r="FJN54" s="163"/>
      <c r="FJO54" s="163"/>
      <c r="FJP54" s="163"/>
      <c r="FJQ54" s="163"/>
      <c r="FJR54" s="163"/>
      <c r="FJS54" s="163"/>
      <c r="FJT54" s="163"/>
      <c r="FJU54" s="163"/>
      <c r="FJV54" s="163"/>
      <c r="FJW54" s="163"/>
      <c r="FJX54" s="163"/>
      <c r="FJY54" s="163"/>
      <c r="FJZ54" s="163"/>
      <c r="FKA54" s="163"/>
      <c r="FKB54" s="163"/>
      <c r="FKC54" s="163"/>
      <c r="FKD54" s="163"/>
      <c r="FKE54" s="163"/>
      <c r="FKF54" s="163"/>
      <c r="FKG54" s="163"/>
      <c r="FKH54" s="163"/>
      <c r="FKI54" s="163"/>
      <c r="FKJ54" s="163"/>
      <c r="FKK54" s="163"/>
      <c r="FKL54" s="163"/>
      <c r="FKM54" s="163"/>
      <c r="FKN54" s="163"/>
      <c r="FKO54" s="163"/>
      <c r="FKP54" s="163"/>
      <c r="FKQ54" s="163"/>
      <c r="FKR54" s="163"/>
      <c r="FKS54" s="163"/>
      <c r="FKT54" s="163"/>
      <c r="FKU54" s="163"/>
      <c r="FKV54" s="163"/>
      <c r="FKW54" s="163"/>
      <c r="FKX54" s="163"/>
      <c r="FKY54" s="163"/>
      <c r="FKZ54" s="163"/>
      <c r="FLA54" s="163"/>
      <c r="FLB54" s="163"/>
      <c r="FLC54" s="163"/>
      <c r="FLD54" s="163"/>
      <c r="FLE54" s="163"/>
      <c r="FLF54" s="163"/>
      <c r="FLG54" s="163"/>
      <c r="FLH54" s="163"/>
      <c r="FLI54" s="163"/>
      <c r="FLJ54" s="163"/>
      <c r="FLK54" s="163"/>
      <c r="FLL54" s="163"/>
      <c r="FLM54" s="163"/>
      <c r="FLN54" s="163"/>
      <c r="FLO54" s="163"/>
      <c r="FLP54" s="163"/>
      <c r="FLQ54" s="163"/>
      <c r="FLR54" s="163"/>
      <c r="FLS54" s="163"/>
      <c r="FLT54" s="163"/>
      <c r="FLU54" s="163"/>
      <c r="FLV54" s="163"/>
      <c r="FLW54" s="163"/>
      <c r="FLX54" s="163"/>
      <c r="FLY54" s="163"/>
      <c r="FLZ54" s="163"/>
      <c r="FMA54" s="163"/>
      <c r="FMB54" s="163"/>
      <c r="FMC54" s="163"/>
      <c r="FMD54" s="163"/>
      <c r="FME54" s="163"/>
      <c r="FMF54" s="163"/>
      <c r="FMG54" s="163"/>
      <c r="FMH54" s="163"/>
      <c r="FMI54" s="163"/>
      <c r="FMJ54" s="163"/>
      <c r="FMK54" s="163"/>
      <c r="FML54" s="163"/>
      <c r="FMM54" s="163"/>
      <c r="FMN54" s="163"/>
      <c r="FMO54" s="163"/>
      <c r="FMP54" s="163"/>
      <c r="FMQ54" s="163"/>
      <c r="FMR54" s="163"/>
      <c r="FMS54" s="163"/>
      <c r="FMT54" s="163"/>
      <c r="FMU54" s="163"/>
      <c r="FMV54" s="163"/>
      <c r="FMW54" s="163"/>
      <c r="FMX54" s="163"/>
      <c r="FMY54" s="163"/>
      <c r="FMZ54" s="163"/>
      <c r="FNA54" s="163"/>
      <c r="FNB54" s="163"/>
      <c r="FNC54" s="163"/>
      <c r="FND54" s="163"/>
      <c r="FNE54" s="163"/>
      <c r="FNF54" s="163"/>
      <c r="FNG54" s="163"/>
      <c r="FNH54" s="163"/>
      <c r="FNI54" s="163"/>
      <c r="FNJ54" s="163"/>
      <c r="FNK54" s="163"/>
      <c r="FNL54" s="163"/>
      <c r="FNM54" s="163"/>
      <c r="FNN54" s="163"/>
      <c r="FNO54" s="163"/>
      <c r="FNP54" s="163"/>
      <c r="FNQ54" s="163"/>
      <c r="FNR54" s="163"/>
      <c r="FNS54" s="163"/>
      <c r="FNT54" s="163"/>
      <c r="FNU54" s="163"/>
      <c r="FNV54" s="163"/>
      <c r="FNW54" s="163"/>
      <c r="FNX54" s="163"/>
      <c r="FNY54" s="163"/>
      <c r="FNZ54" s="163"/>
      <c r="FOA54" s="163"/>
      <c r="FOB54" s="163"/>
      <c r="FOC54" s="163"/>
      <c r="FOD54" s="163"/>
      <c r="FOE54" s="163"/>
      <c r="FOF54" s="163"/>
      <c r="FOG54" s="163"/>
      <c r="FOH54" s="163"/>
      <c r="FOI54" s="163"/>
      <c r="FOJ54" s="163"/>
      <c r="FOK54" s="163"/>
      <c r="FOL54" s="163"/>
      <c r="FOM54" s="163"/>
      <c r="FON54" s="163"/>
      <c r="FOO54" s="163"/>
      <c r="FOP54" s="163"/>
      <c r="FOQ54" s="163"/>
      <c r="FOR54" s="163"/>
      <c r="FOS54" s="163"/>
      <c r="FOT54" s="163"/>
      <c r="FOU54" s="163"/>
      <c r="FOV54" s="163"/>
      <c r="FOW54" s="163"/>
      <c r="FOX54" s="163"/>
      <c r="FOY54" s="163"/>
      <c r="FOZ54" s="163"/>
      <c r="FPA54" s="163"/>
      <c r="FPB54" s="163"/>
      <c r="FPC54" s="163"/>
      <c r="FPD54" s="163"/>
      <c r="FPE54" s="163"/>
      <c r="FPF54" s="163"/>
      <c r="FPG54" s="163"/>
      <c r="FPH54" s="163"/>
      <c r="FPI54" s="163"/>
      <c r="FPJ54" s="163"/>
      <c r="FPK54" s="163"/>
      <c r="FPL54" s="163"/>
      <c r="FPM54" s="163"/>
      <c r="FPN54" s="163"/>
      <c r="FPO54" s="163"/>
      <c r="FPP54" s="163"/>
      <c r="FPQ54" s="163"/>
      <c r="FPR54" s="163"/>
      <c r="FPS54" s="163"/>
      <c r="FPT54" s="163"/>
      <c r="FPU54" s="163"/>
      <c r="FPV54" s="163"/>
      <c r="FPW54" s="163"/>
      <c r="FPX54" s="163"/>
      <c r="FPY54" s="163"/>
      <c r="FPZ54" s="163"/>
      <c r="FQA54" s="163"/>
      <c r="FQB54" s="163"/>
      <c r="FQC54" s="163"/>
      <c r="FQD54" s="163"/>
      <c r="FQE54" s="163"/>
      <c r="FQF54" s="163"/>
      <c r="FQG54" s="163"/>
      <c r="FQH54" s="163"/>
      <c r="FQI54" s="163"/>
      <c r="FQJ54" s="163"/>
      <c r="FQK54" s="163"/>
      <c r="FQL54" s="163"/>
      <c r="FQM54" s="163"/>
      <c r="FQN54" s="163"/>
      <c r="FQO54" s="163"/>
      <c r="FQP54" s="163"/>
      <c r="FQQ54" s="163"/>
      <c r="FQR54" s="163"/>
      <c r="FQS54" s="163"/>
      <c r="FQT54" s="163"/>
      <c r="FQU54" s="163"/>
      <c r="FQV54" s="163"/>
      <c r="FQW54" s="163"/>
      <c r="FQX54" s="163"/>
      <c r="FQY54" s="163"/>
      <c r="FQZ54" s="163"/>
      <c r="FRA54" s="163"/>
      <c r="FRB54" s="163"/>
      <c r="FRC54" s="163"/>
      <c r="FRD54" s="163"/>
      <c r="FRE54" s="163"/>
      <c r="FRF54" s="163"/>
      <c r="FRG54" s="163"/>
      <c r="FRH54" s="163"/>
      <c r="FRI54" s="163"/>
      <c r="FRJ54" s="163"/>
      <c r="FRK54" s="163"/>
      <c r="FRL54" s="163"/>
      <c r="FRM54" s="163"/>
      <c r="FRN54" s="163"/>
      <c r="FRO54" s="163"/>
      <c r="FRP54" s="163"/>
      <c r="FRQ54" s="163"/>
      <c r="FRR54" s="163"/>
      <c r="FRS54" s="163"/>
      <c r="FRT54" s="163"/>
      <c r="FRU54" s="163"/>
      <c r="FRV54" s="163"/>
      <c r="FRW54" s="163"/>
      <c r="FRX54" s="163"/>
      <c r="FRY54" s="163"/>
      <c r="FRZ54" s="163"/>
      <c r="FSA54" s="163"/>
      <c r="FSB54" s="163"/>
      <c r="FSC54" s="163"/>
      <c r="FSD54" s="163"/>
      <c r="FSE54" s="163"/>
      <c r="FSF54" s="163"/>
      <c r="FSG54" s="163"/>
      <c r="FSH54" s="163"/>
      <c r="FSI54" s="163"/>
      <c r="FSJ54" s="163"/>
      <c r="FSK54" s="163"/>
      <c r="FSL54" s="163"/>
      <c r="FSM54" s="163"/>
      <c r="FSN54" s="163"/>
      <c r="FSO54" s="163"/>
      <c r="FSP54" s="163"/>
      <c r="FSQ54" s="163"/>
      <c r="FSR54" s="163"/>
      <c r="FSS54" s="163"/>
      <c r="FST54" s="163"/>
      <c r="FSU54" s="163"/>
      <c r="FSV54" s="163"/>
      <c r="FSW54" s="163"/>
      <c r="FSX54" s="163"/>
      <c r="FSY54" s="163"/>
      <c r="FSZ54" s="163"/>
      <c r="FTA54" s="163"/>
      <c r="FTB54" s="163"/>
      <c r="FTC54" s="163"/>
      <c r="FTD54" s="163"/>
      <c r="FTE54" s="163"/>
      <c r="FTF54" s="163"/>
      <c r="FTG54" s="163"/>
      <c r="FTH54" s="163"/>
      <c r="FTI54" s="163"/>
      <c r="FTJ54" s="163"/>
      <c r="FTK54" s="163"/>
      <c r="FTL54" s="163"/>
      <c r="FTM54" s="163"/>
      <c r="FTN54" s="163"/>
      <c r="FTO54" s="163"/>
      <c r="FTP54" s="163"/>
      <c r="FTQ54" s="163"/>
      <c r="FTR54" s="163"/>
      <c r="FTS54" s="163"/>
      <c r="FTT54" s="163"/>
      <c r="FTU54" s="163"/>
      <c r="FTV54" s="163"/>
      <c r="FTW54" s="163"/>
      <c r="FTX54" s="163"/>
      <c r="FTY54" s="163"/>
      <c r="FTZ54" s="163"/>
      <c r="FUA54" s="163"/>
      <c r="FUB54" s="163"/>
      <c r="FUC54" s="163"/>
      <c r="FUD54" s="163"/>
      <c r="FUE54" s="163"/>
      <c r="FUF54" s="163"/>
      <c r="FUG54" s="163"/>
      <c r="FUH54" s="163"/>
      <c r="FUI54" s="163"/>
      <c r="FUJ54" s="163"/>
      <c r="FUK54" s="163"/>
      <c r="FUL54" s="163"/>
      <c r="FUM54" s="163"/>
      <c r="FUN54" s="163"/>
      <c r="FUO54" s="163"/>
      <c r="FUP54" s="163"/>
      <c r="FUQ54" s="163"/>
      <c r="FUR54" s="163"/>
      <c r="FUS54" s="163"/>
      <c r="FUT54" s="163"/>
      <c r="FUU54" s="163"/>
      <c r="FUV54" s="163"/>
      <c r="FUW54" s="163"/>
      <c r="FUX54" s="163"/>
      <c r="FUY54" s="163"/>
      <c r="FUZ54" s="163"/>
      <c r="FVA54" s="163"/>
      <c r="FVB54" s="163"/>
      <c r="FVC54" s="163"/>
      <c r="FVD54" s="163"/>
      <c r="FVE54" s="163"/>
      <c r="FVF54" s="163"/>
      <c r="FVG54" s="163"/>
      <c r="FVH54" s="163"/>
      <c r="FVI54" s="163"/>
      <c r="FVJ54" s="163"/>
      <c r="FVK54" s="163"/>
      <c r="FVL54" s="163"/>
      <c r="FVM54" s="163"/>
      <c r="FVN54" s="163"/>
      <c r="FVO54" s="163"/>
      <c r="FVP54" s="163"/>
      <c r="FVQ54" s="163"/>
      <c r="FVR54" s="163"/>
      <c r="FVS54" s="163"/>
      <c r="FVT54" s="163"/>
      <c r="FVU54" s="163"/>
      <c r="FVV54" s="163"/>
      <c r="FVW54" s="163"/>
      <c r="FVX54" s="163"/>
      <c r="FVY54" s="163"/>
      <c r="FVZ54" s="163"/>
      <c r="FWA54" s="163"/>
      <c r="FWB54" s="163"/>
      <c r="FWC54" s="163"/>
      <c r="FWD54" s="163"/>
      <c r="FWE54" s="163"/>
      <c r="FWF54" s="163"/>
      <c r="FWG54" s="163"/>
      <c r="FWH54" s="163"/>
      <c r="FWI54" s="163"/>
      <c r="FWJ54" s="163"/>
      <c r="FWK54" s="163"/>
      <c r="FWL54" s="163"/>
      <c r="FWM54" s="163"/>
      <c r="FWN54" s="163"/>
      <c r="FWO54" s="163"/>
      <c r="FWP54" s="163"/>
      <c r="FWQ54" s="163"/>
      <c r="FWR54" s="163"/>
      <c r="FWS54" s="163"/>
      <c r="FWT54" s="163"/>
      <c r="FWU54" s="163"/>
      <c r="FWV54" s="163"/>
      <c r="FWW54" s="163"/>
      <c r="FWX54" s="163"/>
      <c r="FWY54" s="163"/>
      <c r="FWZ54" s="163"/>
      <c r="FXA54" s="163"/>
      <c r="FXB54" s="163"/>
      <c r="FXC54" s="163"/>
      <c r="FXD54" s="163"/>
      <c r="FXE54" s="163"/>
      <c r="FXF54" s="163"/>
      <c r="FXG54" s="163"/>
      <c r="FXH54" s="163"/>
      <c r="FXI54" s="163"/>
      <c r="FXJ54" s="163"/>
      <c r="FXK54" s="163"/>
      <c r="FXL54" s="163"/>
      <c r="FXM54" s="163"/>
      <c r="FXN54" s="163"/>
      <c r="FXO54" s="163"/>
      <c r="FXP54" s="163"/>
      <c r="FXQ54" s="163"/>
      <c r="FXR54" s="163"/>
      <c r="FXS54" s="163"/>
      <c r="FXT54" s="163"/>
      <c r="FXU54" s="163"/>
      <c r="FXV54" s="163"/>
      <c r="FXW54" s="163"/>
      <c r="FXX54" s="163"/>
      <c r="FXY54" s="163"/>
      <c r="FXZ54" s="163"/>
      <c r="FYA54" s="163"/>
      <c r="FYB54" s="163"/>
      <c r="FYC54" s="163"/>
      <c r="FYD54" s="163"/>
      <c r="FYE54" s="163"/>
      <c r="FYF54" s="163"/>
      <c r="FYG54" s="163"/>
      <c r="FYH54" s="163"/>
      <c r="FYI54" s="163"/>
      <c r="FYJ54" s="163"/>
      <c r="FYK54" s="163"/>
      <c r="FYL54" s="163"/>
      <c r="FYM54" s="163"/>
      <c r="FYN54" s="163"/>
      <c r="FYO54" s="163"/>
      <c r="FYP54" s="163"/>
      <c r="FYQ54" s="163"/>
      <c r="FYR54" s="163"/>
      <c r="FYS54" s="163"/>
      <c r="FYT54" s="163"/>
      <c r="FYU54" s="163"/>
      <c r="FYV54" s="163"/>
      <c r="FYW54" s="163"/>
      <c r="FYX54" s="163"/>
      <c r="FYY54" s="163"/>
      <c r="FYZ54" s="163"/>
      <c r="FZA54" s="163"/>
      <c r="FZB54" s="163"/>
      <c r="FZC54" s="163"/>
      <c r="FZD54" s="163"/>
      <c r="FZE54" s="163"/>
      <c r="FZF54" s="163"/>
      <c r="FZG54" s="163"/>
      <c r="FZH54" s="163"/>
      <c r="FZI54" s="163"/>
      <c r="FZJ54" s="163"/>
      <c r="FZK54" s="163"/>
      <c r="FZL54" s="163"/>
      <c r="FZM54" s="163"/>
      <c r="FZN54" s="163"/>
      <c r="FZO54" s="163"/>
      <c r="FZP54" s="163"/>
      <c r="FZQ54" s="163"/>
      <c r="FZR54" s="163"/>
      <c r="FZS54" s="163"/>
      <c r="FZT54" s="163"/>
      <c r="FZU54" s="163"/>
      <c r="FZV54" s="163"/>
      <c r="FZW54" s="163"/>
      <c r="FZX54" s="163"/>
      <c r="FZY54" s="163"/>
      <c r="FZZ54" s="163"/>
      <c r="GAA54" s="163"/>
      <c r="GAB54" s="163"/>
      <c r="GAC54" s="163"/>
      <c r="GAD54" s="163"/>
      <c r="GAE54" s="163"/>
      <c r="GAF54" s="163"/>
      <c r="GAG54" s="163"/>
      <c r="GAH54" s="163"/>
      <c r="GAI54" s="163"/>
      <c r="GAJ54" s="163"/>
      <c r="GAK54" s="163"/>
      <c r="GAL54" s="163"/>
      <c r="GAM54" s="163"/>
      <c r="GAN54" s="163"/>
      <c r="GAO54" s="163"/>
      <c r="GAP54" s="163"/>
      <c r="GAQ54" s="163"/>
      <c r="GAR54" s="163"/>
      <c r="GAS54" s="163"/>
      <c r="GAT54" s="163"/>
      <c r="GAU54" s="163"/>
      <c r="GAV54" s="163"/>
      <c r="GAW54" s="163"/>
      <c r="GAX54" s="163"/>
      <c r="GAY54" s="163"/>
      <c r="GAZ54" s="163"/>
      <c r="GBA54" s="163"/>
      <c r="GBB54" s="163"/>
      <c r="GBC54" s="163"/>
      <c r="GBD54" s="163"/>
      <c r="GBE54" s="163"/>
      <c r="GBF54" s="163"/>
      <c r="GBG54" s="163"/>
      <c r="GBH54" s="163"/>
      <c r="GBI54" s="163"/>
      <c r="GBJ54" s="163"/>
      <c r="GBK54" s="163"/>
      <c r="GBL54" s="163"/>
      <c r="GBM54" s="163"/>
      <c r="GBN54" s="163"/>
      <c r="GBO54" s="163"/>
      <c r="GBP54" s="163"/>
      <c r="GBQ54" s="163"/>
      <c r="GBR54" s="163"/>
      <c r="GBS54" s="163"/>
      <c r="GBT54" s="163"/>
      <c r="GBU54" s="163"/>
      <c r="GBV54" s="163"/>
      <c r="GBW54" s="163"/>
      <c r="GBX54" s="163"/>
      <c r="GBY54" s="163"/>
      <c r="GBZ54" s="163"/>
      <c r="GCA54" s="163"/>
      <c r="GCB54" s="163"/>
      <c r="GCC54" s="163"/>
      <c r="GCD54" s="163"/>
      <c r="GCE54" s="163"/>
      <c r="GCF54" s="163"/>
      <c r="GCG54" s="163"/>
      <c r="GCH54" s="163"/>
      <c r="GCI54" s="163"/>
      <c r="GCJ54" s="163"/>
      <c r="GCK54" s="163"/>
      <c r="GCL54" s="163"/>
      <c r="GCM54" s="163"/>
      <c r="GCN54" s="163"/>
      <c r="GCO54" s="163"/>
      <c r="GCP54" s="163"/>
      <c r="GCQ54" s="163"/>
      <c r="GCR54" s="163"/>
      <c r="GCS54" s="163"/>
      <c r="GCT54" s="163"/>
      <c r="GCU54" s="163"/>
      <c r="GCV54" s="163"/>
      <c r="GCW54" s="163"/>
      <c r="GCX54" s="163"/>
      <c r="GCY54" s="163"/>
      <c r="GCZ54" s="163"/>
      <c r="GDA54" s="163"/>
      <c r="GDB54" s="163"/>
      <c r="GDC54" s="163"/>
      <c r="GDD54" s="163"/>
      <c r="GDE54" s="163"/>
      <c r="GDF54" s="163"/>
      <c r="GDG54" s="163"/>
      <c r="GDH54" s="163"/>
      <c r="GDI54" s="163"/>
      <c r="GDJ54" s="163"/>
      <c r="GDK54" s="163"/>
      <c r="GDL54" s="163"/>
      <c r="GDM54" s="163"/>
      <c r="GDN54" s="163"/>
      <c r="GDO54" s="163"/>
      <c r="GDP54" s="163"/>
      <c r="GDQ54" s="163"/>
      <c r="GDR54" s="163"/>
      <c r="GDS54" s="163"/>
      <c r="GDT54" s="163"/>
      <c r="GDU54" s="163"/>
      <c r="GDV54" s="163"/>
      <c r="GDW54" s="163"/>
      <c r="GDX54" s="163"/>
      <c r="GDY54" s="163"/>
      <c r="GDZ54" s="163"/>
      <c r="GEA54" s="163"/>
      <c r="GEB54" s="163"/>
      <c r="GEC54" s="163"/>
      <c r="GED54" s="163"/>
      <c r="GEE54" s="163"/>
      <c r="GEF54" s="163"/>
      <c r="GEG54" s="163"/>
      <c r="GEH54" s="163"/>
      <c r="GEI54" s="163"/>
      <c r="GEJ54" s="163"/>
      <c r="GEK54" s="163"/>
      <c r="GEL54" s="163"/>
      <c r="GEM54" s="163"/>
      <c r="GEN54" s="163"/>
      <c r="GEO54" s="163"/>
      <c r="GEP54" s="163"/>
      <c r="GEQ54" s="163"/>
      <c r="GER54" s="163"/>
      <c r="GES54" s="163"/>
      <c r="GET54" s="163"/>
      <c r="GEU54" s="163"/>
      <c r="GEV54" s="163"/>
      <c r="GEW54" s="163"/>
      <c r="GEX54" s="163"/>
      <c r="GEY54" s="163"/>
      <c r="GEZ54" s="163"/>
      <c r="GFA54" s="163"/>
      <c r="GFB54" s="163"/>
      <c r="GFC54" s="163"/>
      <c r="GFD54" s="163"/>
      <c r="GFE54" s="163"/>
      <c r="GFF54" s="163"/>
      <c r="GFG54" s="163"/>
      <c r="GFH54" s="163"/>
      <c r="GFI54" s="163"/>
      <c r="GFJ54" s="163"/>
      <c r="GFK54" s="163"/>
      <c r="GFL54" s="163"/>
      <c r="GFM54" s="163"/>
      <c r="GFN54" s="163"/>
      <c r="GFO54" s="163"/>
      <c r="GFP54" s="163"/>
      <c r="GFQ54" s="163"/>
      <c r="GFR54" s="163"/>
      <c r="GFS54" s="163"/>
      <c r="GFT54" s="163"/>
      <c r="GFU54" s="163"/>
      <c r="GFV54" s="163"/>
      <c r="GFW54" s="163"/>
      <c r="GFX54" s="163"/>
      <c r="GFY54" s="163"/>
      <c r="GFZ54" s="163"/>
      <c r="GGA54" s="163"/>
      <c r="GGB54" s="163"/>
      <c r="GGC54" s="163"/>
      <c r="GGD54" s="163"/>
      <c r="GGE54" s="163"/>
      <c r="GGF54" s="163"/>
      <c r="GGG54" s="163"/>
      <c r="GGH54" s="163"/>
      <c r="GGI54" s="163"/>
      <c r="GGJ54" s="163"/>
      <c r="GGK54" s="163"/>
      <c r="GGL54" s="163"/>
      <c r="GGM54" s="163"/>
      <c r="GGN54" s="163"/>
      <c r="GGO54" s="163"/>
      <c r="GGP54" s="163"/>
      <c r="GGQ54" s="163"/>
      <c r="GGR54" s="163"/>
      <c r="GGS54" s="163"/>
      <c r="GGT54" s="163"/>
      <c r="GGU54" s="163"/>
      <c r="GGV54" s="163"/>
      <c r="GGW54" s="163"/>
      <c r="GGX54" s="163"/>
      <c r="GGY54" s="163"/>
      <c r="GGZ54" s="163"/>
      <c r="GHA54" s="163"/>
      <c r="GHB54" s="163"/>
      <c r="GHC54" s="163"/>
      <c r="GHD54" s="163"/>
      <c r="GHE54" s="163"/>
      <c r="GHF54" s="163"/>
      <c r="GHG54" s="163"/>
      <c r="GHH54" s="163"/>
      <c r="GHI54" s="163"/>
      <c r="GHJ54" s="163"/>
      <c r="GHK54" s="163"/>
      <c r="GHL54" s="163"/>
      <c r="GHM54" s="163"/>
      <c r="GHN54" s="163"/>
      <c r="GHO54" s="163"/>
      <c r="GHP54" s="163"/>
      <c r="GHQ54" s="163"/>
      <c r="GHR54" s="163"/>
      <c r="GHS54" s="163"/>
      <c r="GHT54" s="163"/>
      <c r="GHU54" s="163"/>
      <c r="GHV54" s="163"/>
      <c r="GHW54" s="163"/>
      <c r="GHX54" s="163"/>
      <c r="GHY54" s="163"/>
      <c r="GHZ54" s="163"/>
      <c r="GIA54" s="163"/>
      <c r="GIB54" s="163"/>
      <c r="GIC54" s="163"/>
      <c r="GID54" s="163"/>
      <c r="GIE54" s="163"/>
      <c r="GIF54" s="163"/>
      <c r="GIG54" s="163"/>
      <c r="GIH54" s="163"/>
      <c r="GII54" s="163"/>
      <c r="GIJ54" s="163"/>
      <c r="GIK54" s="163"/>
      <c r="GIL54" s="163"/>
      <c r="GIM54" s="163"/>
      <c r="GIN54" s="163"/>
      <c r="GIO54" s="163"/>
      <c r="GIP54" s="163"/>
      <c r="GIQ54" s="163"/>
      <c r="GIR54" s="163"/>
      <c r="GIS54" s="163"/>
      <c r="GIT54" s="163"/>
      <c r="GIU54" s="163"/>
      <c r="GIV54" s="163"/>
      <c r="GIW54" s="163"/>
      <c r="GIX54" s="163"/>
      <c r="GIY54" s="163"/>
      <c r="GIZ54" s="163"/>
      <c r="GJA54" s="163"/>
      <c r="GJB54" s="163"/>
      <c r="GJC54" s="163"/>
      <c r="GJD54" s="163"/>
      <c r="GJE54" s="163"/>
      <c r="GJF54" s="163"/>
      <c r="GJG54" s="163"/>
      <c r="GJH54" s="163"/>
      <c r="GJI54" s="163"/>
      <c r="GJJ54" s="163"/>
      <c r="GJK54" s="163"/>
      <c r="GJL54" s="163"/>
      <c r="GJM54" s="163"/>
      <c r="GJN54" s="163"/>
      <c r="GJO54" s="163"/>
      <c r="GJP54" s="163"/>
      <c r="GJQ54" s="163"/>
      <c r="GJR54" s="163"/>
      <c r="GJS54" s="163"/>
      <c r="GJT54" s="163"/>
      <c r="GJU54" s="163"/>
      <c r="GJV54" s="163"/>
      <c r="GJW54" s="163"/>
      <c r="GJX54" s="163"/>
      <c r="GJY54" s="163"/>
      <c r="GJZ54" s="163"/>
      <c r="GKA54" s="163"/>
      <c r="GKB54" s="163"/>
      <c r="GKC54" s="163"/>
      <c r="GKD54" s="163"/>
      <c r="GKE54" s="163"/>
      <c r="GKF54" s="163"/>
      <c r="GKG54" s="163"/>
      <c r="GKH54" s="163"/>
      <c r="GKI54" s="163"/>
      <c r="GKJ54" s="163"/>
      <c r="GKK54" s="163"/>
      <c r="GKL54" s="163"/>
      <c r="GKM54" s="163"/>
      <c r="GKN54" s="163"/>
      <c r="GKO54" s="163"/>
      <c r="GKP54" s="163"/>
      <c r="GKQ54" s="163"/>
      <c r="GKR54" s="163"/>
      <c r="GKS54" s="163"/>
      <c r="GKT54" s="163"/>
      <c r="GKU54" s="163"/>
      <c r="GKV54" s="163"/>
      <c r="GKW54" s="163"/>
      <c r="GKX54" s="163"/>
      <c r="GKY54" s="163"/>
      <c r="GKZ54" s="163"/>
      <c r="GLA54" s="163"/>
      <c r="GLB54" s="163"/>
      <c r="GLC54" s="163"/>
      <c r="GLD54" s="163"/>
      <c r="GLE54" s="163"/>
      <c r="GLF54" s="163"/>
      <c r="GLG54" s="163"/>
      <c r="GLH54" s="163"/>
      <c r="GLI54" s="163"/>
      <c r="GLJ54" s="163"/>
      <c r="GLK54" s="163"/>
      <c r="GLL54" s="163"/>
      <c r="GLM54" s="163"/>
      <c r="GLN54" s="163"/>
      <c r="GLO54" s="163"/>
      <c r="GLP54" s="163"/>
      <c r="GLQ54" s="163"/>
      <c r="GLR54" s="163"/>
      <c r="GLS54" s="163"/>
      <c r="GLT54" s="163"/>
      <c r="GLU54" s="163"/>
      <c r="GLV54" s="163"/>
      <c r="GLW54" s="163"/>
      <c r="GLX54" s="163"/>
      <c r="GLY54" s="163"/>
      <c r="GLZ54" s="163"/>
      <c r="GMA54" s="163"/>
      <c r="GMB54" s="163"/>
      <c r="GMC54" s="163"/>
      <c r="GMD54" s="163"/>
      <c r="GME54" s="163"/>
      <c r="GMF54" s="163"/>
      <c r="GMG54" s="163"/>
      <c r="GMH54" s="163"/>
      <c r="GMI54" s="163"/>
      <c r="GMJ54" s="163"/>
      <c r="GMK54" s="163"/>
      <c r="GML54" s="163"/>
      <c r="GMM54" s="163"/>
      <c r="GMN54" s="163"/>
      <c r="GMO54" s="163"/>
      <c r="GMP54" s="163"/>
      <c r="GMQ54" s="163"/>
      <c r="GMR54" s="163"/>
      <c r="GMS54" s="163"/>
      <c r="GMT54" s="163"/>
      <c r="GMU54" s="163"/>
      <c r="GMV54" s="163"/>
      <c r="GMW54" s="163"/>
      <c r="GMX54" s="163"/>
      <c r="GMY54" s="163"/>
      <c r="GMZ54" s="163"/>
      <c r="GNA54" s="163"/>
      <c r="GNB54" s="163"/>
      <c r="GNC54" s="163"/>
      <c r="GND54" s="163"/>
      <c r="GNE54" s="163"/>
      <c r="GNF54" s="163"/>
      <c r="GNG54" s="163"/>
      <c r="GNH54" s="163"/>
      <c r="GNI54" s="163"/>
      <c r="GNJ54" s="163"/>
      <c r="GNK54" s="163"/>
      <c r="GNL54" s="163"/>
      <c r="GNM54" s="163"/>
      <c r="GNN54" s="163"/>
      <c r="GNO54" s="163"/>
      <c r="GNP54" s="163"/>
      <c r="GNQ54" s="163"/>
      <c r="GNR54" s="163"/>
      <c r="GNS54" s="163"/>
      <c r="GNT54" s="163"/>
      <c r="GNU54" s="163"/>
      <c r="GNV54" s="163"/>
      <c r="GNW54" s="163"/>
      <c r="GNX54" s="163"/>
      <c r="GNY54" s="163"/>
      <c r="GNZ54" s="163"/>
      <c r="GOA54" s="163"/>
      <c r="GOB54" s="163"/>
      <c r="GOC54" s="163"/>
      <c r="GOD54" s="163"/>
      <c r="GOE54" s="163"/>
      <c r="GOF54" s="163"/>
      <c r="GOG54" s="163"/>
      <c r="GOH54" s="163"/>
      <c r="GOI54" s="163"/>
      <c r="GOJ54" s="163"/>
      <c r="GOK54" s="163"/>
      <c r="GOL54" s="163"/>
      <c r="GOM54" s="163"/>
      <c r="GON54" s="163"/>
      <c r="GOO54" s="163"/>
      <c r="GOP54" s="163"/>
      <c r="GOQ54" s="163"/>
      <c r="GOR54" s="163"/>
      <c r="GOS54" s="163"/>
      <c r="GOT54" s="163"/>
      <c r="GOU54" s="163"/>
      <c r="GOV54" s="163"/>
      <c r="GOW54" s="163"/>
      <c r="GOX54" s="163"/>
      <c r="GOY54" s="163"/>
      <c r="GOZ54" s="163"/>
      <c r="GPA54" s="163"/>
      <c r="GPB54" s="163"/>
      <c r="GPC54" s="163"/>
      <c r="GPD54" s="163"/>
      <c r="GPE54" s="163"/>
      <c r="GPF54" s="163"/>
      <c r="GPG54" s="163"/>
      <c r="GPH54" s="163"/>
      <c r="GPI54" s="163"/>
      <c r="GPJ54" s="163"/>
      <c r="GPK54" s="163"/>
      <c r="GPL54" s="163"/>
      <c r="GPM54" s="163"/>
      <c r="GPN54" s="163"/>
      <c r="GPO54" s="163"/>
      <c r="GPP54" s="163"/>
      <c r="GPQ54" s="163"/>
      <c r="GPR54" s="163"/>
      <c r="GPS54" s="163"/>
      <c r="GPT54" s="163"/>
      <c r="GPU54" s="163"/>
      <c r="GPV54" s="163"/>
      <c r="GPW54" s="163"/>
      <c r="GPX54" s="163"/>
      <c r="GPY54" s="163"/>
      <c r="GPZ54" s="163"/>
      <c r="GQA54" s="163"/>
      <c r="GQB54" s="163"/>
      <c r="GQC54" s="163"/>
      <c r="GQD54" s="163"/>
      <c r="GQE54" s="163"/>
      <c r="GQF54" s="163"/>
      <c r="GQG54" s="163"/>
      <c r="GQH54" s="163"/>
      <c r="GQI54" s="163"/>
      <c r="GQJ54" s="163"/>
      <c r="GQK54" s="163"/>
      <c r="GQL54" s="163"/>
      <c r="GQM54" s="163"/>
      <c r="GQN54" s="163"/>
      <c r="GQO54" s="163"/>
      <c r="GQP54" s="163"/>
      <c r="GQQ54" s="163"/>
      <c r="GQR54" s="163"/>
      <c r="GQS54" s="163"/>
      <c r="GQT54" s="163"/>
      <c r="GQU54" s="163"/>
      <c r="GQV54" s="163"/>
      <c r="GQW54" s="163"/>
      <c r="GQX54" s="163"/>
      <c r="GQY54" s="163"/>
      <c r="GQZ54" s="163"/>
      <c r="GRA54" s="163"/>
      <c r="GRB54" s="163"/>
      <c r="GRC54" s="163"/>
      <c r="GRD54" s="163"/>
      <c r="GRE54" s="163"/>
      <c r="GRF54" s="163"/>
      <c r="GRG54" s="163"/>
      <c r="GRH54" s="163"/>
      <c r="GRI54" s="163"/>
      <c r="GRJ54" s="163"/>
      <c r="GRK54" s="163"/>
      <c r="GRL54" s="163"/>
      <c r="GRM54" s="163"/>
      <c r="GRN54" s="163"/>
      <c r="GRO54" s="163"/>
      <c r="GRP54" s="163"/>
      <c r="GRQ54" s="163"/>
      <c r="GRR54" s="163"/>
      <c r="GRS54" s="163"/>
      <c r="GRT54" s="163"/>
      <c r="GRU54" s="163"/>
      <c r="GRV54" s="163"/>
      <c r="GRW54" s="163"/>
      <c r="GRX54" s="163"/>
      <c r="GRY54" s="163"/>
      <c r="GRZ54" s="163"/>
      <c r="GSA54" s="163"/>
      <c r="GSB54" s="163"/>
      <c r="GSC54" s="163"/>
      <c r="GSD54" s="163"/>
      <c r="GSE54" s="163"/>
      <c r="GSF54" s="163"/>
      <c r="GSG54" s="163"/>
      <c r="GSH54" s="163"/>
      <c r="GSI54" s="163"/>
      <c r="GSJ54" s="163"/>
      <c r="GSK54" s="163"/>
      <c r="GSL54" s="163"/>
      <c r="GSM54" s="163"/>
      <c r="GSN54" s="163"/>
      <c r="GSO54" s="163"/>
      <c r="GSP54" s="163"/>
      <c r="GSQ54" s="163"/>
      <c r="GSR54" s="163"/>
      <c r="GSS54" s="163"/>
      <c r="GST54" s="163"/>
      <c r="GSU54" s="163"/>
      <c r="GSV54" s="163"/>
      <c r="GSW54" s="163"/>
      <c r="GSX54" s="163"/>
      <c r="GSY54" s="163"/>
      <c r="GSZ54" s="163"/>
      <c r="GTA54" s="163"/>
      <c r="GTB54" s="163"/>
      <c r="GTC54" s="163"/>
      <c r="GTD54" s="163"/>
      <c r="GTE54" s="163"/>
      <c r="GTF54" s="163"/>
      <c r="GTG54" s="163"/>
      <c r="GTH54" s="163"/>
      <c r="GTI54" s="163"/>
      <c r="GTJ54" s="163"/>
      <c r="GTK54" s="163"/>
      <c r="GTL54" s="163"/>
      <c r="GTM54" s="163"/>
      <c r="GTN54" s="163"/>
      <c r="GTO54" s="163"/>
      <c r="GTP54" s="163"/>
      <c r="GTQ54" s="163"/>
      <c r="GTR54" s="163"/>
      <c r="GTS54" s="163"/>
      <c r="GTT54" s="163"/>
      <c r="GTU54" s="163"/>
      <c r="GTV54" s="163"/>
      <c r="GTW54" s="163"/>
      <c r="GTX54" s="163"/>
      <c r="GTY54" s="163"/>
      <c r="GTZ54" s="163"/>
      <c r="GUA54" s="163"/>
      <c r="GUB54" s="163"/>
      <c r="GUC54" s="163"/>
      <c r="GUD54" s="163"/>
      <c r="GUE54" s="163"/>
      <c r="GUF54" s="163"/>
      <c r="GUG54" s="163"/>
      <c r="GUH54" s="163"/>
      <c r="GUI54" s="163"/>
      <c r="GUJ54" s="163"/>
      <c r="GUK54" s="163"/>
      <c r="GUL54" s="163"/>
      <c r="GUM54" s="163"/>
      <c r="GUN54" s="163"/>
      <c r="GUO54" s="163"/>
      <c r="GUP54" s="163"/>
      <c r="GUQ54" s="163"/>
      <c r="GUR54" s="163"/>
      <c r="GUS54" s="163"/>
      <c r="GUT54" s="163"/>
      <c r="GUU54" s="163"/>
      <c r="GUV54" s="163"/>
      <c r="GUW54" s="163"/>
      <c r="GUX54" s="163"/>
      <c r="GUY54" s="163"/>
      <c r="GUZ54" s="163"/>
      <c r="GVA54" s="163"/>
      <c r="GVB54" s="163"/>
      <c r="GVC54" s="163"/>
      <c r="GVD54" s="163"/>
      <c r="GVE54" s="163"/>
      <c r="GVF54" s="163"/>
      <c r="GVG54" s="163"/>
      <c r="GVH54" s="163"/>
      <c r="GVI54" s="163"/>
      <c r="GVJ54" s="163"/>
      <c r="GVK54" s="163"/>
      <c r="GVL54" s="163"/>
      <c r="GVM54" s="163"/>
      <c r="GVN54" s="163"/>
      <c r="GVO54" s="163"/>
      <c r="GVP54" s="163"/>
      <c r="GVQ54" s="163"/>
      <c r="GVR54" s="163"/>
      <c r="GVS54" s="163"/>
      <c r="GVT54" s="163"/>
      <c r="GVU54" s="163"/>
      <c r="GVV54" s="163"/>
      <c r="GVW54" s="163"/>
      <c r="GVX54" s="163"/>
      <c r="GVY54" s="163"/>
      <c r="GVZ54" s="163"/>
      <c r="GWA54" s="163"/>
      <c r="GWB54" s="163"/>
      <c r="GWC54" s="163"/>
      <c r="GWD54" s="163"/>
      <c r="GWE54" s="163"/>
      <c r="GWF54" s="163"/>
      <c r="GWG54" s="163"/>
      <c r="GWH54" s="163"/>
      <c r="GWI54" s="163"/>
      <c r="GWJ54" s="163"/>
      <c r="GWK54" s="163"/>
      <c r="GWL54" s="163"/>
      <c r="GWM54" s="163"/>
      <c r="GWN54" s="163"/>
      <c r="GWO54" s="163"/>
      <c r="GWP54" s="163"/>
      <c r="GWQ54" s="163"/>
      <c r="GWR54" s="163"/>
      <c r="GWS54" s="163"/>
      <c r="GWT54" s="163"/>
      <c r="GWU54" s="163"/>
      <c r="GWV54" s="163"/>
      <c r="GWW54" s="163"/>
      <c r="GWX54" s="163"/>
      <c r="GWY54" s="163"/>
      <c r="GWZ54" s="163"/>
      <c r="GXA54" s="163"/>
      <c r="GXB54" s="163"/>
      <c r="GXC54" s="163"/>
      <c r="GXD54" s="163"/>
      <c r="GXE54" s="163"/>
      <c r="GXF54" s="163"/>
      <c r="GXG54" s="163"/>
      <c r="GXH54" s="163"/>
      <c r="GXI54" s="163"/>
      <c r="GXJ54" s="163"/>
      <c r="GXK54" s="163"/>
      <c r="GXL54" s="163"/>
      <c r="GXM54" s="163"/>
      <c r="GXN54" s="163"/>
      <c r="GXO54" s="163"/>
      <c r="GXP54" s="163"/>
      <c r="GXQ54" s="163"/>
      <c r="GXR54" s="163"/>
      <c r="GXS54" s="163"/>
      <c r="GXT54" s="163"/>
      <c r="GXU54" s="163"/>
      <c r="GXV54" s="163"/>
      <c r="GXW54" s="163"/>
      <c r="GXX54" s="163"/>
      <c r="GXY54" s="163"/>
      <c r="GXZ54" s="163"/>
      <c r="GYA54" s="163"/>
      <c r="GYB54" s="163"/>
      <c r="GYC54" s="163"/>
      <c r="GYD54" s="163"/>
      <c r="GYE54" s="163"/>
      <c r="GYF54" s="163"/>
      <c r="GYG54" s="163"/>
      <c r="GYH54" s="163"/>
      <c r="GYI54" s="163"/>
      <c r="GYJ54" s="163"/>
      <c r="GYK54" s="163"/>
      <c r="GYL54" s="163"/>
      <c r="GYM54" s="163"/>
      <c r="GYN54" s="163"/>
      <c r="GYO54" s="163"/>
      <c r="GYP54" s="163"/>
      <c r="GYQ54" s="163"/>
      <c r="GYR54" s="163"/>
      <c r="GYS54" s="163"/>
      <c r="GYT54" s="163"/>
      <c r="GYU54" s="163"/>
      <c r="GYV54" s="163"/>
      <c r="GYW54" s="163"/>
      <c r="GYX54" s="163"/>
      <c r="GYY54" s="163"/>
      <c r="GYZ54" s="163"/>
      <c r="GZA54" s="163"/>
      <c r="GZB54" s="163"/>
      <c r="GZC54" s="163"/>
      <c r="GZD54" s="163"/>
      <c r="GZE54" s="163"/>
      <c r="GZF54" s="163"/>
      <c r="GZG54" s="163"/>
      <c r="GZH54" s="163"/>
      <c r="GZI54" s="163"/>
      <c r="GZJ54" s="163"/>
      <c r="GZK54" s="163"/>
      <c r="GZL54" s="163"/>
      <c r="GZM54" s="163"/>
      <c r="GZN54" s="163"/>
      <c r="GZO54" s="163"/>
      <c r="GZP54" s="163"/>
      <c r="GZQ54" s="163"/>
      <c r="GZR54" s="163"/>
      <c r="GZS54" s="163"/>
      <c r="GZT54" s="163"/>
      <c r="GZU54" s="163"/>
      <c r="GZV54" s="163"/>
      <c r="GZW54" s="163"/>
      <c r="GZX54" s="163"/>
      <c r="GZY54" s="163"/>
      <c r="GZZ54" s="163"/>
      <c r="HAA54" s="163"/>
      <c r="HAB54" s="163"/>
      <c r="HAC54" s="163"/>
      <c r="HAD54" s="163"/>
      <c r="HAE54" s="163"/>
      <c r="HAF54" s="163"/>
      <c r="HAG54" s="163"/>
      <c r="HAH54" s="163"/>
      <c r="HAI54" s="163"/>
      <c r="HAJ54" s="163"/>
      <c r="HAK54" s="163"/>
      <c r="HAL54" s="163"/>
      <c r="HAM54" s="163"/>
      <c r="HAN54" s="163"/>
      <c r="HAO54" s="163"/>
      <c r="HAP54" s="163"/>
      <c r="HAQ54" s="163"/>
      <c r="HAR54" s="163"/>
      <c r="HAS54" s="163"/>
      <c r="HAT54" s="163"/>
      <c r="HAU54" s="163"/>
      <c r="HAV54" s="163"/>
      <c r="HAW54" s="163"/>
      <c r="HAX54" s="163"/>
      <c r="HAY54" s="163"/>
      <c r="HAZ54" s="163"/>
      <c r="HBA54" s="163"/>
      <c r="HBB54" s="163"/>
      <c r="HBC54" s="163"/>
      <c r="HBD54" s="163"/>
      <c r="HBE54" s="163"/>
      <c r="HBF54" s="163"/>
      <c r="HBG54" s="163"/>
      <c r="HBH54" s="163"/>
      <c r="HBI54" s="163"/>
      <c r="HBJ54" s="163"/>
      <c r="HBK54" s="163"/>
      <c r="HBL54" s="163"/>
      <c r="HBM54" s="163"/>
      <c r="HBN54" s="163"/>
      <c r="HBO54" s="163"/>
      <c r="HBP54" s="163"/>
      <c r="HBQ54" s="163"/>
      <c r="HBR54" s="163"/>
      <c r="HBS54" s="163"/>
      <c r="HBT54" s="163"/>
      <c r="HBU54" s="163"/>
      <c r="HBV54" s="163"/>
      <c r="HBW54" s="163"/>
      <c r="HBX54" s="163"/>
      <c r="HBY54" s="163"/>
      <c r="HBZ54" s="163"/>
      <c r="HCA54" s="163"/>
      <c r="HCB54" s="163"/>
      <c r="HCC54" s="163"/>
      <c r="HCD54" s="163"/>
      <c r="HCE54" s="163"/>
      <c r="HCF54" s="163"/>
      <c r="HCG54" s="163"/>
      <c r="HCH54" s="163"/>
      <c r="HCI54" s="163"/>
      <c r="HCJ54" s="163"/>
      <c r="HCK54" s="163"/>
      <c r="HCL54" s="163"/>
      <c r="HCM54" s="163"/>
      <c r="HCN54" s="163"/>
      <c r="HCO54" s="163"/>
      <c r="HCP54" s="163"/>
      <c r="HCQ54" s="163"/>
      <c r="HCR54" s="163"/>
      <c r="HCS54" s="163"/>
      <c r="HCT54" s="163"/>
      <c r="HCU54" s="163"/>
      <c r="HCV54" s="163"/>
      <c r="HCW54" s="163"/>
      <c r="HCX54" s="163"/>
      <c r="HCY54" s="163"/>
      <c r="HCZ54" s="163"/>
      <c r="HDA54" s="163"/>
      <c r="HDB54" s="163"/>
      <c r="HDC54" s="163"/>
      <c r="HDD54" s="163"/>
      <c r="HDE54" s="163"/>
      <c r="HDF54" s="163"/>
      <c r="HDG54" s="163"/>
      <c r="HDH54" s="163"/>
      <c r="HDI54" s="163"/>
      <c r="HDJ54" s="163"/>
      <c r="HDK54" s="163"/>
      <c r="HDL54" s="163"/>
      <c r="HDM54" s="163"/>
      <c r="HDN54" s="163"/>
      <c r="HDO54" s="163"/>
      <c r="HDP54" s="163"/>
      <c r="HDQ54" s="163"/>
      <c r="HDR54" s="163"/>
      <c r="HDS54" s="163"/>
      <c r="HDT54" s="163"/>
      <c r="HDU54" s="163"/>
      <c r="HDV54" s="163"/>
      <c r="HDW54" s="163"/>
      <c r="HDX54" s="163"/>
      <c r="HDY54" s="163"/>
      <c r="HDZ54" s="163"/>
      <c r="HEA54" s="163"/>
      <c r="HEB54" s="163"/>
      <c r="HEC54" s="163"/>
      <c r="HED54" s="163"/>
      <c r="HEE54" s="163"/>
      <c r="HEF54" s="163"/>
      <c r="HEG54" s="163"/>
      <c r="HEH54" s="163"/>
      <c r="HEI54" s="163"/>
      <c r="HEJ54" s="163"/>
      <c r="HEK54" s="163"/>
      <c r="HEL54" s="163"/>
      <c r="HEM54" s="163"/>
      <c r="HEN54" s="163"/>
      <c r="HEO54" s="163"/>
      <c r="HEP54" s="163"/>
      <c r="HEQ54" s="163"/>
      <c r="HER54" s="163"/>
      <c r="HES54" s="163"/>
      <c r="HET54" s="163"/>
      <c r="HEU54" s="163"/>
      <c r="HEV54" s="163"/>
      <c r="HEW54" s="163"/>
      <c r="HEX54" s="163"/>
      <c r="HEY54" s="163"/>
      <c r="HEZ54" s="163"/>
      <c r="HFA54" s="163"/>
      <c r="HFB54" s="163"/>
      <c r="HFC54" s="163"/>
      <c r="HFD54" s="163"/>
      <c r="HFE54" s="163"/>
      <c r="HFF54" s="163"/>
      <c r="HFG54" s="163"/>
      <c r="HFH54" s="163"/>
      <c r="HFI54" s="163"/>
      <c r="HFJ54" s="163"/>
      <c r="HFK54" s="163"/>
      <c r="HFL54" s="163"/>
      <c r="HFM54" s="163"/>
      <c r="HFN54" s="163"/>
      <c r="HFO54" s="163"/>
      <c r="HFP54" s="163"/>
      <c r="HFQ54" s="163"/>
      <c r="HFR54" s="163"/>
      <c r="HFS54" s="163"/>
      <c r="HFT54" s="163"/>
      <c r="HFU54" s="163"/>
      <c r="HFV54" s="163"/>
      <c r="HFW54" s="163"/>
      <c r="HFX54" s="163"/>
      <c r="HFY54" s="163"/>
      <c r="HFZ54" s="163"/>
      <c r="HGA54" s="163"/>
      <c r="HGB54" s="163"/>
      <c r="HGC54" s="163"/>
      <c r="HGD54" s="163"/>
      <c r="HGE54" s="163"/>
      <c r="HGF54" s="163"/>
      <c r="HGG54" s="163"/>
      <c r="HGH54" s="163"/>
      <c r="HGI54" s="163"/>
      <c r="HGJ54" s="163"/>
      <c r="HGK54" s="163"/>
      <c r="HGL54" s="163"/>
      <c r="HGM54" s="163"/>
      <c r="HGN54" s="163"/>
      <c r="HGO54" s="163"/>
      <c r="HGP54" s="163"/>
      <c r="HGQ54" s="163"/>
      <c r="HGR54" s="163"/>
      <c r="HGS54" s="163"/>
      <c r="HGT54" s="163"/>
      <c r="HGU54" s="163"/>
      <c r="HGV54" s="163"/>
      <c r="HGW54" s="163"/>
      <c r="HGX54" s="163"/>
      <c r="HGY54" s="163"/>
      <c r="HGZ54" s="163"/>
      <c r="HHA54" s="163"/>
      <c r="HHB54" s="163"/>
      <c r="HHC54" s="163"/>
      <c r="HHD54" s="163"/>
      <c r="HHE54" s="163"/>
      <c r="HHF54" s="163"/>
      <c r="HHG54" s="163"/>
      <c r="HHH54" s="163"/>
      <c r="HHI54" s="163"/>
      <c r="HHJ54" s="163"/>
      <c r="HHK54" s="163"/>
      <c r="HHL54" s="163"/>
      <c r="HHM54" s="163"/>
      <c r="HHN54" s="163"/>
      <c r="HHO54" s="163"/>
      <c r="HHP54" s="163"/>
      <c r="HHQ54" s="163"/>
      <c r="HHR54" s="163"/>
      <c r="HHS54" s="163"/>
      <c r="HHT54" s="163"/>
      <c r="HHU54" s="163"/>
      <c r="HHV54" s="163"/>
      <c r="HHW54" s="163"/>
      <c r="HHX54" s="163"/>
      <c r="HHY54" s="163"/>
      <c r="HHZ54" s="163"/>
      <c r="HIA54" s="163"/>
      <c r="HIB54" s="163"/>
      <c r="HIC54" s="163"/>
      <c r="HID54" s="163"/>
      <c r="HIE54" s="163"/>
      <c r="HIF54" s="163"/>
      <c r="HIG54" s="163"/>
      <c r="HIH54" s="163"/>
      <c r="HII54" s="163"/>
      <c r="HIJ54" s="163"/>
      <c r="HIK54" s="163"/>
      <c r="HIL54" s="163"/>
      <c r="HIM54" s="163"/>
      <c r="HIN54" s="163"/>
      <c r="HIO54" s="163"/>
      <c r="HIP54" s="163"/>
      <c r="HIQ54" s="163"/>
      <c r="HIR54" s="163"/>
      <c r="HIS54" s="163"/>
      <c r="HIT54" s="163"/>
      <c r="HIU54" s="163"/>
      <c r="HIV54" s="163"/>
      <c r="HIW54" s="163"/>
      <c r="HIX54" s="163"/>
      <c r="HIY54" s="163"/>
      <c r="HIZ54" s="163"/>
      <c r="HJA54" s="163"/>
      <c r="HJB54" s="163"/>
      <c r="HJC54" s="163"/>
      <c r="HJD54" s="163"/>
      <c r="HJE54" s="163"/>
      <c r="HJF54" s="163"/>
      <c r="HJG54" s="163"/>
      <c r="HJH54" s="163"/>
      <c r="HJI54" s="163"/>
      <c r="HJJ54" s="163"/>
      <c r="HJK54" s="163"/>
      <c r="HJL54" s="163"/>
      <c r="HJM54" s="163"/>
      <c r="HJN54" s="163"/>
      <c r="HJO54" s="163"/>
      <c r="HJP54" s="163"/>
      <c r="HJQ54" s="163"/>
      <c r="HJR54" s="163"/>
      <c r="HJS54" s="163"/>
      <c r="HJT54" s="163"/>
      <c r="HJU54" s="163"/>
      <c r="HJV54" s="163"/>
      <c r="HJW54" s="163"/>
      <c r="HJX54" s="163"/>
      <c r="HJY54" s="163"/>
      <c r="HJZ54" s="163"/>
      <c r="HKA54" s="163"/>
      <c r="HKB54" s="163"/>
      <c r="HKC54" s="163"/>
      <c r="HKD54" s="163"/>
      <c r="HKE54" s="163"/>
      <c r="HKF54" s="163"/>
      <c r="HKG54" s="163"/>
      <c r="HKH54" s="163"/>
      <c r="HKI54" s="163"/>
      <c r="HKJ54" s="163"/>
      <c r="HKK54" s="163"/>
      <c r="HKL54" s="163"/>
      <c r="HKM54" s="163"/>
      <c r="HKN54" s="163"/>
      <c r="HKO54" s="163"/>
      <c r="HKP54" s="163"/>
      <c r="HKQ54" s="163"/>
      <c r="HKR54" s="163"/>
      <c r="HKS54" s="163"/>
      <c r="HKT54" s="163"/>
      <c r="HKU54" s="163"/>
      <c r="HKV54" s="163"/>
      <c r="HKW54" s="163"/>
      <c r="HKX54" s="163"/>
      <c r="HKY54" s="163"/>
      <c r="HKZ54" s="163"/>
      <c r="HLA54" s="163"/>
      <c r="HLB54" s="163"/>
      <c r="HLC54" s="163"/>
      <c r="HLD54" s="163"/>
      <c r="HLE54" s="163"/>
      <c r="HLF54" s="163"/>
      <c r="HLG54" s="163"/>
      <c r="HLH54" s="163"/>
      <c r="HLI54" s="163"/>
      <c r="HLJ54" s="163"/>
      <c r="HLK54" s="163"/>
      <c r="HLL54" s="163"/>
      <c r="HLM54" s="163"/>
      <c r="HLN54" s="163"/>
      <c r="HLO54" s="163"/>
      <c r="HLP54" s="163"/>
      <c r="HLQ54" s="163"/>
      <c r="HLR54" s="163"/>
      <c r="HLS54" s="163"/>
      <c r="HLT54" s="163"/>
      <c r="HLU54" s="163"/>
      <c r="HLV54" s="163"/>
      <c r="HLW54" s="163"/>
      <c r="HLX54" s="163"/>
      <c r="HLY54" s="163"/>
      <c r="HLZ54" s="163"/>
      <c r="HMA54" s="163"/>
      <c r="HMB54" s="163"/>
      <c r="HMC54" s="163"/>
      <c r="HMD54" s="163"/>
      <c r="HME54" s="163"/>
      <c r="HMF54" s="163"/>
      <c r="HMG54" s="163"/>
      <c r="HMH54" s="163"/>
      <c r="HMI54" s="163"/>
      <c r="HMJ54" s="163"/>
      <c r="HMK54" s="163"/>
      <c r="HML54" s="163"/>
      <c r="HMM54" s="163"/>
      <c r="HMN54" s="163"/>
      <c r="HMO54" s="163"/>
      <c r="HMP54" s="163"/>
      <c r="HMQ54" s="163"/>
      <c r="HMR54" s="163"/>
      <c r="HMS54" s="163"/>
      <c r="HMT54" s="163"/>
      <c r="HMU54" s="163"/>
      <c r="HMV54" s="163"/>
      <c r="HMW54" s="163"/>
      <c r="HMX54" s="163"/>
      <c r="HMY54" s="163"/>
      <c r="HMZ54" s="163"/>
      <c r="HNA54" s="163"/>
      <c r="HNB54" s="163"/>
      <c r="HNC54" s="163"/>
      <c r="HND54" s="163"/>
      <c r="HNE54" s="163"/>
      <c r="HNF54" s="163"/>
      <c r="HNG54" s="163"/>
      <c r="HNH54" s="163"/>
      <c r="HNI54" s="163"/>
      <c r="HNJ54" s="163"/>
      <c r="HNK54" s="163"/>
      <c r="HNL54" s="163"/>
      <c r="HNM54" s="163"/>
      <c r="HNN54" s="163"/>
      <c r="HNO54" s="163"/>
      <c r="HNP54" s="163"/>
      <c r="HNQ54" s="163"/>
      <c r="HNR54" s="163"/>
      <c r="HNS54" s="163"/>
      <c r="HNT54" s="163"/>
      <c r="HNU54" s="163"/>
      <c r="HNV54" s="163"/>
      <c r="HNW54" s="163"/>
      <c r="HNX54" s="163"/>
      <c r="HNY54" s="163"/>
      <c r="HNZ54" s="163"/>
      <c r="HOA54" s="163"/>
      <c r="HOB54" s="163"/>
      <c r="HOC54" s="163"/>
      <c r="HOD54" s="163"/>
      <c r="HOE54" s="163"/>
      <c r="HOF54" s="163"/>
      <c r="HOG54" s="163"/>
      <c r="HOH54" s="163"/>
      <c r="HOI54" s="163"/>
      <c r="HOJ54" s="163"/>
      <c r="HOK54" s="163"/>
      <c r="HOL54" s="163"/>
      <c r="HOM54" s="163"/>
      <c r="HON54" s="163"/>
      <c r="HOO54" s="163"/>
      <c r="HOP54" s="163"/>
      <c r="HOQ54" s="163"/>
      <c r="HOR54" s="163"/>
      <c r="HOS54" s="163"/>
      <c r="HOT54" s="163"/>
      <c r="HOU54" s="163"/>
      <c r="HOV54" s="163"/>
      <c r="HOW54" s="163"/>
      <c r="HOX54" s="163"/>
      <c r="HOY54" s="163"/>
      <c r="HOZ54" s="163"/>
      <c r="HPA54" s="163"/>
      <c r="HPB54" s="163"/>
      <c r="HPC54" s="163"/>
      <c r="HPD54" s="163"/>
      <c r="HPE54" s="163"/>
      <c r="HPF54" s="163"/>
      <c r="HPG54" s="163"/>
      <c r="HPH54" s="163"/>
      <c r="HPI54" s="163"/>
      <c r="HPJ54" s="163"/>
      <c r="HPK54" s="163"/>
      <c r="HPL54" s="163"/>
      <c r="HPM54" s="163"/>
      <c r="HPN54" s="163"/>
      <c r="HPO54" s="163"/>
      <c r="HPP54" s="163"/>
      <c r="HPQ54" s="163"/>
      <c r="HPR54" s="163"/>
      <c r="HPS54" s="163"/>
      <c r="HPT54" s="163"/>
      <c r="HPU54" s="163"/>
      <c r="HPV54" s="163"/>
      <c r="HPW54" s="163"/>
      <c r="HPX54" s="163"/>
      <c r="HPY54" s="163"/>
      <c r="HPZ54" s="163"/>
      <c r="HQA54" s="163"/>
      <c r="HQB54" s="163"/>
      <c r="HQC54" s="163"/>
      <c r="HQD54" s="163"/>
      <c r="HQE54" s="163"/>
      <c r="HQF54" s="163"/>
      <c r="HQG54" s="163"/>
      <c r="HQH54" s="163"/>
      <c r="HQI54" s="163"/>
      <c r="HQJ54" s="163"/>
      <c r="HQK54" s="163"/>
      <c r="HQL54" s="163"/>
      <c r="HQM54" s="163"/>
      <c r="HQN54" s="163"/>
      <c r="HQO54" s="163"/>
      <c r="HQP54" s="163"/>
      <c r="HQQ54" s="163"/>
      <c r="HQR54" s="163"/>
      <c r="HQS54" s="163"/>
      <c r="HQT54" s="163"/>
      <c r="HQU54" s="163"/>
      <c r="HQV54" s="163"/>
      <c r="HQW54" s="163"/>
      <c r="HQX54" s="163"/>
      <c r="HQY54" s="163"/>
      <c r="HQZ54" s="163"/>
      <c r="HRA54" s="163"/>
      <c r="HRB54" s="163"/>
      <c r="HRC54" s="163"/>
      <c r="HRD54" s="163"/>
      <c r="HRE54" s="163"/>
      <c r="HRF54" s="163"/>
      <c r="HRG54" s="163"/>
      <c r="HRH54" s="163"/>
      <c r="HRI54" s="163"/>
      <c r="HRJ54" s="163"/>
      <c r="HRK54" s="163"/>
      <c r="HRL54" s="163"/>
      <c r="HRM54" s="163"/>
      <c r="HRN54" s="163"/>
      <c r="HRO54" s="163"/>
      <c r="HRP54" s="163"/>
      <c r="HRQ54" s="163"/>
      <c r="HRR54" s="163"/>
      <c r="HRS54" s="163"/>
      <c r="HRT54" s="163"/>
      <c r="HRU54" s="163"/>
      <c r="HRV54" s="163"/>
      <c r="HRW54" s="163"/>
      <c r="HRX54" s="163"/>
      <c r="HRY54" s="163"/>
      <c r="HRZ54" s="163"/>
      <c r="HSA54" s="163"/>
      <c r="HSB54" s="163"/>
      <c r="HSC54" s="163"/>
      <c r="HSD54" s="163"/>
      <c r="HSE54" s="163"/>
      <c r="HSF54" s="163"/>
      <c r="HSG54" s="163"/>
      <c r="HSH54" s="163"/>
      <c r="HSI54" s="163"/>
      <c r="HSJ54" s="163"/>
      <c r="HSK54" s="163"/>
      <c r="HSL54" s="163"/>
      <c r="HSM54" s="163"/>
      <c r="HSN54" s="163"/>
      <c r="HSO54" s="163"/>
      <c r="HSP54" s="163"/>
      <c r="HSQ54" s="163"/>
      <c r="HSR54" s="163"/>
      <c r="HSS54" s="163"/>
      <c r="HST54" s="163"/>
      <c r="HSU54" s="163"/>
      <c r="HSV54" s="163"/>
      <c r="HSW54" s="163"/>
      <c r="HSX54" s="163"/>
      <c r="HSY54" s="163"/>
      <c r="HSZ54" s="163"/>
      <c r="HTA54" s="163"/>
      <c r="HTB54" s="163"/>
      <c r="HTC54" s="163"/>
      <c r="HTD54" s="163"/>
      <c r="HTE54" s="163"/>
      <c r="HTF54" s="163"/>
      <c r="HTG54" s="163"/>
      <c r="HTH54" s="163"/>
      <c r="HTI54" s="163"/>
      <c r="HTJ54" s="163"/>
      <c r="HTK54" s="163"/>
      <c r="HTL54" s="163"/>
      <c r="HTM54" s="163"/>
      <c r="HTN54" s="163"/>
      <c r="HTO54" s="163"/>
      <c r="HTP54" s="163"/>
      <c r="HTQ54" s="163"/>
      <c r="HTR54" s="163"/>
      <c r="HTS54" s="163"/>
      <c r="HTT54" s="163"/>
      <c r="HTU54" s="163"/>
      <c r="HTV54" s="163"/>
      <c r="HTW54" s="163"/>
      <c r="HTX54" s="163"/>
      <c r="HTY54" s="163"/>
      <c r="HTZ54" s="163"/>
      <c r="HUA54" s="163"/>
      <c r="HUB54" s="163"/>
      <c r="HUC54" s="163"/>
      <c r="HUD54" s="163"/>
      <c r="HUE54" s="163"/>
      <c r="HUF54" s="163"/>
      <c r="HUG54" s="163"/>
      <c r="HUH54" s="163"/>
      <c r="HUI54" s="163"/>
      <c r="HUJ54" s="163"/>
      <c r="HUK54" s="163"/>
      <c r="HUL54" s="163"/>
      <c r="HUM54" s="163"/>
      <c r="HUN54" s="163"/>
      <c r="HUO54" s="163"/>
      <c r="HUP54" s="163"/>
      <c r="HUQ54" s="163"/>
      <c r="HUR54" s="163"/>
      <c r="HUS54" s="163"/>
      <c r="HUT54" s="163"/>
      <c r="HUU54" s="163"/>
      <c r="HUV54" s="163"/>
      <c r="HUW54" s="163"/>
      <c r="HUX54" s="163"/>
      <c r="HUY54" s="163"/>
      <c r="HUZ54" s="163"/>
      <c r="HVA54" s="163"/>
      <c r="HVB54" s="163"/>
      <c r="HVC54" s="163"/>
      <c r="HVD54" s="163"/>
      <c r="HVE54" s="163"/>
      <c r="HVF54" s="163"/>
      <c r="HVG54" s="163"/>
      <c r="HVH54" s="163"/>
      <c r="HVI54" s="163"/>
      <c r="HVJ54" s="163"/>
      <c r="HVK54" s="163"/>
      <c r="HVL54" s="163"/>
      <c r="HVM54" s="163"/>
      <c r="HVN54" s="163"/>
      <c r="HVO54" s="163"/>
      <c r="HVP54" s="163"/>
      <c r="HVQ54" s="163"/>
      <c r="HVR54" s="163"/>
      <c r="HVS54" s="163"/>
      <c r="HVT54" s="163"/>
      <c r="HVU54" s="163"/>
      <c r="HVV54" s="163"/>
      <c r="HVW54" s="163"/>
      <c r="HVX54" s="163"/>
      <c r="HVY54" s="163"/>
      <c r="HVZ54" s="163"/>
      <c r="HWA54" s="163"/>
      <c r="HWB54" s="163"/>
      <c r="HWC54" s="163"/>
      <c r="HWD54" s="163"/>
      <c r="HWE54" s="163"/>
      <c r="HWF54" s="163"/>
      <c r="HWG54" s="163"/>
      <c r="HWH54" s="163"/>
      <c r="HWI54" s="163"/>
      <c r="HWJ54" s="163"/>
      <c r="HWK54" s="163"/>
      <c r="HWL54" s="163"/>
      <c r="HWM54" s="163"/>
      <c r="HWN54" s="163"/>
      <c r="HWO54" s="163"/>
      <c r="HWP54" s="163"/>
      <c r="HWQ54" s="163"/>
      <c r="HWR54" s="163"/>
      <c r="HWS54" s="163"/>
      <c r="HWT54" s="163"/>
      <c r="HWU54" s="163"/>
      <c r="HWV54" s="163"/>
      <c r="HWW54" s="163"/>
      <c r="HWX54" s="163"/>
      <c r="HWY54" s="163"/>
      <c r="HWZ54" s="163"/>
      <c r="HXA54" s="163"/>
      <c r="HXB54" s="163"/>
      <c r="HXC54" s="163"/>
      <c r="HXD54" s="163"/>
      <c r="HXE54" s="163"/>
      <c r="HXF54" s="163"/>
      <c r="HXG54" s="163"/>
      <c r="HXH54" s="163"/>
      <c r="HXI54" s="163"/>
      <c r="HXJ54" s="163"/>
      <c r="HXK54" s="163"/>
      <c r="HXL54" s="163"/>
      <c r="HXM54" s="163"/>
      <c r="HXN54" s="163"/>
      <c r="HXO54" s="163"/>
      <c r="HXP54" s="163"/>
      <c r="HXQ54" s="163"/>
      <c r="HXR54" s="163"/>
      <c r="HXS54" s="163"/>
      <c r="HXT54" s="163"/>
      <c r="HXU54" s="163"/>
      <c r="HXV54" s="163"/>
      <c r="HXW54" s="163"/>
      <c r="HXX54" s="163"/>
      <c r="HXY54" s="163"/>
      <c r="HXZ54" s="163"/>
      <c r="HYA54" s="163"/>
      <c r="HYB54" s="163"/>
      <c r="HYC54" s="163"/>
      <c r="HYD54" s="163"/>
      <c r="HYE54" s="163"/>
      <c r="HYF54" s="163"/>
      <c r="HYG54" s="163"/>
      <c r="HYH54" s="163"/>
      <c r="HYI54" s="163"/>
      <c r="HYJ54" s="163"/>
      <c r="HYK54" s="163"/>
      <c r="HYL54" s="163"/>
      <c r="HYM54" s="163"/>
      <c r="HYN54" s="163"/>
      <c r="HYO54" s="163"/>
      <c r="HYP54" s="163"/>
      <c r="HYQ54" s="163"/>
      <c r="HYR54" s="163"/>
      <c r="HYS54" s="163"/>
      <c r="HYT54" s="163"/>
      <c r="HYU54" s="163"/>
      <c r="HYV54" s="163"/>
      <c r="HYW54" s="163"/>
      <c r="HYX54" s="163"/>
      <c r="HYY54" s="163"/>
      <c r="HYZ54" s="163"/>
      <c r="HZA54" s="163"/>
      <c r="HZB54" s="163"/>
      <c r="HZC54" s="163"/>
      <c r="HZD54" s="163"/>
      <c r="HZE54" s="163"/>
      <c r="HZF54" s="163"/>
      <c r="HZG54" s="163"/>
      <c r="HZH54" s="163"/>
      <c r="HZI54" s="163"/>
      <c r="HZJ54" s="163"/>
      <c r="HZK54" s="163"/>
      <c r="HZL54" s="163"/>
      <c r="HZM54" s="163"/>
      <c r="HZN54" s="163"/>
      <c r="HZO54" s="163"/>
      <c r="HZP54" s="163"/>
      <c r="HZQ54" s="163"/>
      <c r="HZR54" s="163"/>
      <c r="HZS54" s="163"/>
      <c r="HZT54" s="163"/>
      <c r="HZU54" s="163"/>
      <c r="HZV54" s="163"/>
      <c r="HZW54" s="163"/>
      <c r="HZX54" s="163"/>
      <c r="HZY54" s="163"/>
      <c r="HZZ54" s="163"/>
      <c r="IAA54" s="163"/>
      <c r="IAB54" s="163"/>
      <c r="IAC54" s="163"/>
      <c r="IAD54" s="163"/>
      <c r="IAE54" s="163"/>
      <c r="IAF54" s="163"/>
      <c r="IAG54" s="163"/>
      <c r="IAH54" s="163"/>
      <c r="IAI54" s="163"/>
      <c r="IAJ54" s="163"/>
      <c r="IAK54" s="163"/>
      <c r="IAL54" s="163"/>
      <c r="IAM54" s="163"/>
      <c r="IAN54" s="163"/>
      <c r="IAO54" s="163"/>
      <c r="IAP54" s="163"/>
      <c r="IAQ54" s="163"/>
      <c r="IAR54" s="163"/>
      <c r="IAS54" s="163"/>
      <c r="IAT54" s="163"/>
      <c r="IAU54" s="163"/>
      <c r="IAV54" s="163"/>
      <c r="IAW54" s="163"/>
      <c r="IAX54" s="163"/>
      <c r="IAY54" s="163"/>
      <c r="IAZ54" s="163"/>
      <c r="IBA54" s="163"/>
      <c r="IBB54" s="163"/>
      <c r="IBC54" s="163"/>
      <c r="IBD54" s="163"/>
      <c r="IBE54" s="163"/>
      <c r="IBF54" s="163"/>
      <c r="IBG54" s="163"/>
      <c r="IBH54" s="163"/>
      <c r="IBI54" s="163"/>
      <c r="IBJ54" s="163"/>
      <c r="IBK54" s="163"/>
      <c r="IBL54" s="163"/>
      <c r="IBM54" s="163"/>
      <c r="IBN54" s="163"/>
      <c r="IBO54" s="163"/>
      <c r="IBP54" s="163"/>
      <c r="IBQ54" s="163"/>
      <c r="IBR54" s="163"/>
      <c r="IBS54" s="163"/>
      <c r="IBT54" s="163"/>
      <c r="IBU54" s="163"/>
      <c r="IBV54" s="163"/>
      <c r="IBW54" s="163"/>
      <c r="IBX54" s="163"/>
      <c r="IBY54" s="163"/>
      <c r="IBZ54" s="163"/>
      <c r="ICA54" s="163"/>
      <c r="ICB54" s="163"/>
      <c r="ICC54" s="163"/>
      <c r="ICD54" s="163"/>
      <c r="ICE54" s="163"/>
      <c r="ICF54" s="163"/>
      <c r="ICG54" s="163"/>
      <c r="ICH54" s="163"/>
      <c r="ICI54" s="163"/>
      <c r="ICJ54" s="163"/>
      <c r="ICK54" s="163"/>
      <c r="ICL54" s="163"/>
      <c r="ICM54" s="163"/>
      <c r="ICN54" s="163"/>
      <c r="ICO54" s="163"/>
      <c r="ICP54" s="163"/>
      <c r="ICQ54" s="163"/>
      <c r="ICR54" s="163"/>
      <c r="ICS54" s="163"/>
      <c r="ICT54" s="163"/>
      <c r="ICU54" s="163"/>
      <c r="ICV54" s="163"/>
      <c r="ICW54" s="163"/>
      <c r="ICX54" s="163"/>
      <c r="ICY54" s="163"/>
      <c r="ICZ54" s="163"/>
      <c r="IDA54" s="163"/>
      <c r="IDB54" s="163"/>
      <c r="IDC54" s="163"/>
      <c r="IDD54" s="163"/>
      <c r="IDE54" s="163"/>
      <c r="IDF54" s="163"/>
      <c r="IDG54" s="163"/>
      <c r="IDH54" s="163"/>
      <c r="IDI54" s="163"/>
      <c r="IDJ54" s="163"/>
      <c r="IDK54" s="163"/>
      <c r="IDL54" s="163"/>
      <c r="IDM54" s="163"/>
      <c r="IDN54" s="163"/>
      <c r="IDO54" s="163"/>
      <c r="IDP54" s="163"/>
      <c r="IDQ54" s="163"/>
      <c r="IDR54" s="163"/>
      <c r="IDS54" s="163"/>
      <c r="IDT54" s="163"/>
      <c r="IDU54" s="163"/>
      <c r="IDV54" s="163"/>
      <c r="IDW54" s="163"/>
      <c r="IDX54" s="163"/>
      <c r="IDY54" s="163"/>
      <c r="IDZ54" s="163"/>
      <c r="IEA54" s="163"/>
      <c r="IEB54" s="163"/>
      <c r="IEC54" s="163"/>
      <c r="IED54" s="163"/>
      <c r="IEE54" s="163"/>
      <c r="IEF54" s="163"/>
      <c r="IEG54" s="163"/>
      <c r="IEH54" s="163"/>
      <c r="IEI54" s="163"/>
      <c r="IEJ54" s="163"/>
      <c r="IEK54" s="163"/>
      <c r="IEL54" s="163"/>
      <c r="IEM54" s="163"/>
      <c r="IEN54" s="163"/>
      <c r="IEO54" s="163"/>
      <c r="IEP54" s="163"/>
      <c r="IEQ54" s="163"/>
      <c r="IER54" s="163"/>
      <c r="IES54" s="163"/>
      <c r="IET54" s="163"/>
      <c r="IEU54" s="163"/>
      <c r="IEV54" s="163"/>
      <c r="IEW54" s="163"/>
      <c r="IEX54" s="163"/>
      <c r="IEY54" s="163"/>
      <c r="IEZ54" s="163"/>
      <c r="IFA54" s="163"/>
      <c r="IFB54" s="163"/>
      <c r="IFC54" s="163"/>
      <c r="IFD54" s="163"/>
      <c r="IFE54" s="163"/>
      <c r="IFF54" s="163"/>
      <c r="IFG54" s="163"/>
      <c r="IFH54" s="163"/>
      <c r="IFI54" s="163"/>
      <c r="IFJ54" s="163"/>
      <c r="IFK54" s="163"/>
      <c r="IFL54" s="163"/>
      <c r="IFM54" s="163"/>
      <c r="IFN54" s="163"/>
      <c r="IFO54" s="163"/>
      <c r="IFP54" s="163"/>
      <c r="IFQ54" s="163"/>
      <c r="IFR54" s="163"/>
      <c r="IFS54" s="163"/>
      <c r="IFT54" s="163"/>
      <c r="IFU54" s="163"/>
      <c r="IFV54" s="163"/>
      <c r="IFW54" s="163"/>
      <c r="IFX54" s="163"/>
      <c r="IFY54" s="163"/>
      <c r="IFZ54" s="163"/>
      <c r="IGA54" s="163"/>
      <c r="IGB54" s="163"/>
      <c r="IGC54" s="163"/>
      <c r="IGD54" s="163"/>
      <c r="IGE54" s="163"/>
      <c r="IGF54" s="163"/>
      <c r="IGG54" s="163"/>
      <c r="IGH54" s="163"/>
      <c r="IGI54" s="163"/>
      <c r="IGJ54" s="163"/>
      <c r="IGK54" s="163"/>
      <c r="IGL54" s="163"/>
      <c r="IGM54" s="163"/>
      <c r="IGN54" s="163"/>
      <c r="IGO54" s="163"/>
      <c r="IGP54" s="163"/>
      <c r="IGQ54" s="163"/>
      <c r="IGR54" s="163"/>
      <c r="IGS54" s="163"/>
      <c r="IGT54" s="163"/>
      <c r="IGU54" s="163"/>
      <c r="IGV54" s="163"/>
      <c r="IGW54" s="163"/>
      <c r="IGX54" s="163"/>
      <c r="IGY54" s="163"/>
      <c r="IGZ54" s="163"/>
      <c r="IHA54" s="163"/>
      <c r="IHB54" s="163"/>
      <c r="IHC54" s="163"/>
      <c r="IHD54" s="163"/>
      <c r="IHE54" s="163"/>
      <c r="IHF54" s="163"/>
      <c r="IHG54" s="163"/>
      <c r="IHH54" s="163"/>
      <c r="IHI54" s="163"/>
      <c r="IHJ54" s="163"/>
      <c r="IHK54" s="163"/>
      <c r="IHL54" s="163"/>
      <c r="IHM54" s="163"/>
      <c r="IHN54" s="163"/>
      <c r="IHO54" s="163"/>
      <c r="IHP54" s="163"/>
      <c r="IHQ54" s="163"/>
      <c r="IHR54" s="163"/>
      <c r="IHS54" s="163"/>
      <c r="IHT54" s="163"/>
      <c r="IHU54" s="163"/>
      <c r="IHV54" s="163"/>
      <c r="IHW54" s="163"/>
      <c r="IHX54" s="163"/>
      <c r="IHY54" s="163"/>
      <c r="IHZ54" s="163"/>
      <c r="IIA54" s="163"/>
      <c r="IIB54" s="163"/>
      <c r="IIC54" s="163"/>
      <c r="IID54" s="163"/>
      <c r="IIE54" s="163"/>
      <c r="IIF54" s="163"/>
      <c r="IIG54" s="163"/>
      <c r="IIH54" s="163"/>
      <c r="III54" s="163"/>
      <c r="IIJ54" s="163"/>
      <c r="IIK54" s="163"/>
      <c r="IIL54" s="163"/>
      <c r="IIM54" s="163"/>
      <c r="IIN54" s="163"/>
      <c r="IIO54" s="163"/>
      <c r="IIP54" s="163"/>
      <c r="IIQ54" s="163"/>
      <c r="IIR54" s="163"/>
      <c r="IIS54" s="163"/>
      <c r="IIT54" s="163"/>
      <c r="IIU54" s="163"/>
      <c r="IIV54" s="163"/>
      <c r="IIW54" s="163"/>
      <c r="IIX54" s="163"/>
      <c r="IIY54" s="163"/>
      <c r="IIZ54" s="163"/>
      <c r="IJA54" s="163"/>
      <c r="IJB54" s="163"/>
      <c r="IJC54" s="163"/>
      <c r="IJD54" s="163"/>
      <c r="IJE54" s="163"/>
      <c r="IJF54" s="163"/>
      <c r="IJG54" s="163"/>
      <c r="IJH54" s="163"/>
      <c r="IJI54" s="163"/>
      <c r="IJJ54" s="163"/>
      <c r="IJK54" s="163"/>
      <c r="IJL54" s="163"/>
      <c r="IJM54" s="163"/>
      <c r="IJN54" s="163"/>
      <c r="IJO54" s="163"/>
      <c r="IJP54" s="163"/>
      <c r="IJQ54" s="163"/>
      <c r="IJR54" s="163"/>
      <c r="IJS54" s="163"/>
      <c r="IJT54" s="163"/>
      <c r="IJU54" s="163"/>
      <c r="IJV54" s="163"/>
      <c r="IJW54" s="163"/>
      <c r="IJX54" s="163"/>
      <c r="IJY54" s="163"/>
      <c r="IJZ54" s="163"/>
      <c r="IKA54" s="163"/>
      <c r="IKB54" s="163"/>
      <c r="IKC54" s="163"/>
      <c r="IKD54" s="163"/>
      <c r="IKE54" s="163"/>
      <c r="IKF54" s="163"/>
      <c r="IKG54" s="163"/>
      <c r="IKH54" s="163"/>
      <c r="IKI54" s="163"/>
      <c r="IKJ54" s="163"/>
      <c r="IKK54" s="163"/>
      <c r="IKL54" s="163"/>
      <c r="IKM54" s="163"/>
      <c r="IKN54" s="163"/>
      <c r="IKO54" s="163"/>
      <c r="IKP54" s="163"/>
      <c r="IKQ54" s="163"/>
      <c r="IKR54" s="163"/>
      <c r="IKS54" s="163"/>
      <c r="IKT54" s="163"/>
      <c r="IKU54" s="163"/>
      <c r="IKV54" s="163"/>
      <c r="IKW54" s="163"/>
      <c r="IKX54" s="163"/>
      <c r="IKY54" s="163"/>
      <c r="IKZ54" s="163"/>
      <c r="ILA54" s="163"/>
      <c r="ILB54" s="163"/>
      <c r="ILC54" s="163"/>
      <c r="ILD54" s="163"/>
      <c r="ILE54" s="163"/>
      <c r="ILF54" s="163"/>
      <c r="ILG54" s="163"/>
      <c r="ILH54" s="163"/>
      <c r="ILI54" s="163"/>
      <c r="ILJ54" s="163"/>
      <c r="ILK54" s="163"/>
      <c r="ILL54" s="163"/>
      <c r="ILM54" s="163"/>
      <c r="ILN54" s="163"/>
      <c r="ILO54" s="163"/>
      <c r="ILP54" s="163"/>
      <c r="ILQ54" s="163"/>
      <c r="ILR54" s="163"/>
      <c r="ILS54" s="163"/>
      <c r="ILT54" s="163"/>
      <c r="ILU54" s="163"/>
      <c r="ILV54" s="163"/>
      <c r="ILW54" s="163"/>
      <c r="ILX54" s="163"/>
      <c r="ILY54" s="163"/>
      <c r="ILZ54" s="163"/>
      <c r="IMA54" s="163"/>
      <c r="IMB54" s="163"/>
      <c r="IMC54" s="163"/>
      <c r="IMD54" s="163"/>
      <c r="IME54" s="163"/>
      <c r="IMF54" s="163"/>
      <c r="IMG54" s="163"/>
      <c r="IMH54" s="163"/>
      <c r="IMI54" s="163"/>
      <c r="IMJ54" s="163"/>
      <c r="IMK54" s="163"/>
      <c r="IML54" s="163"/>
      <c r="IMM54" s="163"/>
      <c r="IMN54" s="163"/>
      <c r="IMO54" s="163"/>
      <c r="IMP54" s="163"/>
      <c r="IMQ54" s="163"/>
      <c r="IMR54" s="163"/>
      <c r="IMS54" s="163"/>
      <c r="IMT54" s="163"/>
      <c r="IMU54" s="163"/>
      <c r="IMV54" s="163"/>
      <c r="IMW54" s="163"/>
      <c r="IMX54" s="163"/>
      <c r="IMY54" s="163"/>
      <c r="IMZ54" s="163"/>
      <c r="INA54" s="163"/>
      <c r="INB54" s="163"/>
      <c r="INC54" s="163"/>
      <c r="IND54" s="163"/>
      <c r="INE54" s="163"/>
      <c r="INF54" s="163"/>
      <c r="ING54" s="163"/>
      <c r="INH54" s="163"/>
      <c r="INI54" s="163"/>
      <c r="INJ54" s="163"/>
      <c r="INK54" s="163"/>
      <c r="INL54" s="163"/>
      <c r="INM54" s="163"/>
      <c r="INN54" s="163"/>
      <c r="INO54" s="163"/>
      <c r="INP54" s="163"/>
      <c r="INQ54" s="163"/>
      <c r="INR54" s="163"/>
      <c r="INS54" s="163"/>
      <c r="INT54" s="163"/>
      <c r="INU54" s="163"/>
      <c r="INV54" s="163"/>
      <c r="INW54" s="163"/>
      <c r="INX54" s="163"/>
      <c r="INY54" s="163"/>
      <c r="INZ54" s="163"/>
      <c r="IOA54" s="163"/>
      <c r="IOB54" s="163"/>
      <c r="IOC54" s="163"/>
      <c r="IOD54" s="163"/>
      <c r="IOE54" s="163"/>
      <c r="IOF54" s="163"/>
      <c r="IOG54" s="163"/>
      <c r="IOH54" s="163"/>
      <c r="IOI54" s="163"/>
      <c r="IOJ54" s="163"/>
      <c r="IOK54" s="163"/>
      <c r="IOL54" s="163"/>
      <c r="IOM54" s="163"/>
      <c r="ION54" s="163"/>
      <c r="IOO54" s="163"/>
      <c r="IOP54" s="163"/>
      <c r="IOQ54" s="163"/>
      <c r="IOR54" s="163"/>
      <c r="IOS54" s="163"/>
      <c r="IOT54" s="163"/>
      <c r="IOU54" s="163"/>
      <c r="IOV54" s="163"/>
      <c r="IOW54" s="163"/>
      <c r="IOX54" s="163"/>
      <c r="IOY54" s="163"/>
      <c r="IOZ54" s="163"/>
      <c r="IPA54" s="163"/>
      <c r="IPB54" s="163"/>
      <c r="IPC54" s="163"/>
      <c r="IPD54" s="163"/>
      <c r="IPE54" s="163"/>
      <c r="IPF54" s="163"/>
      <c r="IPG54" s="163"/>
      <c r="IPH54" s="163"/>
      <c r="IPI54" s="163"/>
      <c r="IPJ54" s="163"/>
      <c r="IPK54" s="163"/>
      <c r="IPL54" s="163"/>
      <c r="IPM54" s="163"/>
      <c r="IPN54" s="163"/>
      <c r="IPO54" s="163"/>
      <c r="IPP54" s="163"/>
      <c r="IPQ54" s="163"/>
      <c r="IPR54" s="163"/>
      <c r="IPS54" s="163"/>
      <c r="IPT54" s="163"/>
      <c r="IPU54" s="163"/>
      <c r="IPV54" s="163"/>
      <c r="IPW54" s="163"/>
      <c r="IPX54" s="163"/>
      <c r="IPY54" s="163"/>
      <c r="IPZ54" s="163"/>
      <c r="IQA54" s="163"/>
      <c r="IQB54" s="163"/>
      <c r="IQC54" s="163"/>
      <c r="IQD54" s="163"/>
      <c r="IQE54" s="163"/>
      <c r="IQF54" s="163"/>
      <c r="IQG54" s="163"/>
      <c r="IQH54" s="163"/>
      <c r="IQI54" s="163"/>
      <c r="IQJ54" s="163"/>
      <c r="IQK54" s="163"/>
      <c r="IQL54" s="163"/>
      <c r="IQM54" s="163"/>
      <c r="IQN54" s="163"/>
      <c r="IQO54" s="163"/>
      <c r="IQP54" s="163"/>
      <c r="IQQ54" s="163"/>
      <c r="IQR54" s="163"/>
      <c r="IQS54" s="163"/>
      <c r="IQT54" s="163"/>
      <c r="IQU54" s="163"/>
      <c r="IQV54" s="163"/>
      <c r="IQW54" s="163"/>
      <c r="IQX54" s="163"/>
      <c r="IQY54" s="163"/>
      <c r="IQZ54" s="163"/>
      <c r="IRA54" s="163"/>
      <c r="IRB54" s="163"/>
      <c r="IRC54" s="163"/>
      <c r="IRD54" s="163"/>
      <c r="IRE54" s="163"/>
      <c r="IRF54" s="163"/>
      <c r="IRG54" s="163"/>
      <c r="IRH54" s="163"/>
      <c r="IRI54" s="163"/>
      <c r="IRJ54" s="163"/>
      <c r="IRK54" s="163"/>
      <c r="IRL54" s="163"/>
      <c r="IRM54" s="163"/>
      <c r="IRN54" s="163"/>
      <c r="IRO54" s="163"/>
      <c r="IRP54" s="163"/>
      <c r="IRQ54" s="163"/>
      <c r="IRR54" s="163"/>
      <c r="IRS54" s="163"/>
      <c r="IRT54" s="163"/>
      <c r="IRU54" s="163"/>
      <c r="IRV54" s="163"/>
      <c r="IRW54" s="163"/>
      <c r="IRX54" s="163"/>
      <c r="IRY54" s="163"/>
      <c r="IRZ54" s="163"/>
      <c r="ISA54" s="163"/>
      <c r="ISB54" s="163"/>
      <c r="ISC54" s="163"/>
      <c r="ISD54" s="163"/>
      <c r="ISE54" s="163"/>
      <c r="ISF54" s="163"/>
      <c r="ISG54" s="163"/>
      <c r="ISH54" s="163"/>
      <c r="ISI54" s="163"/>
      <c r="ISJ54" s="163"/>
      <c r="ISK54" s="163"/>
      <c r="ISL54" s="163"/>
      <c r="ISM54" s="163"/>
      <c r="ISN54" s="163"/>
      <c r="ISO54" s="163"/>
      <c r="ISP54" s="163"/>
      <c r="ISQ54" s="163"/>
      <c r="ISR54" s="163"/>
      <c r="ISS54" s="163"/>
      <c r="IST54" s="163"/>
      <c r="ISU54" s="163"/>
      <c r="ISV54" s="163"/>
      <c r="ISW54" s="163"/>
      <c r="ISX54" s="163"/>
      <c r="ISY54" s="163"/>
      <c r="ISZ54" s="163"/>
      <c r="ITA54" s="163"/>
      <c r="ITB54" s="163"/>
      <c r="ITC54" s="163"/>
      <c r="ITD54" s="163"/>
      <c r="ITE54" s="163"/>
      <c r="ITF54" s="163"/>
      <c r="ITG54" s="163"/>
      <c r="ITH54" s="163"/>
      <c r="ITI54" s="163"/>
      <c r="ITJ54" s="163"/>
      <c r="ITK54" s="163"/>
      <c r="ITL54" s="163"/>
      <c r="ITM54" s="163"/>
      <c r="ITN54" s="163"/>
      <c r="ITO54" s="163"/>
      <c r="ITP54" s="163"/>
      <c r="ITQ54" s="163"/>
      <c r="ITR54" s="163"/>
      <c r="ITS54" s="163"/>
      <c r="ITT54" s="163"/>
      <c r="ITU54" s="163"/>
      <c r="ITV54" s="163"/>
      <c r="ITW54" s="163"/>
      <c r="ITX54" s="163"/>
      <c r="ITY54" s="163"/>
      <c r="ITZ54" s="163"/>
      <c r="IUA54" s="163"/>
      <c r="IUB54" s="163"/>
      <c r="IUC54" s="163"/>
      <c r="IUD54" s="163"/>
      <c r="IUE54" s="163"/>
      <c r="IUF54" s="163"/>
      <c r="IUG54" s="163"/>
      <c r="IUH54" s="163"/>
      <c r="IUI54" s="163"/>
      <c r="IUJ54" s="163"/>
      <c r="IUK54" s="163"/>
      <c r="IUL54" s="163"/>
      <c r="IUM54" s="163"/>
      <c r="IUN54" s="163"/>
      <c r="IUO54" s="163"/>
      <c r="IUP54" s="163"/>
      <c r="IUQ54" s="163"/>
      <c r="IUR54" s="163"/>
      <c r="IUS54" s="163"/>
      <c r="IUT54" s="163"/>
      <c r="IUU54" s="163"/>
      <c r="IUV54" s="163"/>
      <c r="IUW54" s="163"/>
      <c r="IUX54" s="163"/>
      <c r="IUY54" s="163"/>
      <c r="IUZ54" s="163"/>
      <c r="IVA54" s="163"/>
      <c r="IVB54" s="163"/>
      <c r="IVC54" s="163"/>
      <c r="IVD54" s="163"/>
      <c r="IVE54" s="163"/>
      <c r="IVF54" s="163"/>
      <c r="IVG54" s="163"/>
      <c r="IVH54" s="163"/>
      <c r="IVI54" s="163"/>
      <c r="IVJ54" s="163"/>
      <c r="IVK54" s="163"/>
      <c r="IVL54" s="163"/>
      <c r="IVM54" s="163"/>
      <c r="IVN54" s="163"/>
      <c r="IVO54" s="163"/>
      <c r="IVP54" s="163"/>
      <c r="IVQ54" s="163"/>
      <c r="IVR54" s="163"/>
      <c r="IVS54" s="163"/>
      <c r="IVT54" s="163"/>
      <c r="IVU54" s="163"/>
      <c r="IVV54" s="163"/>
      <c r="IVW54" s="163"/>
      <c r="IVX54" s="163"/>
      <c r="IVY54" s="163"/>
      <c r="IVZ54" s="163"/>
      <c r="IWA54" s="163"/>
      <c r="IWB54" s="163"/>
      <c r="IWC54" s="163"/>
      <c r="IWD54" s="163"/>
      <c r="IWE54" s="163"/>
      <c r="IWF54" s="163"/>
      <c r="IWG54" s="163"/>
      <c r="IWH54" s="163"/>
      <c r="IWI54" s="163"/>
      <c r="IWJ54" s="163"/>
      <c r="IWK54" s="163"/>
      <c r="IWL54" s="163"/>
      <c r="IWM54" s="163"/>
      <c r="IWN54" s="163"/>
      <c r="IWO54" s="163"/>
      <c r="IWP54" s="163"/>
      <c r="IWQ54" s="163"/>
      <c r="IWR54" s="163"/>
      <c r="IWS54" s="163"/>
      <c r="IWT54" s="163"/>
      <c r="IWU54" s="163"/>
      <c r="IWV54" s="163"/>
      <c r="IWW54" s="163"/>
      <c r="IWX54" s="163"/>
      <c r="IWY54" s="163"/>
      <c r="IWZ54" s="163"/>
      <c r="IXA54" s="163"/>
      <c r="IXB54" s="163"/>
      <c r="IXC54" s="163"/>
      <c r="IXD54" s="163"/>
      <c r="IXE54" s="163"/>
      <c r="IXF54" s="163"/>
      <c r="IXG54" s="163"/>
      <c r="IXH54" s="163"/>
      <c r="IXI54" s="163"/>
      <c r="IXJ54" s="163"/>
      <c r="IXK54" s="163"/>
      <c r="IXL54" s="163"/>
      <c r="IXM54" s="163"/>
      <c r="IXN54" s="163"/>
      <c r="IXO54" s="163"/>
      <c r="IXP54" s="163"/>
      <c r="IXQ54" s="163"/>
      <c r="IXR54" s="163"/>
      <c r="IXS54" s="163"/>
      <c r="IXT54" s="163"/>
      <c r="IXU54" s="163"/>
      <c r="IXV54" s="163"/>
      <c r="IXW54" s="163"/>
      <c r="IXX54" s="163"/>
      <c r="IXY54" s="163"/>
      <c r="IXZ54" s="163"/>
      <c r="IYA54" s="163"/>
      <c r="IYB54" s="163"/>
      <c r="IYC54" s="163"/>
      <c r="IYD54" s="163"/>
      <c r="IYE54" s="163"/>
      <c r="IYF54" s="163"/>
      <c r="IYG54" s="163"/>
      <c r="IYH54" s="163"/>
      <c r="IYI54" s="163"/>
      <c r="IYJ54" s="163"/>
      <c r="IYK54" s="163"/>
      <c r="IYL54" s="163"/>
      <c r="IYM54" s="163"/>
      <c r="IYN54" s="163"/>
      <c r="IYO54" s="163"/>
      <c r="IYP54" s="163"/>
      <c r="IYQ54" s="163"/>
      <c r="IYR54" s="163"/>
      <c r="IYS54" s="163"/>
      <c r="IYT54" s="163"/>
      <c r="IYU54" s="163"/>
      <c r="IYV54" s="163"/>
      <c r="IYW54" s="163"/>
      <c r="IYX54" s="163"/>
      <c r="IYY54" s="163"/>
      <c r="IYZ54" s="163"/>
      <c r="IZA54" s="163"/>
      <c r="IZB54" s="163"/>
      <c r="IZC54" s="163"/>
      <c r="IZD54" s="163"/>
      <c r="IZE54" s="163"/>
      <c r="IZF54" s="163"/>
      <c r="IZG54" s="163"/>
      <c r="IZH54" s="163"/>
      <c r="IZI54" s="163"/>
      <c r="IZJ54" s="163"/>
      <c r="IZK54" s="163"/>
      <c r="IZL54" s="163"/>
      <c r="IZM54" s="163"/>
      <c r="IZN54" s="163"/>
      <c r="IZO54" s="163"/>
      <c r="IZP54" s="163"/>
      <c r="IZQ54" s="163"/>
      <c r="IZR54" s="163"/>
      <c r="IZS54" s="163"/>
      <c r="IZT54" s="163"/>
      <c r="IZU54" s="163"/>
      <c r="IZV54" s="163"/>
      <c r="IZW54" s="163"/>
      <c r="IZX54" s="163"/>
      <c r="IZY54" s="163"/>
      <c r="IZZ54" s="163"/>
      <c r="JAA54" s="163"/>
      <c r="JAB54" s="163"/>
      <c r="JAC54" s="163"/>
      <c r="JAD54" s="163"/>
      <c r="JAE54" s="163"/>
      <c r="JAF54" s="163"/>
      <c r="JAG54" s="163"/>
      <c r="JAH54" s="163"/>
      <c r="JAI54" s="163"/>
      <c r="JAJ54" s="163"/>
      <c r="JAK54" s="163"/>
      <c r="JAL54" s="163"/>
      <c r="JAM54" s="163"/>
      <c r="JAN54" s="163"/>
      <c r="JAO54" s="163"/>
      <c r="JAP54" s="163"/>
      <c r="JAQ54" s="163"/>
      <c r="JAR54" s="163"/>
      <c r="JAS54" s="163"/>
      <c r="JAT54" s="163"/>
      <c r="JAU54" s="163"/>
      <c r="JAV54" s="163"/>
      <c r="JAW54" s="163"/>
      <c r="JAX54" s="163"/>
      <c r="JAY54" s="163"/>
      <c r="JAZ54" s="163"/>
      <c r="JBA54" s="163"/>
      <c r="JBB54" s="163"/>
      <c r="JBC54" s="163"/>
      <c r="JBD54" s="163"/>
      <c r="JBE54" s="163"/>
      <c r="JBF54" s="163"/>
      <c r="JBG54" s="163"/>
      <c r="JBH54" s="163"/>
      <c r="JBI54" s="163"/>
      <c r="JBJ54" s="163"/>
      <c r="JBK54" s="163"/>
      <c r="JBL54" s="163"/>
      <c r="JBM54" s="163"/>
      <c r="JBN54" s="163"/>
      <c r="JBO54" s="163"/>
      <c r="JBP54" s="163"/>
      <c r="JBQ54" s="163"/>
      <c r="JBR54" s="163"/>
      <c r="JBS54" s="163"/>
      <c r="JBT54" s="163"/>
      <c r="JBU54" s="163"/>
      <c r="JBV54" s="163"/>
      <c r="JBW54" s="163"/>
      <c r="JBX54" s="163"/>
      <c r="JBY54" s="163"/>
      <c r="JBZ54" s="163"/>
      <c r="JCA54" s="163"/>
      <c r="JCB54" s="163"/>
      <c r="JCC54" s="163"/>
      <c r="JCD54" s="163"/>
      <c r="JCE54" s="163"/>
      <c r="JCF54" s="163"/>
      <c r="JCG54" s="163"/>
      <c r="JCH54" s="163"/>
      <c r="JCI54" s="163"/>
      <c r="JCJ54" s="163"/>
      <c r="JCK54" s="163"/>
      <c r="JCL54" s="163"/>
      <c r="JCM54" s="163"/>
      <c r="JCN54" s="163"/>
      <c r="JCO54" s="163"/>
      <c r="JCP54" s="163"/>
      <c r="JCQ54" s="163"/>
      <c r="JCR54" s="163"/>
      <c r="JCS54" s="163"/>
      <c r="JCT54" s="163"/>
      <c r="JCU54" s="163"/>
      <c r="JCV54" s="163"/>
      <c r="JCW54" s="163"/>
      <c r="JCX54" s="163"/>
      <c r="JCY54" s="163"/>
      <c r="JCZ54" s="163"/>
      <c r="JDA54" s="163"/>
      <c r="JDB54" s="163"/>
      <c r="JDC54" s="163"/>
      <c r="JDD54" s="163"/>
      <c r="JDE54" s="163"/>
      <c r="JDF54" s="163"/>
      <c r="JDG54" s="163"/>
      <c r="JDH54" s="163"/>
      <c r="JDI54" s="163"/>
      <c r="JDJ54" s="163"/>
      <c r="JDK54" s="163"/>
      <c r="JDL54" s="163"/>
      <c r="JDM54" s="163"/>
      <c r="JDN54" s="163"/>
      <c r="JDO54" s="163"/>
      <c r="JDP54" s="163"/>
      <c r="JDQ54" s="163"/>
      <c r="JDR54" s="163"/>
      <c r="JDS54" s="163"/>
      <c r="JDT54" s="163"/>
      <c r="JDU54" s="163"/>
      <c r="JDV54" s="163"/>
      <c r="JDW54" s="163"/>
      <c r="JDX54" s="163"/>
      <c r="JDY54" s="163"/>
      <c r="JDZ54" s="163"/>
      <c r="JEA54" s="163"/>
      <c r="JEB54" s="163"/>
      <c r="JEC54" s="163"/>
      <c r="JED54" s="163"/>
      <c r="JEE54" s="163"/>
      <c r="JEF54" s="163"/>
      <c r="JEG54" s="163"/>
      <c r="JEH54" s="163"/>
      <c r="JEI54" s="163"/>
      <c r="JEJ54" s="163"/>
      <c r="JEK54" s="163"/>
      <c r="JEL54" s="163"/>
      <c r="JEM54" s="163"/>
      <c r="JEN54" s="163"/>
      <c r="JEO54" s="163"/>
      <c r="JEP54" s="163"/>
      <c r="JEQ54" s="163"/>
      <c r="JER54" s="163"/>
      <c r="JES54" s="163"/>
      <c r="JET54" s="163"/>
      <c r="JEU54" s="163"/>
      <c r="JEV54" s="163"/>
      <c r="JEW54" s="163"/>
      <c r="JEX54" s="163"/>
      <c r="JEY54" s="163"/>
      <c r="JEZ54" s="163"/>
      <c r="JFA54" s="163"/>
      <c r="JFB54" s="163"/>
      <c r="JFC54" s="163"/>
      <c r="JFD54" s="163"/>
      <c r="JFE54" s="163"/>
      <c r="JFF54" s="163"/>
      <c r="JFG54" s="163"/>
      <c r="JFH54" s="163"/>
      <c r="JFI54" s="163"/>
      <c r="JFJ54" s="163"/>
      <c r="JFK54" s="163"/>
      <c r="JFL54" s="163"/>
      <c r="JFM54" s="163"/>
      <c r="JFN54" s="163"/>
      <c r="JFO54" s="163"/>
      <c r="JFP54" s="163"/>
      <c r="JFQ54" s="163"/>
      <c r="JFR54" s="163"/>
      <c r="JFS54" s="163"/>
      <c r="JFT54" s="163"/>
      <c r="JFU54" s="163"/>
      <c r="JFV54" s="163"/>
      <c r="JFW54" s="163"/>
      <c r="JFX54" s="163"/>
      <c r="JFY54" s="163"/>
      <c r="JFZ54" s="163"/>
      <c r="JGA54" s="163"/>
      <c r="JGB54" s="163"/>
      <c r="JGC54" s="163"/>
      <c r="JGD54" s="163"/>
      <c r="JGE54" s="163"/>
      <c r="JGF54" s="163"/>
      <c r="JGG54" s="163"/>
      <c r="JGH54" s="163"/>
      <c r="JGI54" s="163"/>
      <c r="JGJ54" s="163"/>
      <c r="JGK54" s="163"/>
      <c r="JGL54" s="163"/>
      <c r="JGM54" s="163"/>
      <c r="JGN54" s="163"/>
      <c r="JGO54" s="163"/>
      <c r="JGP54" s="163"/>
      <c r="JGQ54" s="163"/>
      <c r="JGR54" s="163"/>
      <c r="JGS54" s="163"/>
      <c r="JGT54" s="163"/>
      <c r="JGU54" s="163"/>
      <c r="JGV54" s="163"/>
      <c r="JGW54" s="163"/>
      <c r="JGX54" s="163"/>
      <c r="JGY54" s="163"/>
      <c r="JGZ54" s="163"/>
      <c r="JHA54" s="163"/>
      <c r="JHB54" s="163"/>
      <c r="JHC54" s="163"/>
      <c r="JHD54" s="163"/>
      <c r="JHE54" s="163"/>
      <c r="JHF54" s="163"/>
      <c r="JHG54" s="163"/>
      <c r="JHH54" s="163"/>
      <c r="JHI54" s="163"/>
      <c r="JHJ54" s="163"/>
      <c r="JHK54" s="163"/>
      <c r="JHL54" s="163"/>
      <c r="JHM54" s="163"/>
      <c r="JHN54" s="163"/>
      <c r="JHO54" s="163"/>
      <c r="JHP54" s="163"/>
      <c r="JHQ54" s="163"/>
      <c r="JHR54" s="163"/>
      <c r="JHS54" s="163"/>
      <c r="JHT54" s="163"/>
      <c r="JHU54" s="163"/>
      <c r="JHV54" s="163"/>
      <c r="JHW54" s="163"/>
      <c r="JHX54" s="163"/>
      <c r="JHY54" s="163"/>
      <c r="JHZ54" s="163"/>
      <c r="JIA54" s="163"/>
      <c r="JIB54" s="163"/>
      <c r="JIC54" s="163"/>
      <c r="JID54" s="163"/>
      <c r="JIE54" s="163"/>
      <c r="JIF54" s="163"/>
      <c r="JIG54" s="163"/>
      <c r="JIH54" s="163"/>
      <c r="JII54" s="163"/>
      <c r="JIJ54" s="163"/>
      <c r="JIK54" s="163"/>
      <c r="JIL54" s="163"/>
      <c r="JIM54" s="163"/>
      <c r="JIN54" s="163"/>
      <c r="JIO54" s="163"/>
      <c r="JIP54" s="163"/>
      <c r="JIQ54" s="163"/>
      <c r="JIR54" s="163"/>
      <c r="JIS54" s="163"/>
      <c r="JIT54" s="163"/>
      <c r="JIU54" s="163"/>
      <c r="JIV54" s="163"/>
      <c r="JIW54" s="163"/>
      <c r="JIX54" s="163"/>
      <c r="JIY54" s="163"/>
      <c r="JIZ54" s="163"/>
      <c r="JJA54" s="163"/>
      <c r="JJB54" s="163"/>
      <c r="JJC54" s="163"/>
      <c r="JJD54" s="163"/>
      <c r="JJE54" s="163"/>
      <c r="JJF54" s="163"/>
      <c r="JJG54" s="163"/>
      <c r="JJH54" s="163"/>
      <c r="JJI54" s="163"/>
      <c r="JJJ54" s="163"/>
      <c r="JJK54" s="163"/>
      <c r="JJL54" s="163"/>
      <c r="JJM54" s="163"/>
      <c r="JJN54" s="163"/>
      <c r="JJO54" s="163"/>
      <c r="JJP54" s="163"/>
      <c r="JJQ54" s="163"/>
      <c r="JJR54" s="163"/>
      <c r="JJS54" s="163"/>
      <c r="JJT54" s="163"/>
      <c r="JJU54" s="163"/>
      <c r="JJV54" s="163"/>
      <c r="JJW54" s="163"/>
      <c r="JJX54" s="163"/>
      <c r="JJY54" s="163"/>
      <c r="JJZ54" s="163"/>
      <c r="JKA54" s="163"/>
      <c r="JKB54" s="163"/>
      <c r="JKC54" s="163"/>
      <c r="JKD54" s="163"/>
      <c r="JKE54" s="163"/>
      <c r="JKF54" s="163"/>
      <c r="JKG54" s="163"/>
      <c r="JKH54" s="163"/>
      <c r="JKI54" s="163"/>
      <c r="JKJ54" s="163"/>
      <c r="JKK54" s="163"/>
      <c r="JKL54" s="163"/>
      <c r="JKM54" s="163"/>
      <c r="JKN54" s="163"/>
      <c r="JKO54" s="163"/>
      <c r="JKP54" s="163"/>
      <c r="JKQ54" s="163"/>
      <c r="JKR54" s="163"/>
      <c r="JKS54" s="163"/>
      <c r="JKT54" s="163"/>
      <c r="JKU54" s="163"/>
      <c r="JKV54" s="163"/>
      <c r="JKW54" s="163"/>
      <c r="JKX54" s="163"/>
      <c r="JKY54" s="163"/>
      <c r="JKZ54" s="163"/>
      <c r="JLA54" s="163"/>
      <c r="JLB54" s="163"/>
      <c r="JLC54" s="163"/>
      <c r="JLD54" s="163"/>
      <c r="JLE54" s="163"/>
      <c r="JLF54" s="163"/>
      <c r="JLG54" s="163"/>
      <c r="JLH54" s="163"/>
      <c r="JLI54" s="163"/>
      <c r="JLJ54" s="163"/>
      <c r="JLK54" s="163"/>
      <c r="JLL54" s="163"/>
      <c r="JLM54" s="163"/>
      <c r="JLN54" s="163"/>
      <c r="JLO54" s="163"/>
      <c r="JLP54" s="163"/>
      <c r="JLQ54" s="163"/>
      <c r="JLR54" s="163"/>
      <c r="JLS54" s="163"/>
      <c r="JLT54" s="163"/>
      <c r="JLU54" s="163"/>
      <c r="JLV54" s="163"/>
      <c r="JLW54" s="163"/>
      <c r="JLX54" s="163"/>
      <c r="JLY54" s="163"/>
      <c r="JLZ54" s="163"/>
      <c r="JMA54" s="163"/>
      <c r="JMB54" s="163"/>
      <c r="JMC54" s="163"/>
      <c r="JMD54" s="163"/>
      <c r="JME54" s="163"/>
      <c r="JMF54" s="163"/>
      <c r="JMG54" s="163"/>
      <c r="JMH54" s="163"/>
      <c r="JMI54" s="163"/>
      <c r="JMJ54" s="163"/>
      <c r="JMK54" s="163"/>
      <c r="JML54" s="163"/>
      <c r="JMM54" s="163"/>
      <c r="JMN54" s="163"/>
      <c r="JMO54" s="163"/>
      <c r="JMP54" s="163"/>
      <c r="JMQ54" s="163"/>
      <c r="JMR54" s="163"/>
      <c r="JMS54" s="163"/>
      <c r="JMT54" s="163"/>
      <c r="JMU54" s="163"/>
      <c r="JMV54" s="163"/>
      <c r="JMW54" s="163"/>
      <c r="JMX54" s="163"/>
      <c r="JMY54" s="163"/>
      <c r="JMZ54" s="163"/>
      <c r="JNA54" s="163"/>
      <c r="JNB54" s="163"/>
      <c r="JNC54" s="163"/>
      <c r="JND54" s="163"/>
      <c r="JNE54" s="163"/>
      <c r="JNF54" s="163"/>
      <c r="JNG54" s="163"/>
      <c r="JNH54" s="163"/>
      <c r="JNI54" s="163"/>
      <c r="JNJ54" s="163"/>
      <c r="JNK54" s="163"/>
      <c r="JNL54" s="163"/>
      <c r="JNM54" s="163"/>
      <c r="JNN54" s="163"/>
      <c r="JNO54" s="163"/>
      <c r="JNP54" s="163"/>
      <c r="JNQ54" s="163"/>
      <c r="JNR54" s="163"/>
      <c r="JNS54" s="163"/>
      <c r="JNT54" s="163"/>
      <c r="JNU54" s="163"/>
      <c r="JNV54" s="163"/>
      <c r="JNW54" s="163"/>
      <c r="JNX54" s="163"/>
      <c r="JNY54" s="163"/>
      <c r="JNZ54" s="163"/>
      <c r="JOA54" s="163"/>
      <c r="JOB54" s="163"/>
      <c r="JOC54" s="163"/>
      <c r="JOD54" s="163"/>
      <c r="JOE54" s="163"/>
      <c r="JOF54" s="163"/>
      <c r="JOG54" s="163"/>
      <c r="JOH54" s="163"/>
      <c r="JOI54" s="163"/>
      <c r="JOJ54" s="163"/>
      <c r="JOK54" s="163"/>
      <c r="JOL54" s="163"/>
      <c r="JOM54" s="163"/>
      <c r="JON54" s="163"/>
      <c r="JOO54" s="163"/>
      <c r="JOP54" s="163"/>
      <c r="JOQ54" s="163"/>
      <c r="JOR54" s="163"/>
      <c r="JOS54" s="163"/>
      <c r="JOT54" s="163"/>
      <c r="JOU54" s="163"/>
      <c r="JOV54" s="163"/>
      <c r="JOW54" s="163"/>
      <c r="JOX54" s="163"/>
      <c r="JOY54" s="163"/>
      <c r="JOZ54" s="163"/>
      <c r="JPA54" s="163"/>
      <c r="JPB54" s="163"/>
      <c r="JPC54" s="163"/>
      <c r="JPD54" s="163"/>
      <c r="JPE54" s="163"/>
      <c r="JPF54" s="163"/>
      <c r="JPG54" s="163"/>
      <c r="JPH54" s="163"/>
      <c r="JPI54" s="163"/>
      <c r="JPJ54" s="163"/>
      <c r="JPK54" s="163"/>
      <c r="JPL54" s="163"/>
      <c r="JPM54" s="163"/>
      <c r="JPN54" s="163"/>
      <c r="JPO54" s="163"/>
      <c r="JPP54" s="163"/>
      <c r="JPQ54" s="163"/>
      <c r="JPR54" s="163"/>
      <c r="JPS54" s="163"/>
      <c r="JPT54" s="163"/>
      <c r="JPU54" s="163"/>
      <c r="JPV54" s="163"/>
      <c r="JPW54" s="163"/>
      <c r="JPX54" s="163"/>
      <c r="JPY54" s="163"/>
      <c r="JPZ54" s="163"/>
      <c r="JQA54" s="163"/>
      <c r="JQB54" s="163"/>
      <c r="JQC54" s="163"/>
      <c r="JQD54" s="163"/>
      <c r="JQE54" s="163"/>
      <c r="JQF54" s="163"/>
      <c r="JQG54" s="163"/>
      <c r="JQH54" s="163"/>
      <c r="JQI54" s="163"/>
      <c r="JQJ54" s="163"/>
      <c r="JQK54" s="163"/>
      <c r="JQL54" s="163"/>
      <c r="JQM54" s="163"/>
      <c r="JQN54" s="163"/>
      <c r="JQO54" s="163"/>
      <c r="JQP54" s="163"/>
      <c r="JQQ54" s="163"/>
      <c r="JQR54" s="163"/>
      <c r="JQS54" s="163"/>
      <c r="JQT54" s="163"/>
      <c r="JQU54" s="163"/>
      <c r="JQV54" s="163"/>
      <c r="JQW54" s="163"/>
      <c r="JQX54" s="163"/>
      <c r="JQY54" s="163"/>
      <c r="JQZ54" s="163"/>
      <c r="JRA54" s="163"/>
      <c r="JRB54" s="163"/>
      <c r="JRC54" s="163"/>
      <c r="JRD54" s="163"/>
      <c r="JRE54" s="163"/>
      <c r="JRF54" s="163"/>
      <c r="JRG54" s="163"/>
      <c r="JRH54" s="163"/>
      <c r="JRI54" s="163"/>
      <c r="JRJ54" s="163"/>
      <c r="JRK54" s="163"/>
      <c r="JRL54" s="163"/>
      <c r="JRM54" s="163"/>
      <c r="JRN54" s="163"/>
      <c r="JRO54" s="163"/>
      <c r="JRP54" s="163"/>
      <c r="JRQ54" s="163"/>
      <c r="JRR54" s="163"/>
      <c r="JRS54" s="163"/>
      <c r="JRT54" s="163"/>
      <c r="JRU54" s="163"/>
      <c r="JRV54" s="163"/>
      <c r="JRW54" s="163"/>
      <c r="JRX54" s="163"/>
      <c r="JRY54" s="163"/>
      <c r="JRZ54" s="163"/>
      <c r="JSA54" s="163"/>
      <c r="JSB54" s="163"/>
      <c r="JSC54" s="163"/>
      <c r="JSD54" s="163"/>
      <c r="JSE54" s="163"/>
      <c r="JSF54" s="163"/>
      <c r="JSG54" s="163"/>
      <c r="JSH54" s="163"/>
      <c r="JSI54" s="163"/>
      <c r="JSJ54" s="163"/>
      <c r="JSK54" s="163"/>
      <c r="JSL54" s="163"/>
      <c r="JSM54" s="163"/>
      <c r="JSN54" s="163"/>
      <c r="JSO54" s="163"/>
      <c r="JSP54" s="163"/>
      <c r="JSQ54" s="163"/>
      <c r="JSR54" s="163"/>
      <c r="JSS54" s="163"/>
      <c r="JST54" s="163"/>
      <c r="JSU54" s="163"/>
      <c r="JSV54" s="163"/>
      <c r="JSW54" s="163"/>
      <c r="JSX54" s="163"/>
      <c r="JSY54" s="163"/>
      <c r="JSZ54" s="163"/>
      <c r="JTA54" s="163"/>
      <c r="JTB54" s="163"/>
      <c r="JTC54" s="163"/>
      <c r="JTD54" s="163"/>
      <c r="JTE54" s="163"/>
      <c r="JTF54" s="163"/>
      <c r="JTG54" s="163"/>
      <c r="JTH54" s="163"/>
      <c r="JTI54" s="163"/>
      <c r="JTJ54" s="163"/>
      <c r="JTK54" s="163"/>
      <c r="JTL54" s="163"/>
      <c r="JTM54" s="163"/>
      <c r="JTN54" s="163"/>
      <c r="JTO54" s="163"/>
      <c r="JTP54" s="163"/>
      <c r="JTQ54" s="163"/>
      <c r="JTR54" s="163"/>
      <c r="JTS54" s="163"/>
      <c r="JTT54" s="163"/>
      <c r="JTU54" s="163"/>
      <c r="JTV54" s="163"/>
      <c r="JTW54" s="163"/>
      <c r="JTX54" s="163"/>
      <c r="JTY54" s="163"/>
      <c r="JTZ54" s="163"/>
      <c r="JUA54" s="163"/>
      <c r="JUB54" s="163"/>
      <c r="JUC54" s="163"/>
      <c r="JUD54" s="163"/>
      <c r="JUE54" s="163"/>
      <c r="JUF54" s="163"/>
      <c r="JUG54" s="163"/>
      <c r="JUH54" s="163"/>
      <c r="JUI54" s="163"/>
      <c r="JUJ54" s="163"/>
      <c r="JUK54" s="163"/>
      <c r="JUL54" s="163"/>
      <c r="JUM54" s="163"/>
      <c r="JUN54" s="163"/>
      <c r="JUO54" s="163"/>
      <c r="JUP54" s="163"/>
      <c r="JUQ54" s="163"/>
      <c r="JUR54" s="163"/>
      <c r="JUS54" s="163"/>
      <c r="JUT54" s="163"/>
      <c r="JUU54" s="163"/>
      <c r="JUV54" s="163"/>
      <c r="JUW54" s="163"/>
      <c r="JUX54" s="163"/>
      <c r="JUY54" s="163"/>
      <c r="JUZ54" s="163"/>
      <c r="JVA54" s="163"/>
      <c r="JVB54" s="163"/>
      <c r="JVC54" s="163"/>
      <c r="JVD54" s="163"/>
      <c r="JVE54" s="163"/>
      <c r="JVF54" s="163"/>
      <c r="JVG54" s="163"/>
      <c r="JVH54" s="163"/>
      <c r="JVI54" s="163"/>
      <c r="JVJ54" s="163"/>
      <c r="JVK54" s="163"/>
      <c r="JVL54" s="163"/>
      <c r="JVM54" s="163"/>
      <c r="JVN54" s="163"/>
      <c r="JVO54" s="163"/>
      <c r="JVP54" s="163"/>
      <c r="JVQ54" s="163"/>
      <c r="JVR54" s="163"/>
      <c r="JVS54" s="163"/>
      <c r="JVT54" s="163"/>
      <c r="JVU54" s="163"/>
      <c r="JVV54" s="163"/>
      <c r="JVW54" s="163"/>
      <c r="JVX54" s="163"/>
      <c r="JVY54" s="163"/>
      <c r="JVZ54" s="163"/>
      <c r="JWA54" s="163"/>
      <c r="JWB54" s="163"/>
      <c r="JWC54" s="163"/>
      <c r="JWD54" s="163"/>
      <c r="JWE54" s="163"/>
      <c r="JWF54" s="163"/>
      <c r="JWG54" s="163"/>
      <c r="JWH54" s="163"/>
      <c r="JWI54" s="163"/>
      <c r="JWJ54" s="163"/>
      <c r="JWK54" s="163"/>
      <c r="JWL54" s="163"/>
      <c r="JWM54" s="163"/>
      <c r="JWN54" s="163"/>
      <c r="JWO54" s="163"/>
      <c r="JWP54" s="163"/>
      <c r="JWQ54" s="163"/>
      <c r="JWR54" s="163"/>
      <c r="JWS54" s="163"/>
      <c r="JWT54" s="163"/>
      <c r="JWU54" s="163"/>
      <c r="JWV54" s="163"/>
      <c r="JWW54" s="163"/>
      <c r="JWX54" s="163"/>
      <c r="JWY54" s="163"/>
      <c r="JWZ54" s="163"/>
      <c r="JXA54" s="163"/>
      <c r="JXB54" s="163"/>
      <c r="JXC54" s="163"/>
      <c r="JXD54" s="163"/>
      <c r="JXE54" s="163"/>
      <c r="JXF54" s="163"/>
      <c r="JXG54" s="163"/>
      <c r="JXH54" s="163"/>
      <c r="JXI54" s="163"/>
      <c r="JXJ54" s="163"/>
      <c r="JXK54" s="163"/>
      <c r="JXL54" s="163"/>
      <c r="JXM54" s="163"/>
      <c r="JXN54" s="163"/>
      <c r="JXO54" s="163"/>
      <c r="JXP54" s="163"/>
      <c r="JXQ54" s="163"/>
      <c r="JXR54" s="163"/>
      <c r="JXS54" s="163"/>
      <c r="JXT54" s="163"/>
      <c r="JXU54" s="163"/>
      <c r="JXV54" s="163"/>
      <c r="JXW54" s="163"/>
      <c r="JXX54" s="163"/>
      <c r="JXY54" s="163"/>
      <c r="JXZ54" s="163"/>
      <c r="JYA54" s="163"/>
      <c r="JYB54" s="163"/>
      <c r="JYC54" s="163"/>
      <c r="JYD54" s="163"/>
      <c r="JYE54" s="163"/>
      <c r="JYF54" s="163"/>
      <c r="JYG54" s="163"/>
      <c r="JYH54" s="163"/>
      <c r="JYI54" s="163"/>
      <c r="JYJ54" s="163"/>
      <c r="JYK54" s="163"/>
      <c r="JYL54" s="163"/>
      <c r="JYM54" s="163"/>
      <c r="JYN54" s="163"/>
      <c r="JYO54" s="163"/>
      <c r="JYP54" s="163"/>
      <c r="JYQ54" s="163"/>
      <c r="JYR54" s="163"/>
      <c r="JYS54" s="163"/>
      <c r="JYT54" s="163"/>
      <c r="JYU54" s="163"/>
      <c r="JYV54" s="163"/>
      <c r="JYW54" s="163"/>
      <c r="JYX54" s="163"/>
      <c r="JYY54" s="163"/>
      <c r="JYZ54" s="163"/>
      <c r="JZA54" s="163"/>
      <c r="JZB54" s="163"/>
      <c r="JZC54" s="163"/>
      <c r="JZD54" s="163"/>
      <c r="JZE54" s="163"/>
      <c r="JZF54" s="163"/>
      <c r="JZG54" s="163"/>
      <c r="JZH54" s="163"/>
      <c r="JZI54" s="163"/>
      <c r="JZJ54" s="163"/>
      <c r="JZK54" s="163"/>
      <c r="JZL54" s="163"/>
      <c r="JZM54" s="163"/>
      <c r="JZN54" s="163"/>
      <c r="JZO54" s="163"/>
      <c r="JZP54" s="163"/>
      <c r="JZQ54" s="163"/>
      <c r="JZR54" s="163"/>
      <c r="JZS54" s="163"/>
      <c r="JZT54" s="163"/>
      <c r="JZU54" s="163"/>
      <c r="JZV54" s="163"/>
      <c r="JZW54" s="163"/>
      <c r="JZX54" s="163"/>
      <c r="JZY54" s="163"/>
      <c r="JZZ54" s="163"/>
      <c r="KAA54" s="163"/>
      <c r="KAB54" s="163"/>
      <c r="KAC54" s="163"/>
      <c r="KAD54" s="163"/>
      <c r="KAE54" s="163"/>
      <c r="KAF54" s="163"/>
      <c r="KAG54" s="163"/>
      <c r="KAH54" s="163"/>
      <c r="KAI54" s="163"/>
      <c r="KAJ54" s="163"/>
      <c r="KAK54" s="163"/>
      <c r="KAL54" s="163"/>
      <c r="KAM54" s="163"/>
      <c r="KAN54" s="163"/>
      <c r="KAO54" s="163"/>
      <c r="KAP54" s="163"/>
      <c r="KAQ54" s="163"/>
      <c r="KAR54" s="163"/>
      <c r="KAS54" s="163"/>
      <c r="KAT54" s="163"/>
      <c r="KAU54" s="163"/>
      <c r="KAV54" s="163"/>
      <c r="KAW54" s="163"/>
      <c r="KAX54" s="163"/>
      <c r="KAY54" s="163"/>
      <c r="KAZ54" s="163"/>
      <c r="KBA54" s="163"/>
      <c r="KBB54" s="163"/>
      <c r="KBC54" s="163"/>
      <c r="KBD54" s="163"/>
      <c r="KBE54" s="163"/>
      <c r="KBF54" s="163"/>
      <c r="KBG54" s="163"/>
      <c r="KBH54" s="163"/>
      <c r="KBI54" s="163"/>
      <c r="KBJ54" s="163"/>
      <c r="KBK54" s="163"/>
      <c r="KBL54" s="163"/>
      <c r="KBM54" s="163"/>
      <c r="KBN54" s="163"/>
      <c r="KBO54" s="163"/>
      <c r="KBP54" s="163"/>
      <c r="KBQ54" s="163"/>
      <c r="KBR54" s="163"/>
      <c r="KBS54" s="163"/>
      <c r="KBT54" s="163"/>
      <c r="KBU54" s="163"/>
      <c r="KBV54" s="163"/>
      <c r="KBW54" s="163"/>
      <c r="KBX54" s="163"/>
      <c r="KBY54" s="163"/>
      <c r="KBZ54" s="163"/>
      <c r="KCA54" s="163"/>
      <c r="KCB54" s="163"/>
      <c r="KCC54" s="163"/>
      <c r="KCD54" s="163"/>
      <c r="KCE54" s="163"/>
      <c r="KCF54" s="163"/>
      <c r="KCG54" s="163"/>
      <c r="KCH54" s="163"/>
      <c r="KCI54" s="163"/>
      <c r="KCJ54" s="163"/>
      <c r="KCK54" s="163"/>
      <c r="KCL54" s="163"/>
      <c r="KCM54" s="163"/>
      <c r="KCN54" s="163"/>
      <c r="KCO54" s="163"/>
      <c r="KCP54" s="163"/>
      <c r="KCQ54" s="163"/>
      <c r="KCR54" s="163"/>
      <c r="KCS54" s="163"/>
      <c r="KCT54" s="163"/>
      <c r="KCU54" s="163"/>
      <c r="KCV54" s="163"/>
      <c r="KCW54" s="163"/>
      <c r="KCX54" s="163"/>
      <c r="KCY54" s="163"/>
      <c r="KCZ54" s="163"/>
      <c r="KDA54" s="163"/>
      <c r="KDB54" s="163"/>
      <c r="KDC54" s="163"/>
      <c r="KDD54" s="163"/>
      <c r="KDE54" s="163"/>
      <c r="KDF54" s="163"/>
      <c r="KDG54" s="163"/>
      <c r="KDH54" s="163"/>
      <c r="KDI54" s="163"/>
      <c r="KDJ54" s="163"/>
      <c r="KDK54" s="163"/>
      <c r="KDL54" s="163"/>
      <c r="KDM54" s="163"/>
      <c r="KDN54" s="163"/>
      <c r="KDO54" s="163"/>
      <c r="KDP54" s="163"/>
      <c r="KDQ54" s="163"/>
      <c r="KDR54" s="163"/>
      <c r="KDS54" s="163"/>
      <c r="KDT54" s="163"/>
      <c r="KDU54" s="163"/>
      <c r="KDV54" s="163"/>
      <c r="KDW54" s="163"/>
      <c r="KDX54" s="163"/>
      <c r="KDY54" s="163"/>
      <c r="KDZ54" s="163"/>
      <c r="KEA54" s="163"/>
      <c r="KEB54" s="163"/>
      <c r="KEC54" s="163"/>
      <c r="KED54" s="163"/>
      <c r="KEE54" s="163"/>
      <c r="KEF54" s="163"/>
      <c r="KEG54" s="163"/>
      <c r="KEH54" s="163"/>
      <c r="KEI54" s="163"/>
      <c r="KEJ54" s="163"/>
      <c r="KEK54" s="163"/>
      <c r="KEL54" s="163"/>
      <c r="KEM54" s="163"/>
      <c r="KEN54" s="163"/>
      <c r="KEO54" s="163"/>
      <c r="KEP54" s="163"/>
      <c r="KEQ54" s="163"/>
      <c r="KER54" s="163"/>
      <c r="KES54" s="163"/>
      <c r="KET54" s="163"/>
      <c r="KEU54" s="163"/>
      <c r="KEV54" s="163"/>
      <c r="KEW54" s="163"/>
      <c r="KEX54" s="163"/>
      <c r="KEY54" s="163"/>
      <c r="KEZ54" s="163"/>
      <c r="KFA54" s="163"/>
      <c r="KFB54" s="163"/>
      <c r="KFC54" s="163"/>
      <c r="KFD54" s="163"/>
      <c r="KFE54" s="163"/>
      <c r="KFF54" s="163"/>
      <c r="KFG54" s="163"/>
      <c r="KFH54" s="163"/>
      <c r="KFI54" s="163"/>
      <c r="KFJ54" s="163"/>
      <c r="KFK54" s="163"/>
      <c r="KFL54" s="163"/>
      <c r="KFM54" s="163"/>
      <c r="KFN54" s="163"/>
      <c r="KFO54" s="163"/>
      <c r="KFP54" s="163"/>
      <c r="KFQ54" s="163"/>
      <c r="KFR54" s="163"/>
      <c r="KFS54" s="163"/>
      <c r="KFT54" s="163"/>
      <c r="KFU54" s="163"/>
      <c r="KFV54" s="163"/>
      <c r="KFW54" s="163"/>
      <c r="KFX54" s="163"/>
      <c r="KFY54" s="163"/>
      <c r="KFZ54" s="163"/>
      <c r="KGA54" s="163"/>
      <c r="KGB54" s="163"/>
      <c r="KGC54" s="163"/>
      <c r="KGD54" s="163"/>
      <c r="KGE54" s="163"/>
      <c r="KGF54" s="163"/>
      <c r="KGG54" s="163"/>
      <c r="KGH54" s="163"/>
      <c r="KGI54" s="163"/>
      <c r="KGJ54" s="163"/>
      <c r="KGK54" s="163"/>
      <c r="KGL54" s="163"/>
      <c r="KGM54" s="163"/>
      <c r="KGN54" s="163"/>
      <c r="KGO54" s="163"/>
      <c r="KGP54" s="163"/>
      <c r="KGQ54" s="163"/>
      <c r="KGR54" s="163"/>
      <c r="KGS54" s="163"/>
      <c r="KGT54" s="163"/>
      <c r="KGU54" s="163"/>
      <c r="KGV54" s="163"/>
      <c r="KGW54" s="163"/>
      <c r="KGX54" s="163"/>
      <c r="KGY54" s="163"/>
      <c r="KGZ54" s="163"/>
      <c r="KHA54" s="163"/>
      <c r="KHB54" s="163"/>
      <c r="KHC54" s="163"/>
      <c r="KHD54" s="163"/>
      <c r="KHE54" s="163"/>
      <c r="KHF54" s="163"/>
      <c r="KHG54" s="163"/>
      <c r="KHH54" s="163"/>
      <c r="KHI54" s="163"/>
      <c r="KHJ54" s="163"/>
      <c r="KHK54" s="163"/>
      <c r="KHL54" s="163"/>
      <c r="KHM54" s="163"/>
      <c r="KHN54" s="163"/>
      <c r="KHO54" s="163"/>
      <c r="KHP54" s="163"/>
      <c r="KHQ54" s="163"/>
      <c r="KHR54" s="163"/>
      <c r="KHS54" s="163"/>
      <c r="KHT54" s="163"/>
      <c r="KHU54" s="163"/>
      <c r="KHV54" s="163"/>
      <c r="KHW54" s="163"/>
      <c r="KHX54" s="163"/>
      <c r="KHY54" s="163"/>
      <c r="KHZ54" s="163"/>
      <c r="KIA54" s="163"/>
      <c r="KIB54" s="163"/>
      <c r="KIC54" s="163"/>
      <c r="KID54" s="163"/>
      <c r="KIE54" s="163"/>
      <c r="KIF54" s="163"/>
      <c r="KIG54" s="163"/>
      <c r="KIH54" s="163"/>
      <c r="KII54" s="163"/>
      <c r="KIJ54" s="163"/>
      <c r="KIK54" s="163"/>
      <c r="KIL54" s="163"/>
      <c r="KIM54" s="163"/>
      <c r="KIN54" s="163"/>
      <c r="KIO54" s="163"/>
      <c r="KIP54" s="163"/>
      <c r="KIQ54" s="163"/>
      <c r="KIR54" s="163"/>
      <c r="KIS54" s="163"/>
      <c r="KIT54" s="163"/>
      <c r="KIU54" s="163"/>
      <c r="KIV54" s="163"/>
      <c r="KIW54" s="163"/>
      <c r="KIX54" s="163"/>
      <c r="KIY54" s="163"/>
      <c r="KIZ54" s="163"/>
      <c r="KJA54" s="163"/>
      <c r="KJB54" s="163"/>
      <c r="KJC54" s="163"/>
      <c r="KJD54" s="163"/>
      <c r="KJE54" s="163"/>
      <c r="KJF54" s="163"/>
      <c r="KJG54" s="163"/>
      <c r="KJH54" s="163"/>
      <c r="KJI54" s="163"/>
      <c r="KJJ54" s="163"/>
      <c r="KJK54" s="163"/>
      <c r="KJL54" s="163"/>
      <c r="KJM54" s="163"/>
      <c r="KJN54" s="163"/>
      <c r="KJO54" s="163"/>
      <c r="KJP54" s="163"/>
      <c r="KJQ54" s="163"/>
      <c r="KJR54" s="163"/>
      <c r="KJS54" s="163"/>
      <c r="KJT54" s="163"/>
      <c r="KJU54" s="163"/>
      <c r="KJV54" s="163"/>
      <c r="KJW54" s="163"/>
      <c r="KJX54" s="163"/>
      <c r="KJY54" s="163"/>
      <c r="KJZ54" s="163"/>
      <c r="KKA54" s="163"/>
      <c r="KKB54" s="163"/>
      <c r="KKC54" s="163"/>
      <c r="KKD54" s="163"/>
      <c r="KKE54" s="163"/>
      <c r="KKF54" s="163"/>
      <c r="KKG54" s="163"/>
      <c r="KKH54" s="163"/>
      <c r="KKI54" s="163"/>
      <c r="KKJ54" s="163"/>
      <c r="KKK54" s="163"/>
      <c r="KKL54" s="163"/>
      <c r="KKM54" s="163"/>
      <c r="KKN54" s="163"/>
      <c r="KKO54" s="163"/>
      <c r="KKP54" s="163"/>
      <c r="KKQ54" s="163"/>
      <c r="KKR54" s="163"/>
      <c r="KKS54" s="163"/>
      <c r="KKT54" s="163"/>
      <c r="KKU54" s="163"/>
      <c r="KKV54" s="163"/>
      <c r="KKW54" s="163"/>
      <c r="KKX54" s="163"/>
      <c r="KKY54" s="163"/>
      <c r="KKZ54" s="163"/>
      <c r="KLA54" s="163"/>
      <c r="KLB54" s="163"/>
      <c r="KLC54" s="163"/>
      <c r="KLD54" s="163"/>
      <c r="KLE54" s="163"/>
      <c r="KLF54" s="163"/>
      <c r="KLG54" s="163"/>
      <c r="KLH54" s="163"/>
      <c r="KLI54" s="163"/>
      <c r="KLJ54" s="163"/>
      <c r="KLK54" s="163"/>
      <c r="KLL54" s="163"/>
      <c r="KLM54" s="163"/>
      <c r="KLN54" s="163"/>
      <c r="KLO54" s="163"/>
      <c r="KLP54" s="163"/>
      <c r="KLQ54" s="163"/>
      <c r="KLR54" s="163"/>
      <c r="KLS54" s="163"/>
      <c r="KLT54" s="163"/>
      <c r="KLU54" s="163"/>
      <c r="KLV54" s="163"/>
      <c r="KLW54" s="163"/>
      <c r="KLX54" s="163"/>
      <c r="KLY54" s="163"/>
      <c r="KLZ54" s="163"/>
      <c r="KMA54" s="163"/>
      <c r="KMB54" s="163"/>
      <c r="KMC54" s="163"/>
      <c r="KMD54" s="163"/>
      <c r="KME54" s="163"/>
      <c r="KMF54" s="163"/>
      <c r="KMG54" s="163"/>
      <c r="KMH54" s="163"/>
      <c r="KMI54" s="163"/>
      <c r="KMJ54" s="163"/>
      <c r="KMK54" s="163"/>
      <c r="KML54" s="163"/>
      <c r="KMM54" s="163"/>
      <c r="KMN54" s="163"/>
      <c r="KMO54" s="163"/>
      <c r="KMP54" s="163"/>
      <c r="KMQ54" s="163"/>
      <c r="KMR54" s="163"/>
      <c r="KMS54" s="163"/>
      <c r="KMT54" s="163"/>
      <c r="KMU54" s="163"/>
      <c r="KMV54" s="163"/>
      <c r="KMW54" s="163"/>
      <c r="KMX54" s="163"/>
      <c r="KMY54" s="163"/>
      <c r="KMZ54" s="163"/>
      <c r="KNA54" s="163"/>
      <c r="KNB54" s="163"/>
      <c r="KNC54" s="163"/>
      <c r="KND54" s="163"/>
      <c r="KNE54" s="163"/>
      <c r="KNF54" s="163"/>
      <c r="KNG54" s="163"/>
      <c r="KNH54" s="163"/>
      <c r="KNI54" s="163"/>
      <c r="KNJ54" s="163"/>
      <c r="KNK54" s="163"/>
      <c r="KNL54" s="163"/>
      <c r="KNM54" s="163"/>
      <c r="KNN54" s="163"/>
      <c r="KNO54" s="163"/>
      <c r="KNP54" s="163"/>
      <c r="KNQ54" s="163"/>
      <c r="KNR54" s="163"/>
      <c r="KNS54" s="163"/>
      <c r="KNT54" s="163"/>
      <c r="KNU54" s="163"/>
      <c r="KNV54" s="163"/>
      <c r="KNW54" s="163"/>
      <c r="KNX54" s="163"/>
      <c r="KNY54" s="163"/>
      <c r="KNZ54" s="163"/>
      <c r="KOA54" s="163"/>
      <c r="KOB54" s="163"/>
      <c r="KOC54" s="163"/>
      <c r="KOD54" s="163"/>
      <c r="KOE54" s="163"/>
      <c r="KOF54" s="163"/>
      <c r="KOG54" s="163"/>
      <c r="KOH54" s="163"/>
      <c r="KOI54" s="163"/>
      <c r="KOJ54" s="163"/>
      <c r="KOK54" s="163"/>
      <c r="KOL54" s="163"/>
      <c r="KOM54" s="163"/>
      <c r="KON54" s="163"/>
      <c r="KOO54" s="163"/>
      <c r="KOP54" s="163"/>
      <c r="KOQ54" s="163"/>
      <c r="KOR54" s="163"/>
      <c r="KOS54" s="163"/>
      <c r="KOT54" s="163"/>
      <c r="KOU54" s="163"/>
      <c r="KOV54" s="163"/>
      <c r="KOW54" s="163"/>
      <c r="KOX54" s="163"/>
      <c r="KOY54" s="163"/>
      <c r="KOZ54" s="163"/>
      <c r="KPA54" s="163"/>
      <c r="KPB54" s="163"/>
      <c r="KPC54" s="163"/>
      <c r="KPD54" s="163"/>
      <c r="KPE54" s="163"/>
      <c r="KPF54" s="163"/>
      <c r="KPG54" s="163"/>
      <c r="KPH54" s="163"/>
      <c r="KPI54" s="163"/>
      <c r="KPJ54" s="163"/>
      <c r="KPK54" s="163"/>
      <c r="KPL54" s="163"/>
      <c r="KPM54" s="163"/>
      <c r="KPN54" s="163"/>
      <c r="KPO54" s="163"/>
      <c r="KPP54" s="163"/>
      <c r="KPQ54" s="163"/>
      <c r="KPR54" s="163"/>
      <c r="KPS54" s="163"/>
      <c r="KPT54" s="163"/>
      <c r="KPU54" s="163"/>
      <c r="KPV54" s="163"/>
      <c r="KPW54" s="163"/>
      <c r="KPX54" s="163"/>
      <c r="KPY54" s="163"/>
      <c r="KPZ54" s="163"/>
      <c r="KQA54" s="163"/>
      <c r="KQB54" s="163"/>
      <c r="KQC54" s="163"/>
      <c r="KQD54" s="163"/>
      <c r="KQE54" s="163"/>
      <c r="KQF54" s="163"/>
      <c r="KQG54" s="163"/>
      <c r="KQH54" s="163"/>
      <c r="KQI54" s="163"/>
      <c r="KQJ54" s="163"/>
      <c r="KQK54" s="163"/>
      <c r="KQL54" s="163"/>
      <c r="KQM54" s="163"/>
      <c r="KQN54" s="163"/>
      <c r="KQO54" s="163"/>
      <c r="KQP54" s="163"/>
      <c r="KQQ54" s="163"/>
      <c r="KQR54" s="163"/>
      <c r="KQS54" s="163"/>
      <c r="KQT54" s="163"/>
      <c r="KQU54" s="163"/>
      <c r="KQV54" s="163"/>
      <c r="KQW54" s="163"/>
      <c r="KQX54" s="163"/>
      <c r="KQY54" s="163"/>
      <c r="KQZ54" s="163"/>
      <c r="KRA54" s="163"/>
      <c r="KRB54" s="163"/>
      <c r="KRC54" s="163"/>
      <c r="KRD54" s="163"/>
      <c r="KRE54" s="163"/>
      <c r="KRF54" s="163"/>
      <c r="KRG54" s="163"/>
      <c r="KRH54" s="163"/>
      <c r="KRI54" s="163"/>
      <c r="KRJ54" s="163"/>
      <c r="KRK54" s="163"/>
      <c r="KRL54" s="163"/>
      <c r="KRM54" s="163"/>
      <c r="KRN54" s="163"/>
      <c r="KRO54" s="163"/>
      <c r="KRP54" s="163"/>
      <c r="KRQ54" s="163"/>
      <c r="KRR54" s="163"/>
      <c r="KRS54" s="163"/>
      <c r="KRT54" s="163"/>
      <c r="KRU54" s="163"/>
      <c r="KRV54" s="163"/>
      <c r="KRW54" s="163"/>
      <c r="KRX54" s="163"/>
      <c r="KRY54" s="163"/>
      <c r="KRZ54" s="163"/>
      <c r="KSA54" s="163"/>
      <c r="KSB54" s="163"/>
      <c r="KSC54" s="163"/>
      <c r="KSD54" s="163"/>
      <c r="KSE54" s="163"/>
      <c r="KSF54" s="163"/>
      <c r="KSG54" s="163"/>
      <c r="KSH54" s="163"/>
      <c r="KSI54" s="163"/>
      <c r="KSJ54" s="163"/>
      <c r="KSK54" s="163"/>
      <c r="KSL54" s="163"/>
      <c r="KSM54" s="163"/>
      <c r="KSN54" s="163"/>
      <c r="KSO54" s="163"/>
      <c r="KSP54" s="163"/>
      <c r="KSQ54" s="163"/>
      <c r="KSR54" s="163"/>
      <c r="KSS54" s="163"/>
      <c r="KST54" s="163"/>
      <c r="KSU54" s="163"/>
      <c r="KSV54" s="163"/>
      <c r="KSW54" s="163"/>
      <c r="KSX54" s="163"/>
      <c r="KSY54" s="163"/>
      <c r="KSZ54" s="163"/>
      <c r="KTA54" s="163"/>
      <c r="KTB54" s="163"/>
      <c r="KTC54" s="163"/>
      <c r="KTD54" s="163"/>
      <c r="KTE54" s="163"/>
      <c r="KTF54" s="163"/>
      <c r="KTG54" s="163"/>
      <c r="KTH54" s="163"/>
      <c r="KTI54" s="163"/>
      <c r="KTJ54" s="163"/>
      <c r="KTK54" s="163"/>
      <c r="KTL54" s="163"/>
      <c r="KTM54" s="163"/>
      <c r="KTN54" s="163"/>
      <c r="KTO54" s="163"/>
      <c r="KTP54" s="163"/>
      <c r="KTQ54" s="163"/>
      <c r="KTR54" s="163"/>
      <c r="KTS54" s="163"/>
      <c r="KTT54" s="163"/>
      <c r="KTU54" s="163"/>
      <c r="KTV54" s="163"/>
      <c r="KTW54" s="163"/>
      <c r="KTX54" s="163"/>
      <c r="KTY54" s="163"/>
      <c r="KTZ54" s="163"/>
      <c r="KUA54" s="163"/>
      <c r="KUB54" s="163"/>
      <c r="KUC54" s="163"/>
      <c r="KUD54" s="163"/>
      <c r="KUE54" s="163"/>
      <c r="KUF54" s="163"/>
      <c r="KUG54" s="163"/>
      <c r="KUH54" s="163"/>
      <c r="KUI54" s="163"/>
      <c r="KUJ54" s="163"/>
      <c r="KUK54" s="163"/>
      <c r="KUL54" s="163"/>
      <c r="KUM54" s="163"/>
      <c r="KUN54" s="163"/>
      <c r="KUO54" s="163"/>
      <c r="KUP54" s="163"/>
      <c r="KUQ54" s="163"/>
      <c r="KUR54" s="163"/>
      <c r="KUS54" s="163"/>
      <c r="KUT54" s="163"/>
      <c r="KUU54" s="163"/>
      <c r="KUV54" s="163"/>
      <c r="KUW54" s="163"/>
      <c r="KUX54" s="163"/>
      <c r="KUY54" s="163"/>
      <c r="KUZ54" s="163"/>
      <c r="KVA54" s="163"/>
      <c r="KVB54" s="163"/>
      <c r="KVC54" s="163"/>
      <c r="KVD54" s="163"/>
      <c r="KVE54" s="163"/>
      <c r="KVF54" s="163"/>
      <c r="KVG54" s="163"/>
      <c r="KVH54" s="163"/>
      <c r="KVI54" s="163"/>
      <c r="KVJ54" s="163"/>
      <c r="KVK54" s="163"/>
      <c r="KVL54" s="163"/>
      <c r="KVM54" s="163"/>
      <c r="KVN54" s="163"/>
      <c r="KVO54" s="163"/>
      <c r="KVP54" s="163"/>
      <c r="KVQ54" s="163"/>
      <c r="KVR54" s="163"/>
      <c r="KVS54" s="163"/>
      <c r="KVT54" s="163"/>
      <c r="KVU54" s="163"/>
      <c r="KVV54" s="163"/>
      <c r="KVW54" s="163"/>
      <c r="KVX54" s="163"/>
      <c r="KVY54" s="163"/>
      <c r="KVZ54" s="163"/>
      <c r="KWA54" s="163"/>
      <c r="KWB54" s="163"/>
      <c r="KWC54" s="163"/>
      <c r="KWD54" s="163"/>
      <c r="KWE54" s="163"/>
      <c r="KWF54" s="163"/>
      <c r="KWG54" s="163"/>
      <c r="KWH54" s="163"/>
      <c r="KWI54" s="163"/>
      <c r="KWJ54" s="163"/>
      <c r="KWK54" s="163"/>
      <c r="KWL54" s="163"/>
      <c r="KWM54" s="163"/>
      <c r="KWN54" s="163"/>
      <c r="KWO54" s="163"/>
      <c r="KWP54" s="163"/>
      <c r="KWQ54" s="163"/>
      <c r="KWR54" s="163"/>
      <c r="KWS54" s="163"/>
      <c r="KWT54" s="163"/>
      <c r="KWU54" s="163"/>
      <c r="KWV54" s="163"/>
      <c r="KWW54" s="163"/>
      <c r="KWX54" s="163"/>
      <c r="KWY54" s="163"/>
      <c r="KWZ54" s="163"/>
      <c r="KXA54" s="163"/>
      <c r="KXB54" s="163"/>
      <c r="KXC54" s="163"/>
      <c r="KXD54" s="163"/>
      <c r="KXE54" s="163"/>
      <c r="KXF54" s="163"/>
      <c r="KXG54" s="163"/>
      <c r="KXH54" s="163"/>
      <c r="KXI54" s="163"/>
      <c r="KXJ54" s="163"/>
      <c r="KXK54" s="163"/>
      <c r="KXL54" s="163"/>
      <c r="KXM54" s="163"/>
      <c r="KXN54" s="163"/>
      <c r="KXO54" s="163"/>
      <c r="KXP54" s="163"/>
      <c r="KXQ54" s="163"/>
      <c r="KXR54" s="163"/>
      <c r="KXS54" s="163"/>
      <c r="KXT54" s="163"/>
      <c r="KXU54" s="163"/>
      <c r="KXV54" s="163"/>
      <c r="KXW54" s="163"/>
      <c r="KXX54" s="163"/>
      <c r="KXY54" s="163"/>
      <c r="KXZ54" s="163"/>
      <c r="KYA54" s="163"/>
      <c r="KYB54" s="163"/>
      <c r="KYC54" s="163"/>
      <c r="KYD54" s="163"/>
      <c r="KYE54" s="163"/>
      <c r="KYF54" s="163"/>
      <c r="KYG54" s="163"/>
      <c r="KYH54" s="163"/>
      <c r="KYI54" s="163"/>
      <c r="KYJ54" s="163"/>
      <c r="KYK54" s="163"/>
      <c r="KYL54" s="163"/>
      <c r="KYM54" s="163"/>
      <c r="KYN54" s="163"/>
      <c r="KYO54" s="163"/>
      <c r="KYP54" s="163"/>
      <c r="KYQ54" s="163"/>
      <c r="KYR54" s="163"/>
      <c r="KYS54" s="163"/>
      <c r="KYT54" s="163"/>
      <c r="KYU54" s="163"/>
      <c r="KYV54" s="163"/>
      <c r="KYW54" s="163"/>
      <c r="KYX54" s="163"/>
      <c r="KYY54" s="163"/>
      <c r="KYZ54" s="163"/>
      <c r="KZA54" s="163"/>
      <c r="KZB54" s="163"/>
      <c r="KZC54" s="163"/>
      <c r="KZD54" s="163"/>
      <c r="KZE54" s="163"/>
      <c r="KZF54" s="163"/>
      <c r="KZG54" s="163"/>
      <c r="KZH54" s="163"/>
      <c r="KZI54" s="163"/>
      <c r="KZJ54" s="163"/>
      <c r="KZK54" s="163"/>
      <c r="KZL54" s="163"/>
      <c r="KZM54" s="163"/>
      <c r="KZN54" s="163"/>
      <c r="KZO54" s="163"/>
      <c r="KZP54" s="163"/>
      <c r="KZQ54" s="163"/>
      <c r="KZR54" s="163"/>
      <c r="KZS54" s="163"/>
      <c r="KZT54" s="163"/>
      <c r="KZU54" s="163"/>
      <c r="KZV54" s="163"/>
      <c r="KZW54" s="163"/>
      <c r="KZX54" s="163"/>
      <c r="KZY54" s="163"/>
      <c r="KZZ54" s="163"/>
      <c r="LAA54" s="163"/>
      <c r="LAB54" s="163"/>
      <c r="LAC54" s="163"/>
      <c r="LAD54" s="163"/>
      <c r="LAE54" s="163"/>
      <c r="LAF54" s="163"/>
      <c r="LAG54" s="163"/>
      <c r="LAH54" s="163"/>
      <c r="LAI54" s="163"/>
      <c r="LAJ54" s="163"/>
      <c r="LAK54" s="163"/>
      <c r="LAL54" s="163"/>
      <c r="LAM54" s="163"/>
      <c r="LAN54" s="163"/>
      <c r="LAO54" s="163"/>
      <c r="LAP54" s="163"/>
      <c r="LAQ54" s="163"/>
      <c r="LAR54" s="163"/>
      <c r="LAS54" s="163"/>
      <c r="LAT54" s="163"/>
      <c r="LAU54" s="163"/>
      <c r="LAV54" s="163"/>
      <c r="LAW54" s="163"/>
      <c r="LAX54" s="163"/>
      <c r="LAY54" s="163"/>
      <c r="LAZ54" s="163"/>
      <c r="LBA54" s="163"/>
      <c r="LBB54" s="163"/>
      <c r="LBC54" s="163"/>
      <c r="LBD54" s="163"/>
      <c r="LBE54" s="163"/>
      <c r="LBF54" s="163"/>
      <c r="LBG54" s="163"/>
      <c r="LBH54" s="163"/>
      <c r="LBI54" s="163"/>
      <c r="LBJ54" s="163"/>
      <c r="LBK54" s="163"/>
      <c r="LBL54" s="163"/>
      <c r="LBM54" s="163"/>
      <c r="LBN54" s="163"/>
      <c r="LBO54" s="163"/>
      <c r="LBP54" s="163"/>
      <c r="LBQ54" s="163"/>
      <c r="LBR54" s="163"/>
      <c r="LBS54" s="163"/>
      <c r="LBT54" s="163"/>
      <c r="LBU54" s="163"/>
      <c r="LBV54" s="163"/>
      <c r="LBW54" s="163"/>
      <c r="LBX54" s="163"/>
      <c r="LBY54" s="163"/>
      <c r="LBZ54" s="163"/>
      <c r="LCA54" s="163"/>
      <c r="LCB54" s="163"/>
      <c r="LCC54" s="163"/>
      <c r="LCD54" s="163"/>
      <c r="LCE54" s="163"/>
      <c r="LCF54" s="163"/>
      <c r="LCG54" s="163"/>
      <c r="LCH54" s="163"/>
      <c r="LCI54" s="163"/>
      <c r="LCJ54" s="163"/>
      <c r="LCK54" s="163"/>
      <c r="LCL54" s="163"/>
      <c r="LCM54" s="163"/>
      <c r="LCN54" s="163"/>
      <c r="LCO54" s="163"/>
      <c r="LCP54" s="163"/>
      <c r="LCQ54" s="163"/>
      <c r="LCR54" s="163"/>
      <c r="LCS54" s="163"/>
      <c r="LCT54" s="163"/>
      <c r="LCU54" s="163"/>
      <c r="LCV54" s="163"/>
      <c r="LCW54" s="163"/>
      <c r="LCX54" s="163"/>
      <c r="LCY54" s="163"/>
      <c r="LCZ54" s="163"/>
      <c r="LDA54" s="163"/>
      <c r="LDB54" s="163"/>
      <c r="LDC54" s="163"/>
      <c r="LDD54" s="163"/>
      <c r="LDE54" s="163"/>
      <c r="LDF54" s="163"/>
      <c r="LDG54" s="163"/>
      <c r="LDH54" s="163"/>
      <c r="LDI54" s="163"/>
      <c r="LDJ54" s="163"/>
      <c r="LDK54" s="163"/>
      <c r="LDL54" s="163"/>
      <c r="LDM54" s="163"/>
      <c r="LDN54" s="163"/>
      <c r="LDO54" s="163"/>
      <c r="LDP54" s="163"/>
      <c r="LDQ54" s="163"/>
      <c r="LDR54" s="163"/>
      <c r="LDS54" s="163"/>
      <c r="LDT54" s="163"/>
      <c r="LDU54" s="163"/>
      <c r="LDV54" s="163"/>
      <c r="LDW54" s="163"/>
      <c r="LDX54" s="163"/>
      <c r="LDY54" s="163"/>
      <c r="LDZ54" s="163"/>
      <c r="LEA54" s="163"/>
      <c r="LEB54" s="163"/>
      <c r="LEC54" s="163"/>
      <c r="LED54" s="163"/>
      <c r="LEE54" s="163"/>
      <c r="LEF54" s="163"/>
      <c r="LEG54" s="163"/>
      <c r="LEH54" s="163"/>
      <c r="LEI54" s="163"/>
      <c r="LEJ54" s="163"/>
      <c r="LEK54" s="163"/>
      <c r="LEL54" s="163"/>
      <c r="LEM54" s="163"/>
      <c r="LEN54" s="163"/>
      <c r="LEO54" s="163"/>
      <c r="LEP54" s="163"/>
      <c r="LEQ54" s="163"/>
      <c r="LER54" s="163"/>
      <c r="LES54" s="163"/>
      <c r="LET54" s="163"/>
      <c r="LEU54" s="163"/>
      <c r="LEV54" s="163"/>
      <c r="LEW54" s="163"/>
      <c r="LEX54" s="163"/>
      <c r="LEY54" s="163"/>
      <c r="LEZ54" s="163"/>
      <c r="LFA54" s="163"/>
      <c r="LFB54" s="163"/>
      <c r="LFC54" s="163"/>
      <c r="LFD54" s="163"/>
      <c r="LFE54" s="163"/>
      <c r="LFF54" s="163"/>
      <c r="LFG54" s="163"/>
      <c r="LFH54" s="163"/>
      <c r="LFI54" s="163"/>
      <c r="LFJ54" s="163"/>
      <c r="LFK54" s="163"/>
      <c r="LFL54" s="163"/>
      <c r="LFM54" s="163"/>
      <c r="LFN54" s="163"/>
      <c r="LFO54" s="163"/>
      <c r="LFP54" s="163"/>
      <c r="LFQ54" s="163"/>
      <c r="LFR54" s="163"/>
      <c r="LFS54" s="163"/>
      <c r="LFT54" s="163"/>
      <c r="LFU54" s="163"/>
      <c r="LFV54" s="163"/>
      <c r="LFW54" s="163"/>
      <c r="LFX54" s="163"/>
      <c r="LFY54" s="163"/>
      <c r="LFZ54" s="163"/>
      <c r="LGA54" s="163"/>
      <c r="LGB54" s="163"/>
      <c r="LGC54" s="163"/>
      <c r="LGD54" s="163"/>
      <c r="LGE54" s="163"/>
      <c r="LGF54" s="163"/>
      <c r="LGG54" s="163"/>
      <c r="LGH54" s="163"/>
      <c r="LGI54" s="163"/>
      <c r="LGJ54" s="163"/>
      <c r="LGK54" s="163"/>
      <c r="LGL54" s="163"/>
      <c r="LGM54" s="163"/>
      <c r="LGN54" s="163"/>
      <c r="LGO54" s="163"/>
      <c r="LGP54" s="163"/>
      <c r="LGQ54" s="163"/>
      <c r="LGR54" s="163"/>
      <c r="LGS54" s="163"/>
      <c r="LGT54" s="163"/>
      <c r="LGU54" s="163"/>
      <c r="LGV54" s="163"/>
      <c r="LGW54" s="163"/>
      <c r="LGX54" s="163"/>
      <c r="LGY54" s="163"/>
      <c r="LGZ54" s="163"/>
      <c r="LHA54" s="163"/>
      <c r="LHB54" s="163"/>
      <c r="LHC54" s="163"/>
      <c r="LHD54" s="163"/>
      <c r="LHE54" s="163"/>
      <c r="LHF54" s="163"/>
      <c r="LHG54" s="163"/>
      <c r="LHH54" s="163"/>
      <c r="LHI54" s="163"/>
      <c r="LHJ54" s="163"/>
      <c r="LHK54" s="163"/>
      <c r="LHL54" s="163"/>
      <c r="LHM54" s="163"/>
      <c r="LHN54" s="163"/>
      <c r="LHO54" s="163"/>
      <c r="LHP54" s="163"/>
      <c r="LHQ54" s="163"/>
      <c r="LHR54" s="163"/>
      <c r="LHS54" s="163"/>
      <c r="LHT54" s="163"/>
      <c r="LHU54" s="163"/>
      <c r="LHV54" s="163"/>
      <c r="LHW54" s="163"/>
      <c r="LHX54" s="163"/>
      <c r="LHY54" s="163"/>
      <c r="LHZ54" s="163"/>
      <c r="LIA54" s="163"/>
      <c r="LIB54" s="163"/>
      <c r="LIC54" s="163"/>
      <c r="LID54" s="163"/>
      <c r="LIE54" s="163"/>
      <c r="LIF54" s="163"/>
      <c r="LIG54" s="163"/>
      <c r="LIH54" s="163"/>
      <c r="LII54" s="163"/>
      <c r="LIJ54" s="163"/>
      <c r="LIK54" s="163"/>
      <c r="LIL54" s="163"/>
      <c r="LIM54" s="163"/>
      <c r="LIN54" s="163"/>
      <c r="LIO54" s="163"/>
      <c r="LIP54" s="163"/>
      <c r="LIQ54" s="163"/>
      <c r="LIR54" s="163"/>
      <c r="LIS54" s="163"/>
      <c r="LIT54" s="163"/>
      <c r="LIU54" s="163"/>
      <c r="LIV54" s="163"/>
      <c r="LIW54" s="163"/>
      <c r="LIX54" s="163"/>
      <c r="LIY54" s="163"/>
      <c r="LIZ54" s="163"/>
      <c r="LJA54" s="163"/>
      <c r="LJB54" s="163"/>
      <c r="LJC54" s="163"/>
      <c r="LJD54" s="163"/>
      <c r="LJE54" s="163"/>
      <c r="LJF54" s="163"/>
      <c r="LJG54" s="163"/>
      <c r="LJH54" s="163"/>
      <c r="LJI54" s="163"/>
      <c r="LJJ54" s="163"/>
      <c r="LJK54" s="163"/>
      <c r="LJL54" s="163"/>
      <c r="LJM54" s="163"/>
      <c r="LJN54" s="163"/>
      <c r="LJO54" s="163"/>
      <c r="LJP54" s="163"/>
      <c r="LJQ54" s="163"/>
      <c r="LJR54" s="163"/>
      <c r="LJS54" s="163"/>
      <c r="LJT54" s="163"/>
      <c r="LJU54" s="163"/>
      <c r="LJV54" s="163"/>
      <c r="LJW54" s="163"/>
      <c r="LJX54" s="163"/>
      <c r="LJY54" s="163"/>
      <c r="LJZ54" s="163"/>
      <c r="LKA54" s="163"/>
      <c r="LKB54" s="163"/>
      <c r="LKC54" s="163"/>
      <c r="LKD54" s="163"/>
      <c r="LKE54" s="163"/>
      <c r="LKF54" s="163"/>
      <c r="LKG54" s="163"/>
      <c r="LKH54" s="163"/>
      <c r="LKI54" s="163"/>
      <c r="LKJ54" s="163"/>
      <c r="LKK54" s="163"/>
      <c r="LKL54" s="163"/>
      <c r="LKM54" s="163"/>
      <c r="LKN54" s="163"/>
      <c r="LKO54" s="163"/>
      <c r="LKP54" s="163"/>
      <c r="LKQ54" s="163"/>
      <c r="LKR54" s="163"/>
      <c r="LKS54" s="163"/>
      <c r="LKT54" s="163"/>
      <c r="LKU54" s="163"/>
      <c r="LKV54" s="163"/>
      <c r="LKW54" s="163"/>
      <c r="LKX54" s="163"/>
      <c r="LKY54" s="163"/>
      <c r="LKZ54" s="163"/>
      <c r="LLA54" s="163"/>
      <c r="LLB54" s="163"/>
      <c r="LLC54" s="163"/>
      <c r="LLD54" s="163"/>
      <c r="LLE54" s="163"/>
      <c r="LLF54" s="163"/>
      <c r="LLG54" s="163"/>
      <c r="LLH54" s="163"/>
      <c r="LLI54" s="163"/>
      <c r="LLJ54" s="163"/>
      <c r="LLK54" s="163"/>
      <c r="LLL54" s="163"/>
      <c r="LLM54" s="163"/>
      <c r="LLN54" s="163"/>
      <c r="LLO54" s="163"/>
      <c r="LLP54" s="163"/>
      <c r="LLQ54" s="163"/>
      <c r="LLR54" s="163"/>
      <c r="LLS54" s="163"/>
      <c r="LLT54" s="163"/>
      <c r="LLU54" s="163"/>
      <c r="LLV54" s="163"/>
      <c r="LLW54" s="163"/>
      <c r="LLX54" s="163"/>
      <c r="LLY54" s="163"/>
      <c r="LLZ54" s="163"/>
      <c r="LMA54" s="163"/>
      <c r="LMB54" s="163"/>
      <c r="LMC54" s="163"/>
      <c r="LMD54" s="163"/>
      <c r="LME54" s="163"/>
      <c r="LMF54" s="163"/>
      <c r="LMG54" s="163"/>
      <c r="LMH54" s="163"/>
      <c r="LMI54" s="163"/>
      <c r="LMJ54" s="163"/>
      <c r="LMK54" s="163"/>
      <c r="LML54" s="163"/>
      <c r="LMM54" s="163"/>
      <c r="LMN54" s="163"/>
      <c r="LMO54" s="163"/>
      <c r="LMP54" s="163"/>
      <c r="LMQ54" s="163"/>
      <c r="LMR54" s="163"/>
      <c r="LMS54" s="163"/>
      <c r="LMT54" s="163"/>
      <c r="LMU54" s="163"/>
      <c r="LMV54" s="163"/>
      <c r="LMW54" s="163"/>
      <c r="LMX54" s="163"/>
      <c r="LMY54" s="163"/>
      <c r="LMZ54" s="163"/>
      <c r="LNA54" s="163"/>
      <c r="LNB54" s="163"/>
      <c r="LNC54" s="163"/>
      <c r="LND54" s="163"/>
      <c r="LNE54" s="163"/>
      <c r="LNF54" s="163"/>
      <c r="LNG54" s="163"/>
      <c r="LNH54" s="163"/>
      <c r="LNI54" s="163"/>
      <c r="LNJ54" s="163"/>
      <c r="LNK54" s="163"/>
      <c r="LNL54" s="163"/>
      <c r="LNM54" s="163"/>
      <c r="LNN54" s="163"/>
      <c r="LNO54" s="163"/>
      <c r="LNP54" s="163"/>
      <c r="LNQ54" s="163"/>
      <c r="LNR54" s="163"/>
      <c r="LNS54" s="163"/>
      <c r="LNT54" s="163"/>
      <c r="LNU54" s="163"/>
      <c r="LNV54" s="163"/>
      <c r="LNW54" s="163"/>
      <c r="LNX54" s="163"/>
      <c r="LNY54" s="163"/>
      <c r="LNZ54" s="163"/>
      <c r="LOA54" s="163"/>
      <c r="LOB54" s="163"/>
      <c r="LOC54" s="163"/>
      <c r="LOD54" s="163"/>
      <c r="LOE54" s="163"/>
      <c r="LOF54" s="163"/>
      <c r="LOG54" s="163"/>
      <c r="LOH54" s="163"/>
      <c r="LOI54" s="163"/>
      <c r="LOJ54" s="163"/>
      <c r="LOK54" s="163"/>
      <c r="LOL54" s="163"/>
      <c r="LOM54" s="163"/>
      <c r="LON54" s="163"/>
      <c r="LOO54" s="163"/>
      <c r="LOP54" s="163"/>
      <c r="LOQ54" s="163"/>
      <c r="LOR54" s="163"/>
      <c r="LOS54" s="163"/>
      <c r="LOT54" s="163"/>
      <c r="LOU54" s="163"/>
      <c r="LOV54" s="163"/>
      <c r="LOW54" s="163"/>
      <c r="LOX54" s="163"/>
      <c r="LOY54" s="163"/>
      <c r="LOZ54" s="163"/>
      <c r="LPA54" s="163"/>
      <c r="LPB54" s="163"/>
      <c r="LPC54" s="163"/>
      <c r="LPD54" s="163"/>
      <c r="LPE54" s="163"/>
      <c r="LPF54" s="163"/>
      <c r="LPG54" s="163"/>
      <c r="LPH54" s="163"/>
      <c r="LPI54" s="163"/>
      <c r="LPJ54" s="163"/>
      <c r="LPK54" s="163"/>
      <c r="LPL54" s="163"/>
      <c r="LPM54" s="163"/>
      <c r="LPN54" s="163"/>
      <c r="LPO54" s="163"/>
      <c r="LPP54" s="163"/>
      <c r="LPQ54" s="163"/>
      <c r="LPR54" s="163"/>
      <c r="LPS54" s="163"/>
      <c r="LPT54" s="163"/>
      <c r="LPU54" s="163"/>
      <c r="LPV54" s="163"/>
      <c r="LPW54" s="163"/>
      <c r="LPX54" s="163"/>
      <c r="LPY54" s="163"/>
      <c r="LPZ54" s="163"/>
      <c r="LQA54" s="163"/>
      <c r="LQB54" s="163"/>
      <c r="LQC54" s="163"/>
      <c r="LQD54" s="163"/>
      <c r="LQE54" s="163"/>
      <c r="LQF54" s="163"/>
      <c r="LQG54" s="163"/>
      <c r="LQH54" s="163"/>
      <c r="LQI54" s="163"/>
      <c r="LQJ54" s="163"/>
      <c r="LQK54" s="163"/>
      <c r="LQL54" s="163"/>
      <c r="LQM54" s="163"/>
      <c r="LQN54" s="163"/>
      <c r="LQO54" s="163"/>
      <c r="LQP54" s="163"/>
      <c r="LQQ54" s="163"/>
      <c r="LQR54" s="163"/>
      <c r="LQS54" s="163"/>
      <c r="LQT54" s="163"/>
      <c r="LQU54" s="163"/>
      <c r="LQV54" s="163"/>
      <c r="LQW54" s="163"/>
      <c r="LQX54" s="163"/>
      <c r="LQY54" s="163"/>
      <c r="LQZ54" s="163"/>
      <c r="LRA54" s="163"/>
      <c r="LRB54" s="163"/>
      <c r="LRC54" s="163"/>
      <c r="LRD54" s="163"/>
      <c r="LRE54" s="163"/>
      <c r="LRF54" s="163"/>
      <c r="LRG54" s="163"/>
      <c r="LRH54" s="163"/>
      <c r="LRI54" s="163"/>
      <c r="LRJ54" s="163"/>
      <c r="LRK54" s="163"/>
      <c r="LRL54" s="163"/>
      <c r="LRM54" s="163"/>
      <c r="LRN54" s="163"/>
      <c r="LRO54" s="163"/>
      <c r="LRP54" s="163"/>
      <c r="LRQ54" s="163"/>
      <c r="LRR54" s="163"/>
      <c r="LRS54" s="163"/>
      <c r="LRT54" s="163"/>
      <c r="LRU54" s="163"/>
      <c r="LRV54" s="163"/>
      <c r="LRW54" s="163"/>
      <c r="LRX54" s="163"/>
      <c r="LRY54" s="163"/>
      <c r="LRZ54" s="163"/>
      <c r="LSA54" s="163"/>
      <c r="LSB54" s="163"/>
      <c r="LSC54" s="163"/>
      <c r="LSD54" s="163"/>
      <c r="LSE54" s="163"/>
      <c r="LSF54" s="163"/>
      <c r="LSG54" s="163"/>
      <c r="LSH54" s="163"/>
      <c r="LSI54" s="163"/>
      <c r="LSJ54" s="163"/>
      <c r="LSK54" s="163"/>
      <c r="LSL54" s="163"/>
      <c r="LSM54" s="163"/>
      <c r="LSN54" s="163"/>
      <c r="LSO54" s="163"/>
      <c r="LSP54" s="163"/>
      <c r="LSQ54" s="163"/>
      <c r="LSR54" s="163"/>
      <c r="LSS54" s="163"/>
      <c r="LST54" s="163"/>
      <c r="LSU54" s="163"/>
      <c r="LSV54" s="163"/>
      <c r="LSW54" s="163"/>
      <c r="LSX54" s="163"/>
      <c r="LSY54" s="163"/>
      <c r="LSZ54" s="163"/>
      <c r="LTA54" s="163"/>
      <c r="LTB54" s="163"/>
      <c r="LTC54" s="163"/>
      <c r="LTD54" s="163"/>
      <c r="LTE54" s="163"/>
      <c r="LTF54" s="163"/>
      <c r="LTG54" s="163"/>
      <c r="LTH54" s="163"/>
      <c r="LTI54" s="163"/>
      <c r="LTJ54" s="163"/>
      <c r="LTK54" s="163"/>
      <c r="LTL54" s="163"/>
      <c r="LTM54" s="163"/>
      <c r="LTN54" s="163"/>
      <c r="LTO54" s="163"/>
      <c r="LTP54" s="163"/>
      <c r="LTQ54" s="163"/>
      <c r="LTR54" s="163"/>
      <c r="LTS54" s="163"/>
      <c r="LTT54" s="163"/>
      <c r="LTU54" s="163"/>
      <c r="LTV54" s="163"/>
      <c r="LTW54" s="163"/>
      <c r="LTX54" s="163"/>
      <c r="LTY54" s="163"/>
      <c r="LTZ54" s="163"/>
      <c r="LUA54" s="163"/>
      <c r="LUB54" s="163"/>
      <c r="LUC54" s="163"/>
      <c r="LUD54" s="163"/>
      <c r="LUE54" s="163"/>
      <c r="LUF54" s="163"/>
      <c r="LUG54" s="163"/>
      <c r="LUH54" s="163"/>
      <c r="LUI54" s="163"/>
      <c r="LUJ54" s="163"/>
      <c r="LUK54" s="163"/>
      <c r="LUL54" s="163"/>
      <c r="LUM54" s="163"/>
      <c r="LUN54" s="163"/>
      <c r="LUO54" s="163"/>
      <c r="LUP54" s="163"/>
      <c r="LUQ54" s="163"/>
      <c r="LUR54" s="163"/>
      <c r="LUS54" s="163"/>
      <c r="LUT54" s="163"/>
      <c r="LUU54" s="163"/>
      <c r="LUV54" s="163"/>
      <c r="LUW54" s="163"/>
      <c r="LUX54" s="163"/>
      <c r="LUY54" s="163"/>
      <c r="LUZ54" s="163"/>
      <c r="LVA54" s="163"/>
      <c r="LVB54" s="163"/>
      <c r="LVC54" s="163"/>
      <c r="LVD54" s="163"/>
      <c r="LVE54" s="163"/>
      <c r="LVF54" s="163"/>
      <c r="LVG54" s="163"/>
      <c r="LVH54" s="163"/>
      <c r="LVI54" s="163"/>
      <c r="LVJ54" s="163"/>
      <c r="LVK54" s="163"/>
      <c r="LVL54" s="163"/>
      <c r="LVM54" s="163"/>
      <c r="LVN54" s="163"/>
      <c r="LVO54" s="163"/>
      <c r="LVP54" s="163"/>
      <c r="LVQ54" s="163"/>
      <c r="LVR54" s="163"/>
      <c r="LVS54" s="163"/>
      <c r="LVT54" s="163"/>
      <c r="LVU54" s="163"/>
      <c r="LVV54" s="163"/>
      <c r="LVW54" s="163"/>
      <c r="LVX54" s="163"/>
      <c r="LVY54" s="163"/>
      <c r="LVZ54" s="163"/>
      <c r="LWA54" s="163"/>
      <c r="LWB54" s="163"/>
      <c r="LWC54" s="163"/>
      <c r="LWD54" s="163"/>
      <c r="LWE54" s="163"/>
      <c r="LWF54" s="163"/>
      <c r="LWG54" s="163"/>
      <c r="LWH54" s="163"/>
      <c r="LWI54" s="163"/>
      <c r="LWJ54" s="163"/>
      <c r="LWK54" s="163"/>
      <c r="LWL54" s="163"/>
      <c r="LWM54" s="163"/>
      <c r="LWN54" s="163"/>
      <c r="LWO54" s="163"/>
      <c r="LWP54" s="163"/>
      <c r="LWQ54" s="163"/>
      <c r="LWR54" s="163"/>
      <c r="LWS54" s="163"/>
      <c r="LWT54" s="163"/>
      <c r="LWU54" s="163"/>
      <c r="LWV54" s="163"/>
      <c r="LWW54" s="163"/>
      <c r="LWX54" s="163"/>
      <c r="LWY54" s="163"/>
      <c r="LWZ54" s="163"/>
      <c r="LXA54" s="163"/>
      <c r="LXB54" s="163"/>
      <c r="LXC54" s="163"/>
      <c r="LXD54" s="163"/>
      <c r="LXE54" s="163"/>
      <c r="LXF54" s="163"/>
      <c r="LXG54" s="163"/>
      <c r="LXH54" s="163"/>
      <c r="LXI54" s="163"/>
      <c r="LXJ54" s="163"/>
      <c r="LXK54" s="163"/>
      <c r="LXL54" s="163"/>
      <c r="LXM54" s="163"/>
      <c r="LXN54" s="163"/>
      <c r="LXO54" s="163"/>
      <c r="LXP54" s="163"/>
      <c r="LXQ54" s="163"/>
      <c r="LXR54" s="163"/>
      <c r="LXS54" s="163"/>
      <c r="LXT54" s="163"/>
      <c r="LXU54" s="163"/>
      <c r="LXV54" s="163"/>
      <c r="LXW54" s="163"/>
      <c r="LXX54" s="163"/>
      <c r="LXY54" s="163"/>
      <c r="LXZ54" s="163"/>
      <c r="LYA54" s="163"/>
      <c r="LYB54" s="163"/>
      <c r="LYC54" s="163"/>
      <c r="LYD54" s="163"/>
      <c r="LYE54" s="163"/>
      <c r="LYF54" s="163"/>
      <c r="LYG54" s="163"/>
      <c r="LYH54" s="163"/>
      <c r="LYI54" s="163"/>
      <c r="LYJ54" s="163"/>
      <c r="LYK54" s="163"/>
      <c r="LYL54" s="163"/>
      <c r="LYM54" s="163"/>
      <c r="LYN54" s="163"/>
      <c r="LYO54" s="163"/>
      <c r="LYP54" s="163"/>
      <c r="LYQ54" s="163"/>
      <c r="LYR54" s="163"/>
      <c r="LYS54" s="163"/>
      <c r="LYT54" s="163"/>
      <c r="LYU54" s="163"/>
      <c r="LYV54" s="163"/>
      <c r="LYW54" s="163"/>
      <c r="LYX54" s="163"/>
      <c r="LYY54" s="163"/>
      <c r="LYZ54" s="163"/>
      <c r="LZA54" s="163"/>
      <c r="LZB54" s="163"/>
      <c r="LZC54" s="163"/>
      <c r="LZD54" s="163"/>
      <c r="LZE54" s="163"/>
      <c r="LZF54" s="163"/>
      <c r="LZG54" s="163"/>
      <c r="LZH54" s="163"/>
      <c r="LZI54" s="163"/>
      <c r="LZJ54" s="163"/>
      <c r="LZK54" s="163"/>
      <c r="LZL54" s="163"/>
      <c r="LZM54" s="163"/>
      <c r="LZN54" s="163"/>
      <c r="LZO54" s="163"/>
      <c r="LZP54" s="163"/>
      <c r="LZQ54" s="163"/>
      <c r="LZR54" s="163"/>
      <c r="LZS54" s="163"/>
      <c r="LZT54" s="163"/>
      <c r="LZU54" s="163"/>
      <c r="LZV54" s="163"/>
      <c r="LZW54" s="163"/>
      <c r="LZX54" s="163"/>
      <c r="LZY54" s="163"/>
      <c r="LZZ54" s="163"/>
      <c r="MAA54" s="163"/>
      <c r="MAB54" s="163"/>
      <c r="MAC54" s="163"/>
      <c r="MAD54" s="163"/>
      <c r="MAE54" s="163"/>
      <c r="MAF54" s="163"/>
      <c r="MAG54" s="163"/>
      <c r="MAH54" s="163"/>
      <c r="MAI54" s="163"/>
      <c r="MAJ54" s="163"/>
      <c r="MAK54" s="163"/>
      <c r="MAL54" s="163"/>
      <c r="MAM54" s="163"/>
      <c r="MAN54" s="163"/>
      <c r="MAO54" s="163"/>
      <c r="MAP54" s="163"/>
      <c r="MAQ54" s="163"/>
      <c r="MAR54" s="163"/>
      <c r="MAS54" s="163"/>
      <c r="MAT54" s="163"/>
      <c r="MAU54" s="163"/>
      <c r="MAV54" s="163"/>
      <c r="MAW54" s="163"/>
      <c r="MAX54" s="163"/>
      <c r="MAY54" s="163"/>
      <c r="MAZ54" s="163"/>
      <c r="MBA54" s="163"/>
      <c r="MBB54" s="163"/>
      <c r="MBC54" s="163"/>
      <c r="MBD54" s="163"/>
      <c r="MBE54" s="163"/>
      <c r="MBF54" s="163"/>
      <c r="MBG54" s="163"/>
      <c r="MBH54" s="163"/>
      <c r="MBI54" s="163"/>
      <c r="MBJ54" s="163"/>
      <c r="MBK54" s="163"/>
      <c r="MBL54" s="163"/>
      <c r="MBM54" s="163"/>
      <c r="MBN54" s="163"/>
      <c r="MBO54" s="163"/>
      <c r="MBP54" s="163"/>
      <c r="MBQ54" s="163"/>
      <c r="MBR54" s="163"/>
      <c r="MBS54" s="163"/>
      <c r="MBT54" s="163"/>
      <c r="MBU54" s="163"/>
      <c r="MBV54" s="163"/>
      <c r="MBW54" s="163"/>
      <c r="MBX54" s="163"/>
      <c r="MBY54" s="163"/>
      <c r="MBZ54" s="163"/>
      <c r="MCA54" s="163"/>
      <c r="MCB54" s="163"/>
      <c r="MCC54" s="163"/>
      <c r="MCD54" s="163"/>
      <c r="MCE54" s="163"/>
      <c r="MCF54" s="163"/>
      <c r="MCG54" s="163"/>
      <c r="MCH54" s="163"/>
      <c r="MCI54" s="163"/>
      <c r="MCJ54" s="163"/>
      <c r="MCK54" s="163"/>
      <c r="MCL54" s="163"/>
      <c r="MCM54" s="163"/>
      <c r="MCN54" s="163"/>
      <c r="MCO54" s="163"/>
      <c r="MCP54" s="163"/>
      <c r="MCQ54" s="163"/>
      <c r="MCR54" s="163"/>
      <c r="MCS54" s="163"/>
      <c r="MCT54" s="163"/>
      <c r="MCU54" s="163"/>
      <c r="MCV54" s="163"/>
      <c r="MCW54" s="163"/>
      <c r="MCX54" s="163"/>
      <c r="MCY54" s="163"/>
      <c r="MCZ54" s="163"/>
      <c r="MDA54" s="163"/>
      <c r="MDB54" s="163"/>
      <c r="MDC54" s="163"/>
      <c r="MDD54" s="163"/>
      <c r="MDE54" s="163"/>
      <c r="MDF54" s="163"/>
      <c r="MDG54" s="163"/>
      <c r="MDH54" s="163"/>
      <c r="MDI54" s="163"/>
      <c r="MDJ54" s="163"/>
      <c r="MDK54" s="163"/>
      <c r="MDL54" s="163"/>
      <c r="MDM54" s="163"/>
      <c r="MDN54" s="163"/>
      <c r="MDO54" s="163"/>
      <c r="MDP54" s="163"/>
      <c r="MDQ54" s="163"/>
      <c r="MDR54" s="163"/>
      <c r="MDS54" s="163"/>
      <c r="MDT54" s="163"/>
      <c r="MDU54" s="163"/>
      <c r="MDV54" s="163"/>
      <c r="MDW54" s="163"/>
      <c r="MDX54" s="163"/>
      <c r="MDY54" s="163"/>
      <c r="MDZ54" s="163"/>
      <c r="MEA54" s="163"/>
      <c r="MEB54" s="163"/>
      <c r="MEC54" s="163"/>
      <c r="MED54" s="163"/>
      <c r="MEE54" s="163"/>
      <c r="MEF54" s="163"/>
      <c r="MEG54" s="163"/>
      <c r="MEH54" s="163"/>
      <c r="MEI54" s="163"/>
      <c r="MEJ54" s="163"/>
      <c r="MEK54" s="163"/>
      <c r="MEL54" s="163"/>
      <c r="MEM54" s="163"/>
      <c r="MEN54" s="163"/>
      <c r="MEO54" s="163"/>
      <c r="MEP54" s="163"/>
      <c r="MEQ54" s="163"/>
      <c r="MER54" s="163"/>
      <c r="MES54" s="163"/>
      <c r="MET54" s="163"/>
      <c r="MEU54" s="163"/>
      <c r="MEV54" s="163"/>
      <c r="MEW54" s="163"/>
      <c r="MEX54" s="163"/>
      <c r="MEY54" s="163"/>
      <c r="MEZ54" s="163"/>
      <c r="MFA54" s="163"/>
      <c r="MFB54" s="163"/>
      <c r="MFC54" s="163"/>
      <c r="MFD54" s="163"/>
      <c r="MFE54" s="163"/>
      <c r="MFF54" s="163"/>
      <c r="MFG54" s="163"/>
      <c r="MFH54" s="163"/>
      <c r="MFI54" s="163"/>
      <c r="MFJ54" s="163"/>
      <c r="MFK54" s="163"/>
      <c r="MFL54" s="163"/>
      <c r="MFM54" s="163"/>
      <c r="MFN54" s="163"/>
      <c r="MFO54" s="163"/>
      <c r="MFP54" s="163"/>
      <c r="MFQ54" s="163"/>
      <c r="MFR54" s="163"/>
      <c r="MFS54" s="163"/>
      <c r="MFT54" s="163"/>
      <c r="MFU54" s="163"/>
      <c r="MFV54" s="163"/>
      <c r="MFW54" s="163"/>
      <c r="MFX54" s="163"/>
      <c r="MFY54" s="163"/>
      <c r="MFZ54" s="163"/>
      <c r="MGA54" s="163"/>
      <c r="MGB54" s="163"/>
      <c r="MGC54" s="163"/>
      <c r="MGD54" s="163"/>
      <c r="MGE54" s="163"/>
      <c r="MGF54" s="163"/>
      <c r="MGG54" s="163"/>
      <c r="MGH54" s="163"/>
      <c r="MGI54" s="163"/>
      <c r="MGJ54" s="163"/>
      <c r="MGK54" s="163"/>
      <c r="MGL54" s="163"/>
      <c r="MGM54" s="163"/>
      <c r="MGN54" s="163"/>
      <c r="MGO54" s="163"/>
      <c r="MGP54" s="163"/>
      <c r="MGQ54" s="163"/>
      <c r="MGR54" s="163"/>
      <c r="MGS54" s="163"/>
      <c r="MGT54" s="163"/>
      <c r="MGU54" s="163"/>
      <c r="MGV54" s="163"/>
      <c r="MGW54" s="163"/>
      <c r="MGX54" s="163"/>
      <c r="MGY54" s="163"/>
      <c r="MGZ54" s="163"/>
      <c r="MHA54" s="163"/>
      <c r="MHB54" s="163"/>
      <c r="MHC54" s="163"/>
      <c r="MHD54" s="163"/>
      <c r="MHE54" s="163"/>
      <c r="MHF54" s="163"/>
      <c r="MHG54" s="163"/>
      <c r="MHH54" s="163"/>
      <c r="MHI54" s="163"/>
      <c r="MHJ54" s="163"/>
      <c r="MHK54" s="163"/>
      <c r="MHL54" s="163"/>
      <c r="MHM54" s="163"/>
      <c r="MHN54" s="163"/>
      <c r="MHO54" s="163"/>
      <c r="MHP54" s="163"/>
      <c r="MHQ54" s="163"/>
      <c r="MHR54" s="163"/>
      <c r="MHS54" s="163"/>
      <c r="MHT54" s="163"/>
      <c r="MHU54" s="163"/>
      <c r="MHV54" s="163"/>
      <c r="MHW54" s="163"/>
      <c r="MHX54" s="163"/>
      <c r="MHY54" s="163"/>
      <c r="MHZ54" s="163"/>
      <c r="MIA54" s="163"/>
      <c r="MIB54" s="163"/>
      <c r="MIC54" s="163"/>
      <c r="MID54" s="163"/>
      <c r="MIE54" s="163"/>
      <c r="MIF54" s="163"/>
      <c r="MIG54" s="163"/>
      <c r="MIH54" s="163"/>
      <c r="MII54" s="163"/>
      <c r="MIJ54" s="163"/>
      <c r="MIK54" s="163"/>
      <c r="MIL54" s="163"/>
      <c r="MIM54" s="163"/>
      <c r="MIN54" s="163"/>
      <c r="MIO54" s="163"/>
      <c r="MIP54" s="163"/>
      <c r="MIQ54" s="163"/>
      <c r="MIR54" s="163"/>
      <c r="MIS54" s="163"/>
      <c r="MIT54" s="163"/>
      <c r="MIU54" s="163"/>
      <c r="MIV54" s="163"/>
      <c r="MIW54" s="163"/>
      <c r="MIX54" s="163"/>
      <c r="MIY54" s="163"/>
      <c r="MIZ54" s="163"/>
      <c r="MJA54" s="163"/>
      <c r="MJB54" s="163"/>
      <c r="MJC54" s="163"/>
      <c r="MJD54" s="163"/>
      <c r="MJE54" s="163"/>
      <c r="MJF54" s="163"/>
      <c r="MJG54" s="163"/>
      <c r="MJH54" s="163"/>
      <c r="MJI54" s="163"/>
      <c r="MJJ54" s="163"/>
      <c r="MJK54" s="163"/>
      <c r="MJL54" s="163"/>
      <c r="MJM54" s="163"/>
      <c r="MJN54" s="163"/>
      <c r="MJO54" s="163"/>
      <c r="MJP54" s="163"/>
      <c r="MJQ54" s="163"/>
      <c r="MJR54" s="163"/>
      <c r="MJS54" s="163"/>
      <c r="MJT54" s="163"/>
      <c r="MJU54" s="163"/>
      <c r="MJV54" s="163"/>
      <c r="MJW54" s="163"/>
      <c r="MJX54" s="163"/>
      <c r="MJY54" s="163"/>
      <c r="MJZ54" s="163"/>
      <c r="MKA54" s="163"/>
      <c r="MKB54" s="163"/>
      <c r="MKC54" s="163"/>
      <c r="MKD54" s="163"/>
      <c r="MKE54" s="163"/>
      <c r="MKF54" s="163"/>
      <c r="MKG54" s="163"/>
      <c r="MKH54" s="163"/>
      <c r="MKI54" s="163"/>
      <c r="MKJ54" s="163"/>
      <c r="MKK54" s="163"/>
      <c r="MKL54" s="163"/>
      <c r="MKM54" s="163"/>
      <c r="MKN54" s="163"/>
      <c r="MKO54" s="163"/>
      <c r="MKP54" s="163"/>
      <c r="MKQ54" s="163"/>
      <c r="MKR54" s="163"/>
      <c r="MKS54" s="163"/>
      <c r="MKT54" s="163"/>
      <c r="MKU54" s="163"/>
      <c r="MKV54" s="163"/>
      <c r="MKW54" s="163"/>
      <c r="MKX54" s="163"/>
      <c r="MKY54" s="163"/>
      <c r="MKZ54" s="163"/>
      <c r="MLA54" s="163"/>
      <c r="MLB54" s="163"/>
      <c r="MLC54" s="163"/>
      <c r="MLD54" s="163"/>
      <c r="MLE54" s="163"/>
      <c r="MLF54" s="163"/>
      <c r="MLG54" s="163"/>
      <c r="MLH54" s="163"/>
      <c r="MLI54" s="163"/>
      <c r="MLJ54" s="163"/>
      <c r="MLK54" s="163"/>
      <c r="MLL54" s="163"/>
      <c r="MLM54" s="163"/>
      <c r="MLN54" s="163"/>
      <c r="MLO54" s="163"/>
      <c r="MLP54" s="163"/>
      <c r="MLQ54" s="163"/>
      <c r="MLR54" s="163"/>
      <c r="MLS54" s="163"/>
      <c r="MLT54" s="163"/>
      <c r="MLU54" s="163"/>
      <c r="MLV54" s="163"/>
      <c r="MLW54" s="163"/>
      <c r="MLX54" s="163"/>
      <c r="MLY54" s="163"/>
      <c r="MLZ54" s="163"/>
      <c r="MMA54" s="163"/>
      <c r="MMB54" s="163"/>
      <c r="MMC54" s="163"/>
      <c r="MMD54" s="163"/>
      <c r="MME54" s="163"/>
      <c r="MMF54" s="163"/>
      <c r="MMG54" s="163"/>
      <c r="MMH54" s="163"/>
      <c r="MMI54" s="163"/>
      <c r="MMJ54" s="163"/>
      <c r="MMK54" s="163"/>
      <c r="MML54" s="163"/>
      <c r="MMM54" s="163"/>
      <c r="MMN54" s="163"/>
      <c r="MMO54" s="163"/>
      <c r="MMP54" s="163"/>
      <c r="MMQ54" s="163"/>
      <c r="MMR54" s="163"/>
      <c r="MMS54" s="163"/>
      <c r="MMT54" s="163"/>
      <c r="MMU54" s="163"/>
      <c r="MMV54" s="163"/>
      <c r="MMW54" s="163"/>
      <c r="MMX54" s="163"/>
      <c r="MMY54" s="163"/>
      <c r="MMZ54" s="163"/>
      <c r="MNA54" s="163"/>
      <c r="MNB54" s="163"/>
      <c r="MNC54" s="163"/>
      <c r="MND54" s="163"/>
      <c r="MNE54" s="163"/>
      <c r="MNF54" s="163"/>
      <c r="MNG54" s="163"/>
      <c r="MNH54" s="163"/>
      <c r="MNI54" s="163"/>
      <c r="MNJ54" s="163"/>
      <c r="MNK54" s="163"/>
      <c r="MNL54" s="163"/>
      <c r="MNM54" s="163"/>
      <c r="MNN54" s="163"/>
      <c r="MNO54" s="163"/>
      <c r="MNP54" s="163"/>
      <c r="MNQ54" s="163"/>
      <c r="MNR54" s="163"/>
      <c r="MNS54" s="163"/>
      <c r="MNT54" s="163"/>
      <c r="MNU54" s="163"/>
      <c r="MNV54" s="163"/>
      <c r="MNW54" s="163"/>
      <c r="MNX54" s="163"/>
      <c r="MNY54" s="163"/>
      <c r="MNZ54" s="163"/>
      <c r="MOA54" s="163"/>
      <c r="MOB54" s="163"/>
      <c r="MOC54" s="163"/>
      <c r="MOD54" s="163"/>
      <c r="MOE54" s="163"/>
      <c r="MOF54" s="163"/>
      <c r="MOG54" s="163"/>
      <c r="MOH54" s="163"/>
      <c r="MOI54" s="163"/>
      <c r="MOJ54" s="163"/>
      <c r="MOK54" s="163"/>
      <c r="MOL54" s="163"/>
      <c r="MOM54" s="163"/>
      <c r="MON54" s="163"/>
      <c r="MOO54" s="163"/>
      <c r="MOP54" s="163"/>
      <c r="MOQ54" s="163"/>
      <c r="MOR54" s="163"/>
      <c r="MOS54" s="163"/>
      <c r="MOT54" s="163"/>
      <c r="MOU54" s="163"/>
      <c r="MOV54" s="163"/>
      <c r="MOW54" s="163"/>
      <c r="MOX54" s="163"/>
      <c r="MOY54" s="163"/>
      <c r="MOZ54" s="163"/>
      <c r="MPA54" s="163"/>
      <c r="MPB54" s="163"/>
      <c r="MPC54" s="163"/>
      <c r="MPD54" s="163"/>
      <c r="MPE54" s="163"/>
      <c r="MPF54" s="163"/>
      <c r="MPG54" s="163"/>
      <c r="MPH54" s="163"/>
      <c r="MPI54" s="163"/>
      <c r="MPJ54" s="163"/>
      <c r="MPK54" s="163"/>
      <c r="MPL54" s="163"/>
      <c r="MPM54" s="163"/>
      <c r="MPN54" s="163"/>
      <c r="MPO54" s="163"/>
      <c r="MPP54" s="163"/>
      <c r="MPQ54" s="163"/>
      <c r="MPR54" s="163"/>
      <c r="MPS54" s="163"/>
      <c r="MPT54" s="163"/>
      <c r="MPU54" s="163"/>
      <c r="MPV54" s="163"/>
      <c r="MPW54" s="163"/>
      <c r="MPX54" s="163"/>
      <c r="MPY54" s="163"/>
      <c r="MPZ54" s="163"/>
      <c r="MQA54" s="163"/>
      <c r="MQB54" s="163"/>
      <c r="MQC54" s="163"/>
      <c r="MQD54" s="163"/>
      <c r="MQE54" s="163"/>
      <c r="MQF54" s="163"/>
      <c r="MQG54" s="163"/>
      <c r="MQH54" s="163"/>
      <c r="MQI54" s="163"/>
      <c r="MQJ54" s="163"/>
      <c r="MQK54" s="163"/>
      <c r="MQL54" s="163"/>
      <c r="MQM54" s="163"/>
      <c r="MQN54" s="163"/>
      <c r="MQO54" s="163"/>
      <c r="MQP54" s="163"/>
      <c r="MQQ54" s="163"/>
      <c r="MQR54" s="163"/>
      <c r="MQS54" s="163"/>
      <c r="MQT54" s="163"/>
      <c r="MQU54" s="163"/>
      <c r="MQV54" s="163"/>
      <c r="MQW54" s="163"/>
      <c r="MQX54" s="163"/>
      <c r="MQY54" s="163"/>
      <c r="MQZ54" s="163"/>
      <c r="MRA54" s="163"/>
      <c r="MRB54" s="163"/>
      <c r="MRC54" s="163"/>
      <c r="MRD54" s="163"/>
      <c r="MRE54" s="163"/>
      <c r="MRF54" s="163"/>
      <c r="MRG54" s="163"/>
      <c r="MRH54" s="163"/>
      <c r="MRI54" s="163"/>
      <c r="MRJ54" s="163"/>
      <c r="MRK54" s="163"/>
      <c r="MRL54" s="163"/>
      <c r="MRM54" s="163"/>
      <c r="MRN54" s="163"/>
      <c r="MRO54" s="163"/>
      <c r="MRP54" s="163"/>
      <c r="MRQ54" s="163"/>
      <c r="MRR54" s="163"/>
      <c r="MRS54" s="163"/>
      <c r="MRT54" s="163"/>
      <c r="MRU54" s="163"/>
      <c r="MRV54" s="163"/>
      <c r="MRW54" s="163"/>
      <c r="MRX54" s="163"/>
      <c r="MRY54" s="163"/>
      <c r="MRZ54" s="163"/>
      <c r="MSA54" s="163"/>
      <c r="MSB54" s="163"/>
      <c r="MSC54" s="163"/>
      <c r="MSD54" s="163"/>
      <c r="MSE54" s="163"/>
      <c r="MSF54" s="163"/>
      <c r="MSG54" s="163"/>
      <c r="MSH54" s="163"/>
      <c r="MSI54" s="163"/>
      <c r="MSJ54" s="163"/>
      <c r="MSK54" s="163"/>
      <c r="MSL54" s="163"/>
      <c r="MSM54" s="163"/>
      <c r="MSN54" s="163"/>
      <c r="MSO54" s="163"/>
      <c r="MSP54" s="163"/>
      <c r="MSQ54" s="163"/>
      <c r="MSR54" s="163"/>
      <c r="MSS54" s="163"/>
      <c r="MST54" s="163"/>
      <c r="MSU54" s="163"/>
      <c r="MSV54" s="163"/>
      <c r="MSW54" s="163"/>
      <c r="MSX54" s="163"/>
      <c r="MSY54" s="163"/>
      <c r="MSZ54" s="163"/>
      <c r="MTA54" s="163"/>
      <c r="MTB54" s="163"/>
      <c r="MTC54" s="163"/>
      <c r="MTD54" s="163"/>
      <c r="MTE54" s="163"/>
      <c r="MTF54" s="163"/>
      <c r="MTG54" s="163"/>
      <c r="MTH54" s="163"/>
      <c r="MTI54" s="163"/>
      <c r="MTJ54" s="163"/>
      <c r="MTK54" s="163"/>
      <c r="MTL54" s="163"/>
      <c r="MTM54" s="163"/>
      <c r="MTN54" s="163"/>
      <c r="MTO54" s="163"/>
      <c r="MTP54" s="163"/>
      <c r="MTQ54" s="163"/>
      <c r="MTR54" s="163"/>
      <c r="MTS54" s="163"/>
      <c r="MTT54" s="163"/>
      <c r="MTU54" s="163"/>
      <c r="MTV54" s="163"/>
      <c r="MTW54" s="163"/>
      <c r="MTX54" s="163"/>
      <c r="MTY54" s="163"/>
      <c r="MTZ54" s="163"/>
      <c r="MUA54" s="163"/>
      <c r="MUB54" s="163"/>
      <c r="MUC54" s="163"/>
      <c r="MUD54" s="163"/>
      <c r="MUE54" s="163"/>
      <c r="MUF54" s="163"/>
      <c r="MUG54" s="163"/>
      <c r="MUH54" s="163"/>
      <c r="MUI54" s="163"/>
      <c r="MUJ54" s="163"/>
      <c r="MUK54" s="163"/>
      <c r="MUL54" s="163"/>
      <c r="MUM54" s="163"/>
      <c r="MUN54" s="163"/>
      <c r="MUO54" s="163"/>
      <c r="MUP54" s="163"/>
      <c r="MUQ54" s="163"/>
      <c r="MUR54" s="163"/>
      <c r="MUS54" s="163"/>
      <c r="MUT54" s="163"/>
      <c r="MUU54" s="163"/>
      <c r="MUV54" s="163"/>
      <c r="MUW54" s="163"/>
      <c r="MUX54" s="163"/>
      <c r="MUY54" s="163"/>
      <c r="MUZ54" s="163"/>
      <c r="MVA54" s="163"/>
      <c r="MVB54" s="163"/>
      <c r="MVC54" s="163"/>
      <c r="MVD54" s="163"/>
      <c r="MVE54" s="163"/>
      <c r="MVF54" s="163"/>
      <c r="MVG54" s="163"/>
      <c r="MVH54" s="163"/>
      <c r="MVI54" s="163"/>
      <c r="MVJ54" s="163"/>
      <c r="MVK54" s="163"/>
      <c r="MVL54" s="163"/>
      <c r="MVM54" s="163"/>
      <c r="MVN54" s="163"/>
      <c r="MVO54" s="163"/>
      <c r="MVP54" s="163"/>
      <c r="MVQ54" s="163"/>
      <c r="MVR54" s="163"/>
      <c r="MVS54" s="163"/>
      <c r="MVT54" s="163"/>
      <c r="MVU54" s="163"/>
      <c r="MVV54" s="163"/>
      <c r="MVW54" s="163"/>
      <c r="MVX54" s="163"/>
      <c r="MVY54" s="163"/>
      <c r="MVZ54" s="163"/>
      <c r="MWA54" s="163"/>
      <c r="MWB54" s="163"/>
      <c r="MWC54" s="163"/>
      <c r="MWD54" s="163"/>
      <c r="MWE54" s="163"/>
      <c r="MWF54" s="163"/>
      <c r="MWG54" s="163"/>
      <c r="MWH54" s="163"/>
      <c r="MWI54" s="163"/>
      <c r="MWJ54" s="163"/>
      <c r="MWK54" s="163"/>
      <c r="MWL54" s="163"/>
      <c r="MWM54" s="163"/>
      <c r="MWN54" s="163"/>
      <c r="MWO54" s="163"/>
      <c r="MWP54" s="163"/>
      <c r="MWQ54" s="163"/>
      <c r="MWR54" s="163"/>
      <c r="MWS54" s="163"/>
      <c r="MWT54" s="163"/>
      <c r="MWU54" s="163"/>
      <c r="MWV54" s="163"/>
      <c r="MWW54" s="163"/>
      <c r="MWX54" s="163"/>
      <c r="MWY54" s="163"/>
      <c r="MWZ54" s="163"/>
      <c r="MXA54" s="163"/>
      <c r="MXB54" s="163"/>
      <c r="MXC54" s="163"/>
      <c r="MXD54" s="163"/>
      <c r="MXE54" s="163"/>
      <c r="MXF54" s="163"/>
      <c r="MXG54" s="163"/>
      <c r="MXH54" s="163"/>
      <c r="MXI54" s="163"/>
      <c r="MXJ54" s="163"/>
      <c r="MXK54" s="163"/>
      <c r="MXL54" s="163"/>
      <c r="MXM54" s="163"/>
      <c r="MXN54" s="163"/>
      <c r="MXO54" s="163"/>
      <c r="MXP54" s="163"/>
      <c r="MXQ54" s="163"/>
      <c r="MXR54" s="163"/>
      <c r="MXS54" s="163"/>
      <c r="MXT54" s="163"/>
      <c r="MXU54" s="163"/>
      <c r="MXV54" s="163"/>
      <c r="MXW54" s="163"/>
      <c r="MXX54" s="163"/>
      <c r="MXY54" s="163"/>
      <c r="MXZ54" s="163"/>
      <c r="MYA54" s="163"/>
      <c r="MYB54" s="163"/>
      <c r="MYC54" s="163"/>
      <c r="MYD54" s="163"/>
      <c r="MYE54" s="163"/>
      <c r="MYF54" s="163"/>
      <c r="MYG54" s="163"/>
      <c r="MYH54" s="163"/>
      <c r="MYI54" s="163"/>
      <c r="MYJ54" s="163"/>
      <c r="MYK54" s="163"/>
      <c r="MYL54" s="163"/>
      <c r="MYM54" s="163"/>
      <c r="MYN54" s="163"/>
      <c r="MYO54" s="163"/>
      <c r="MYP54" s="163"/>
      <c r="MYQ54" s="163"/>
      <c r="MYR54" s="163"/>
      <c r="MYS54" s="163"/>
      <c r="MYT54" s="163"/>
      <c r="MYU54" s="163"/>
      <c r="MYV54" s="163"/>
      <c r="MYW54" s="163"/>
      <c r="MYX54" s="163"/>
      <c r="MYY54" s="163"/>
      <c r="MYZ54" s="163"/>
      <c r="MZA54" s="163"/>
      <c r="MZB54" s="163"/>
      <c r="MZC54" s="163"/>
      <c r="MZD54" s="163"/>
      <c r="MZE54" s="163"/>
      <c r="MZF54" s="163"/>
      <c r="MZG54" s="163"/>
      <c r="MZH54" s="163"/>
      <c r="MZI54" s="163"/>
      <c r="MZJ54" s="163"/>
      <c r="MZK54" s="163"/>
      <c r="MZL54" s="163"/>
      <c r="MZM54" s="163"/>
      <c r="MZN54" s="163"/>
      <c r="MZO54" s="163"/>
      <c r="MZP54" s="163"/>
      <c r="MZQ54" s="163"/>
      <c r="MZR54" s="163"/>
      <c r="MZS54" s="163"/>
      <c r="MZT54" s="163"/>
      <c r="MZU54" s="163"/>
      <c r="MZV54" s="163"/>
      <c r="MZW54" s="163"/>
      <c r="MZX54" s="163"/>
      <c r="MZY54" s="163"/>
      <c r="MZZ54" s="163"/>
      <c r="NAA54" s="163"/>
      <c r="NAB54" s="163"/>
      <c r="NAC54" s="163"/>
      <c r="NAD54" s="163"/>
      <c r="NAE54" s="163"/>
      <c r="NAF54" s="163"/>
      <c r="NAG54" s="163"/>
      <c r="NAH54" s="163"/>
      <c r="NAI54" s="163"/>
      <c r="NAJ54" s="163"/>
      <c r="NAK54" s="163"/>
      <c r="NAL54" s="163"/>
      <c r="NAM54" s="163"/>
      <c r="NAN54" s="163"/>
      <c r="NAO54" s="163"/>
      <c r="NAP54" s="163"/>
      <c r="NAQ54" s="163"/>
      <c r="NAR54" s="163"/>
      <c r="NAS54" s="163"/>
      <c r="NAT54" s="163"/>
      <c r="NAU54" s="163"/>
      <c r="NAV54" s="163"/>
      <c r="NAW54" s="163"/>
      <c r="NAX54" s="163"/>
      <c r="NAY54" s="163"/>
      <c r="NAZ54" s="163"/>
      <c r="NBA54" s="163"/>
      <c r="NBB54" s="163"/>
      <c r="NBC54" s="163"/>
      <c r="NBD54" s="163"/>
      <c r="NBE54" s="163"/>
      <c r="NBF54" s="163"/>
      <c r="NBG54" s="163"/>
      <c r="NBH54" s="163"/>
      <c r="NBI54" s="163"/>
      <c r="NBJ54" s="163"/>
      <c r="NBK54" s="163"/>
      <c r="NBL54" s="163"/>
      <c r="NBM54" s="163"/>
      <c r="NBN54" s="163"/>
      <c r="NBO54" s="163"/>
      <c r="NBP54" s="163"/>
      <c r="NBQ54" s="163"/>
      <c r="NBR54" s="163"/>
      <c r="NBS54" s="163"/>
      <c r="NBT54" s="163"/>
      <c r="NBU54" s="163"/>
      <c r="NBV54" s="163"/>
      <c r="NBW54" s="163"/>
      <c r="NBX54" s="163"/>
      <c r="NBY54" s="163"/>
      <c r="NBZ54" s="163"/>
      <c r="NCA54" s="163"/>
      <c r="NCB54" s="163"/>
      <c r="NCC54" s="163"/>
      <c r="NCD54" s="163"/>
      <c r="NCE54" s="163"/>
      <c r="NCF54" s="163"/>
      <c r="NCG54" s="163"/>
      <c r="NCH54" s="163"/>
      <c r="NCI54" s="163"/>
      <c r="NCJ54" s="163"/>
      <c r="NCK54" s="163"/>
      <c r="NCL54" s="163"/>
      <c r="NCM54" s="163"/>
      <c r="NCN54" s="163"/>
      <c r="NCO54" s="163"/>
      <c r="NCP54" s="163"/>
      <c r="NCQ54" s="163"/>
      <c r="NCR54" s="163"/>
      <c r="NCS54" s="163"/>
      <c r="NCT54" s="163"/>
      <c r="NCU54" s="163"/>
      <c r="NCV54" s="163"/>
      <c r="NCW54" s="163"/>
      <c r="NCX54" s="163"/>
      <c r="NCY54" s="163"/>
      <c r="NCZ54" s="163"/>
      <c r="NDA54" s="163"/>
      <c r="NDB54" s="163"/>
      <c r="NDC54" s="163"/>
      <c r="NDD54" s="163"/>
      <c r="NDE54" s="163"/>
      <c r="NDF54" s="163"/>
      <c r="NDG54" s="163"/>
      <c r="NDH54" s="163"/>
      <c r="NDI54" s="163"/>
      <c r="NDJ54" s="163"/>
      <c r="NDK54" s="163"/>
      <c r="NDL54" s="163"/>
      <c r="NDM54" s="163"/>
      <c r="NDN54" s="163"/>
      <c r="NDO54" s="163"/>
      <c r="NDP54" s="163"/>
      <c r="NDQ54" s="163"/>
      <c r="NDR54" s="163"/>
      <c r="NDS54" s="163"/>
      <c r="NDT54" s="163"/>
      <c r="NDU54" s="163"/>
      <c r="NDV54" s="163"/>
      <c r="NDW54" s="163"/>
      <c r="NDX54" s="163"/>
      <c r="NDY54" s="163"/>
      <c r="NDZ54" s="163"/>
      <c r="NEA54" s="163"/>
      <c r="NEB54" s="163"/>
      <c r="NEC54" s="163"/>
      <c r="NED54" s="163"/>
      <c r="NEE54" s="163"/>
      <c r="NEF54" s="163"/>
      <c r="NEG54" s="163"/>
      <c r="NEH54" s="163"/>
      <c r="NEI54" s="163"/>
      <c r="NEJ54" s="163"/>
      <c r="NEK54" s="163"/>
      <c r="NEL54" s="163"/>
      <c r="NEM54" s="163"/>
      <c r="NEN54" s="163"/>
      <c r="NEO54" s="163"/>
      <c r="NEP54" s="163"/>
      <c r="NEQ54" s="163"/>
      <c r="NER54" s="163"/>
      <c r="NES54" s="163"/>
      <c r="NET54" s="163"/>
      <c r="NEU54" s="163"/>
      <c r="NEV54" s="163"/>
      <c r="NEW54" s="163"/>
      <c r="NEX54" s="163"/>
      <c r="NEY54" s="163"/>
      <c r="NEZ54" s="163"/>
      <c r="NFA54" s="163"/>
      <c r="NFB54" s="163"/>
      <c r="NFC54" s="163"/>
      <c r="NFD54" s="163"/>
      <c r="NFE54" s="163"/>
      <c r="NFF54" s="163"/>
      <c r="NFG54" s="163"/>
      <c r="NFH54" s="163"/>
      <c r="NFI54" s="163"/>
      <c r="NFJ54" s="163"/>
      <c r="NFK54" s="163"/>
      <c r="NFL54" s="163"/>
      <c r="NFM54" s="163"/>
      <c r="NFN54" s="163"/>
      <c r="NFO54" s="163"/>
      <c r="NFP54" s="163"/>
      <c r="NFQ54" s="163"/>
      <c r="NFR54" s="163"/>
      <c r="NFS54" s="163"/>
      <c r="NFT54" s="163"/>
      <c r="NFU54" s="163"/>
      <c r="NFV54" s="163"/>
      <c r="NFW54" s="163"/>
      <c r="NFX54" s="163"/>
      <c r="NFY54" s="163"/>
      <c r="NFZ54" s="163"/>
      <c r="NGA54" s="163"/>
      <c r="NGB54" s="163"/>
      <c r="NGC54" s="163"/>
      <c r="NGD54" s="163"/>
      <c r="NGE54" s="163"/>
      <c r="NGF54" s="163"/>
      <c r="NGG54" s="163"/>
      <c r="NGH54" s="163"/>
      <c r="NGI54" s="163"/>
      <c r="NGJ54" s="163"/>
      <c r="NGK54" s="163"/>
      <c r="NGL54" s="163"/>
      <c r="NGM54" s="163"/>
      <c r="NGN54" s="163"/>
      <c r="NGO54" s="163"/>
      <c r="NGP54" s="163"/>
      <c r="NGQ54" s="163"/>
      <c r="NGR54" s="163"/>
      <c r="NGS54" s="163"/>
      <c r="NGT54" s="163"/>
      <c r="NGU54" s="163"/>
      <c r="NGV54" s="163"/>
      <c r="NGW54" s="163"/>
      <c r="NGX54" s="163"/>
      <c r="NGY54" s="163"/>
      <c r="NGZ54" s="163"/>
      <c r="NHA54" s="163"/>
      <c r="NHB54" s="163"/>
      <c r="NHC54" s="163"/>
      <c r="NHD54" s="163"/>
      <c r="NHE54" s="163"/>
      <c r="NHF54" s="163"/>
      <c r="NHG54" s="163"/>
      <c r="NHH54" s="163"/>
      <c r="NHI54" s="163"/>
      <c r="NHJ54" s="163"/>
      <c r="NHK54" s="163"/>
      <c r="NHL54" s="163"/>
      <c r="NHM54" s="163"/>
      <c r="NHN54" s="163"/>
      <c r="NHO54" s="163"/>
      <c r="NHP54" s="163"/>
      <c r="NHQ54" s="163"/>
      <c r="NHR54" s="163"/>
      <c r="NHS54" s="163"/>
      <c r="NHT54" s="163"/>
      <c r="NHU54" s="163"/>
      <c r="NHV54" s="163"/>
      <c r="NHW54" s="163"/>
      <c r="NHX54" s="163"/>
      <c r="NHY54" s="163"/>
      <c r="NHZ54" s="163"/>
      <c r="NIA54" s="163"/>
      <c r="NIB54" s="163"/>
      <c r="NIC54" s="163"/>
      <c r="NID54" s="163"/>
      <c r="NIE54" s="163"/>
      <c r="NIF54" s="163"/>
      <c r="NIG54" s="163"/>
      <c r="NIH54" s="163"/>
      <c r="NII54" s="163"/>
      <c r="NIJ54" s="163"/>
      <c r="NIK54" s="163"/>
      <c r="NIL54" s="163"/>
      <c r="NIM54" s="163"/>
      <c r="NIN54" s="163"/>
      <c r="NIO54" s="163"/>
      <c r="NIP54" s="163"/>
      <c r="NIQ54" s="163"/>
      <c r="NIR54" s="163"/>
      <c r="NIS54" s="163"/>
      <c r="NIT54" s="163"/>
      <c r="NIU54" s="163"/>
      <c r="NIV54" s="163"/>
      <c r="NIW54" s="163"/>
      <c r="NIX54" s="163"/>
      <c r="NIY54" s="163"/>
      <c r="NIZ54" s="163"/>
      <c r="NJA54" s="163"/>
      <c r="NJB54" s="163"/>
      <c r="NJC54" s="163"/>
      <c r="NJD54" s="163"/>
      <c r="NJE54" s="163"/>
      <c r="NJF54" s="163"/>
      <c r="NJG54" s="163"/>
      <c r="NJH54" s="163"/>
      <c r="NJI54" s="163"/>
      <c r="NJJ54" s="163"/>
      <c r="NJK54" s="163"/>
      <c r="NJL54" s="163"/>
      <c r="NJM54" s="163"/>
      <c r="NJN54" s="163"/>
      <c r="NJO54" s="163"/>
      <c r="NJP54" s="163"/>
      <c r="NJQ54" s="163"/>
      <c r="NJR54" s="163"/>
      <c r="NJS54" s="163"/>
      <c r="NJT54" s="163"/>
      <c r="NJU54" s="163"/>
      <c r="NJV54" s="163"/>
      <c r="NJW54" s="163"/>
      <c r="NJX54" s="163"/>
      <c r="NJY54" s="163"/>
      <c r="NJZ54" s="163"/>
      <c r="NKA54" s="163"/>
      <c r="NKB54" s="163"/>
      <c r="NKC54" s="163"/>
      <c r="NKD54" s="163"/>
      <c r="NKE54" s="163"/>
      <c r="NKF54" s="163"/>
      <c r="NKG54" s="163"/>
      <c r="NKH54" s="163"/>
      <c r="NKI54" s="163"/>
      <c r="NKJ54" s="163"/>
      <c r="NKK54" s="163"/>
      <c r="NKL54" s="163"/>
      <c r="NKM54" s="163"/>
      <c r="NKN54" s="163"/>
      <c r="NKO54" s="163"/>
      <c r="NKP54" s="163"/>
      <c r="NKQ54" s="163"/>
      <c r="NKR54" s="163"/>
      <c r="NKS54" s="163"/>
      <c r="NKT54" s="163"/>
      <c r="NKU54" s="163"/>
      <c r="NKV54" s="163"/>
      <c r="NKW54" s="163"/>
      <c r="NKX54" s="163"/>
      <c r="NKY54" s="163"/>
      <c r="NKZ54" s="163"/>
      <c r="NLA54" s="163"/>
      <c r="NLB54" s="163"/>
      <c r="NLC54" s="163"/>
      <c r="NLD54" s="163"/>
      <c r="NLE54" s="163"/>
      <c r="NLF54" s="163"/>
      <c r="NLG54" s="163"/>
      <c r="NLH54" s="163"/>
      <c r="NLI54" s="163"/>
      <c r="NLJ54" s="163"/>
      <c r="NLK54" s="163"/>
      <c r="NLL54" s="163"/>
      <c r="NLM54" s="163"/>
      <c r="NLN54" s="163"/>
      <c r="NLO54" s="163"/>
      <c r="NLP54" s="163"/>
      <c r="NLQ54" s="163"/>
      <c r="NLR54" s="163"/>
      <c r="NLS54" s="163"/>
      <c r="NLT54" s="163"/>
      <c r="NLU54" s="163"/>
      <c r="NLV54" s="163"/>
      <c r="NLW54" s="163"/>
      <c r="NLX54" s="163"/>
      <c r="NLY54" s="163"/>
      <c r="NLZ54" s="163"/>
      <c r="NMA54" s="163"/>
      <c r="NMB54" s="163"/>
      <c r="NMC54" s="163"/>
      <c r="NMD54" s="163"/>
      <c r="NME54" s="163"/>
      <c r="NMF54" s="163"/>
      <c r="NMG54" s="163"/>
      <c r="NMH54" s="163"/>
      <c r="NMI54" s="163"/>
      <c r="NMJ54" s="163"/>
      <c r="NMK54" s="163"/>
      <c r="NML54" s="163"/>
      <c r="NMM54" s="163"/>
      <c r="NMN54" s="163"/>
      <c r="NMO54" s="163"/>
      <c r="NMP54" s="163"/>
      <c r="NMQ54" s="163"/>
      <c r="NMR54" s="163"/>
      <c r="NMS54" s="163"/>
      <c r="NMT54" s="163"/>
      <c r="NMU54" s="163"/>
      <c r="NMV54" s="163"/>
      <c r="NMW54" s="163"/>
      <c r="NMX54" s="163"/>
      <c r="NMY54" s="163"/>
      <c r="NMZ54" s="163"/>
      <c r="NNA54" s="163"/>
      <c r="NNB54" s="163"/>
      <c r="NNC54" s="163"/>
      <c r="NND54" s="163"/>
      <c r="NNE54" s="163"/>
      <c r="NNF54" s="163"/>
      <c r="NNG54" s="163"/>
      <c r="NNH54" s="163"/>
      <c r="NNI54" s="163"/>
      <c r="NNJ54" s="163"/>
      <c r="NNK54" s="163"/>
      <c r="NNL54" s="163"/>
      <c r="NNM54" s="163"/>
      <c r="NNN54" s="163"/>
      <c r="NNO54" s="163"/>
      <c r="NNP54" s="163"/>
      <c r="NNQ54" s="163"/>
      <c r="NNR54" s="163"/>
      <c r="NNS54" s="163"/>
      <c r="NNT54" s="163"/>
      <c r="NNU54" s="163"/>
      <c r="NNV54" s="163"/>
      <c r="NNW54" s="163"/>
      <c r="NNX54" s="163"/>
      <c r="NNY54" s="163"/>
      <c r="NNZ54" s="163"/>
      <c r="NOA54" s="163"/>
      <c r="NOB54" s="163"/>
      <c r="NOC54" s="163"/>
      <c r="NOD54" s="163"/>
      <c r="NOE54" s="163"/>
      <c r="NOF54" s="163"/>
      <c r="NOG54" s="163"/>
      <c r="NOH54" s="163"/>
      <c r="NOI54" s="163"/>
      <c r="NOJ54" s="163"/>
      <c r="NOK54" s="163"/>
      <c r="NOL54" s="163"/>
      <c r="NOM54" s="163"/>
      <c r="NON54" s="163"/>
      <c r="NOO54" s="163"/>
      <c r="NOP54" s="163"/>
      <c r="NOQ54" s="163"/>
      <c r="NOR54" s="163"/>
      <c r="NOS54" s="163"/>
      <c r="NOT54" s="163"/>
      <c r="NOU54" s="163"/>
      <c r="NOV54" s="163"/>
      <c r="NOW54" s="163"/>
      <c r="NOX54" s="163"/>
      <c r="NOY54" s="163"/>
      <c r="NOZ54" s="163"/>
      <c r="NPA54" s="163"/>
      <c r="NPB54" s="163"/>
      <c r="NPC54" s="163"/>
      <c r="NPD54" s="163"/>
      <c r="NPE54" s="163"/>
      <c r="NPF54" s="163"/>
      <c r="NPG54" s="163"/>
      <c r="NPH54" s="163"/>
      <c r="NPI54" s="163"/>
      <c r="NPJ54" s="163"/>
      <c r="NPK54" s="163"/>
      <c r="NPL54" s="163"/>
      <c r="NPM54" s="163"/>
      <c r="NPN54" s="163"/>
      <c r="NPO54" s="163"/>
      <c r="NPP54" s="163"/>
      <c r="NPQ54" s="163"/>
      <c r="NPR54" s="163"/>
      <c r="NPS54" s="163"/>
      <c r="NPT54" s="163"/>
      <c r="NPU54" s="163"/>
      <c r="NPV54" s="163"/>
      <c r="NPW54" s="163"/>
      <c r="NPX54" s="163"/>
      <c r="NPY54" s="163"/>
      <c r="NPZ54" s="163"/>
      <c r="NQA54" s="163"/>
      <c r="NQB54" s="163"/>
      <c r="NQC54" s="163"/>
      <c r="NQD54" s="163"/>
      <c r="NQE54" s="163"/>
      <c r="NQF54" s="163"/>
      <c r="NQG54" s="163"/>
      <c r="NQH54" s="163"/>
      <c r="NQI54" s="163"/>
      <c r="NQJ54" s="163"/>
      <c r="NQK54" s="163"/>
      <c r="NQL54" s="163"/>
      <c r="NQM54" s="163"/>
      <c r="NQN54" s="163"/>
      <c r="NQO54" s="163"/>
      <c r="NQP54" s="163"/>
      <c r="NQQ54" s="163"/>
      <c r="NQR54" s="163"/>
      <c r="NQS54" s="163"/>
      <c r="NQT54" s="163"/>
      <c r="NQU54" s="163"/>
      <c r="NQV54" s="163"/>
      <c r="NQW54" s="163"/>
      <c r="NQX54" s="163"/>
      <c r="NQY54" s="163"/>
      <c r="NQZ54" s="163"/>
      <c r="NRA54" s="163"/>
      <c r="NRB54" s="163"/>
      <c r="NRC54" s="163"/>
      <c r="NRD54" s="163"/>
      <c r="NRE54" s="163"/>
      <c r="NRF54" s="163"/>
      <c r="NRG54" s="163"/>
      <c r="NRH54" s="163"/>
      <c r="NRI54" s="163"/>
      <c r="NRJ54" s="163"/>
      <c r="NRK54" s="163"/>
      <c r="NRL54" s="163"/>
      <c r="NRM54" s="163"/>
      <c r="NRN54" s="163"/>
      <c r="NRO54" s="163"/>
      <c r="NRP54" s="163"/>
      <c r="NRQ54" s="163"/>
      <c r="NRR54" s="163"/>
      <c r="NRS54" s="163"/>
      <c r="NRT54" s="163"/>
      <c r="NRU54" s="163"/>
      <c r="NRV54" s="163"/>
      <c r="NRW54" s="163"/>
      <c r="NRX54" s="163"/>
      <c r="NRY54" s="163"/>
      <c r="NRZ54" s="163"/>
      <c r="NSA54" s="163"/>
      <c r="NSB54" s="163"/>
      <c r="NSC54" s="163"/>
      <c r="NSD54" s="163"/>
      <c r="NSE54" s="163"/>
      <c r="NSF54" s="163"/>
      <c r="NSG54" s="163"/>
      <c r="NSH54" s="163"/>
      <c r="NSI54" s="163"/>
      <c r="NSJ54" s="163"/>
      <c r="NSK54" s="163"/>
      <c r="NSL54" s="163"/>
      <c r="NSM54" s="163"/>
      <c r="NSN54" s="163"/>
      <c r="NSO54" s="163"/>
      <c r="NSP54" s="163"/>
      <c r="NSQ54" s="163"/>
      <c r="NSR54" s="163"/>
      <c r="NSS54" s="163"/>
      <c r="NST54" s="163"/>
      <c r="NSU54" s="163"/>
      <c r="NSV54" s="163"/>
      <c r="NSW54" s="163"/>
      <c r="NSX54" s="163"/>
      <c r="NSY54" s="163"/>
      <c r="NSZ54" s="163"/>
      <c r="NTA54" s="163"/>
      <c r="NTB54" s="163"/>
      <c r="NTC54" s="163"/>
      <c r="NTD54" s="163"/>
      <c r="NTE54" s="163"/>
      <c r="NTF54" s="163"/>
      <c r="NTG54" s="163"/>
      <c r="NTH54" s="163"/>
      <c r="NTI54" s="163"/>
      <c r="NTJ54" s="163"/>
      <c r="NTK54" s="163"/>
      <c r="NTL54" s="163"/>
      <c r="NTM54" s="163"/>
      <c r="NTN54" s="163"/>
      <c r="NTO54" s="163"/>
      <c r="NTP54" s="163"/>
      <c r="NTQ54" s="163"/>
      <c r="NTR54" s="163"/>
      <c r="NTS54" s="163"/>
      <c r="NTT54" s="163"/>
      <c r="NTU54" s="163"/>
      <c r="NTV54" s="163"/>
      <c r="NTW54" s="163"/>
      <c r="NTX54" s="163"/>
      <c r="NTY54" s="163"/>
      <c r="NTZ54" s="163"/>
      <c r="NUA54" s="163"/>
      <c r="NUB54" s="163"/>
      <c r="NUC54" s="163"/>
      <c r="NUD54" s="163"/>
      <c r="NUE54" s="163"/>
      <c r="NUF54" s="163"/>
      <c r="NUG54" s="163"/>
      <c r="NUH54" s="163"/>
      <c r="NUI54" s="163"/>
      <c r="NUJ54" s="163"/>
      <c r="NUK54" s="163"/>
      <c r="NUL54" s="163"/>
      <c r="NUM54" s="163"/>
      <c r="NUN54" s="163"/>
      <c r="NUO54" s="163"/>
      <c r="NUP54" s="163"/>
      <c r="NUQ54" s="163"/>
      <c r="NUR54" s="163"/>
      <c r="NUS54" s="163"/>
      <c r="NUT54" s="163"/>
      <c r="NUU54" s="163"/>
      <c r="NUV54" s="163"/>
      <c r="NUW54" s="163"/>
      <c r="NUX54" s="163"/>
      <c r="NUY54" s="163"/>
      <c r="NUZ54" s="163"/>
      <c r="NVA54" s="163"/>
      <c r="NVB54" s="163"/>
      <c r="NVC54" s="163"/>
      <c r="NVD54" s="163"/>
      <c r="NVE54" s="163"/>
      <c r="NVF54" s="163"/>
      <c r="NVG54" s="163"/>
      <c r="NVH54" s="163"/>
      <c r="NVI54" s="163"/>
      <c r="NVJ54" s="163"/>
      <c r="NVK54" s="163"/>
      <c r="NVL54" s="163"/>
      <c r="NVM54" s="163"/>
      <c r="NVN54" s="163"/>
      <c r="NVO54" s="163"/>
      <c r="NVP54" s="163"/>
      <c r="NVQ54" s="163"/>
      <c r="NVR54" s="163"/>
      <c r="NVS54" s="163"/>
      <c r="NVT54" s="163"/>
      <c r="NVU54" s="163"/>
      <c r="NVV54" s="163"/>
      <c r="NVW54" s="163"/>
      <c r="NVX54" s="163"/>
      <c r="NVY54" s="163"/>
      <c r="NVZ54" s="163"/>
      <c r="NWA54" s="163"/>
      <c r="NWB54" s="163"/>
      <c r="NWC54" s="163"/>
      <c r="NWD54" s="163"/>
      <c r="NWE54" s="163"/>
      <c r="NWF54" s="163"/>
      <c r="NWG54" s="163"/>
      <c r="NWH54" s="163"/>
      <c r="NWI54" s="163"/>
      <c r="NWJ54" s="163"/>
      <c r="NWK54" s="163"/>
      <c r="NWL54" s="163"/>
      <c r="NWM54" s="163"/>
      <c r="NWN54" s="163"/>
      <c r="NWO54" s="163"/>
      <c r="NWP54" s="163"/>
      <c r="NWQ54" s="163"/>
      <c r="NWR54" s="163"/>
      <c r="NWS54" s="163"/>
      <c r="NWT54" s="163"/>
      <c r="NWU54" s="163"/>
      <c r="NWV54" s="163"/>
      <c r="NWW54" s="163"/>
      <c r="NWX54" s="163"/>
      <c r="NWY54" s="163"/>
      <c r="NWZ54" s="163"/>
      <c r="NXA54" s="163"/>
      <c r="NXB54" s="163"/>
      <c r="NXC54" s="163"/>
      <c r="NXD54" s="163"/>
      <c r="NXE54" s="163"/>
      <c r="NXF54" s="163"/>
      <c r="NXG54" s="163"/>
      <c r="NXH54" s="163"/>
      <c r="NXI54" s="163"/>
      <c r="NXJ54" s="163"/>
      <c r="NXK54" s="163"/>
      <c r="NXL54" s="163"/>
      <c r="NXM54" s="163"/>
      <c r="NXN54" s="163"/>
      <c r="NXO54" s="163"/>
      <c r="NXP54" s="163"/>
      <c r="NXQ54" s="163"/>
      <c r="NXR54" s="163"/>
      <c r="NXS54" s="163"/>
      <c r="NXT54" s="163"/>
      <c r="NXU54" s="163"/>
      <c r="NXV54" s="163"/>
      <c r="NXW54" s="163"/>
      <c r="NXX54" s="163"/>
      <c r="NXY54" s="163"/>
      <c r="NXZ54" s="163"/>
      <c r="NYA54" s="163"/>
      <c r="NYB54" s="163"/>
      <c r="NYC54" s="163"/>
      <c r="NYD54" s="163"/>
      <c r="NYE54" s="163"/>
      <c r="NYF54" s="163"/>
      <c r="NYG54" s="163"/>
      <c r="NYH54" s="163"/>
      <c r="NYI54" s="163"/>
      <c r="NYJ54" s="163"/>
      <c r="NYK54" s="163"/>
      <c r="NYL54" s="163"/>
      <c r="NYM54" s="163"/>
      <c r="NYN54" s="163"/>
      <c r="NYO54" s="163"/>
      <c r="NYP54" s="163"/>
      <c r="NYQ54" s="163"/>
      <c r="NYR54" s="163"/>
      <c r="NYS54" s="163"/>
      <c r="NYT54" s="163"/>
      <c r="NYU54" s="163"/>
      <c r="NYV54" s="163"/>
      <c r="NYW54" s="163"/>
      <c r="NYX54" s="163"/>
      <c r="NYY54" s="163"/>
      <c r="NYZ54" s="163"/>
      <c r="NZA54" s="163"/>
      <c r="NZB54" s="163"/>
      <c r="NZC54" s="163"/>
      <c r="NZD54" s="163"/>
      <c r="NZE54" s="163"/>
      <c r="NZF54" s="163"/>
      <c r="NZG54" s="163"/>
      <c r="NZH54" s="163"/>
      <c r="NZI54" s="163"/>
      <c r="NZJ54" s="163"/>
      <c r="NZK54" s="163"/>
      <c r="NZL54" s="163"/>
      <c r="NZM54" s="163"/>
      <c r="NZN54" s="163"/>
      <c r="NZO54" s="163"/>
      <c r="NZP54" s="163"/>
      <c r="NZQ54" s="163"/>
      <c r="NZR54" s="163"/>
      <c r="NZS54" s="163"/>
      <c r="NZT54" s="163"/>
      <c r="NZU54" s="163"/>
      <c r="NZV54" s="163"/>
      <c r="NZW54" s="163"/>
      <c r="NZX54" s="163"/>
      <c r="NZY54" s="163"/>
      <c r="NZZ54" s="163"/>
      <c r="OAA54" s="163"/>
      <c r="OAB54" s="163"/>
      <c r="OAC54" s="163"/>
      <c r="OAD54" s="163"/>
      <c r="OAE54" s="163"/>
      <c r="OAF54" s="163"/>
      <c r="OAG54" s="163"/>
      <c r="OAH54" s="163"/>
      <c r="OAI54" s="163"/>
      <c r="OAJ54" s="163"/>
      <c r="OAK54" s="163"/>
      <c r="OAL54" s="163"/>
      <c r="OAM54" s="163"/>
      <c r="OAN54" s="163"/>
      <c r="OAO54" s="163"/>
      <c r="OAP54" s="163"/>
      <c r="OAQ54" s="163"/>
      <c r="OAR54" s="163"/>
      <c r="OAS54" s="163"/>
      <c r="OAT54" s="163"/>
      <c r="OAU54" s="163"/>
      <c r="OAV54" s="163"/>
      <c r="OAW54" s="163"/>
      <c r="OAX54" s="163"/>
      <c r="OAY54" s="163"/>
      <c r="OAZ54" s="163"/>
      <c r="OBA54" s="163"/>
      <c r="OBB54" s="163"/>
      <c r="OBC54" s="163"/>
      <c r="OBD54" s="163"/>
      <c r="OBE54" s="163"/>
      <c r="OBF54" s="163"/>
      <c r="OBG54" s="163"/>
      <c r="OBH54" s="163"/>
      <c r="OBI54" s="163"/>
      <c r="OBJ54" s="163"/>
      <c r="OBK54" s="163"/>
      <c r="OBL54" s="163"/>
      <c r="OBM54" s="163"/>
      <c r="OBN54" s="163"/>
      <c r="OBO54" s="163"/>
      <c r="OBP54" s="163"/>
      <c r="OBQ54" s="163"/>
      <c r="OBR54" s="163"/>
      <c r="OBS54" s="163"/>
      <c r="OBT54" s="163"/>
      <c r="OBU54" s="163"/>
      <c r="OBV54" s="163"/>
      <c r="OBW54" s="163"/>
      <c r="OBX54" s="163"/>
      <c r="OBY54" s="163"/>
      <c r="OBZ54" s="163"/>
      <c r="OCA54" s="163"/>
      <c r="OCB54" s="163"/>
      <c r="OCC54" s="163"/>
      <c r="OCD54" s="163"/>
      <c r="OCE54" s="163"/>
      <c r="OCF54" s="163"/>
      <c r="OCG54" s="163"/>
      <c r="OCH54" s="163"/>
      <c r="OCI54" s="163"/>
      <c r="OCJ54" s="163"/>
      <c r="OCK54" s="163"/>
      <c r="OCL54" s="163"/>
      <c r="OCM54" s="163"/>
      <c r="OCN54" s="163"/>
      <c r="OCO54" s="163"/>
      <c r="OCP54" s="163"/>
      <c r="OCQ54" s="163"/>
      <c r="OCR54" s="163"/>
      <c r="OCS54" s="163"/>
      <c r="OCT54" s="163"/>
      <c r="OCU54" s="163"/>
      <c r="OCV54" s="163"/>
      <c r="OCW54" s="163"/>
      <c r="OCX54" s="163"/>
      <c r="OCY54" s="163"/>
      <c r="OCZ54" s="163"/>
      <c r="ODA54" s="163"/>
      <c r="ODB54" s="163"/>
      <c r="ODC54" s="163"/>
      <c r="ODD54" s="163"/>
      <c r="ODE54" s="163"/>
      <c r="ODF54" s="163"/>
      <c r="ODG54" s="163"/>
      <c r="ODH54" s="163"/>
      <c r="ODI54" s="163"/>
      <c r="ODJ54" s="163"/>
      <c r="ODK54" s="163"/>
      <c r="ODL54" s="163"/>
      <c r="ODM54" s="163"/>
      <c r="ODN54" s="163"/>
      <c r="ODO54" s="163"/>
      <c r="ODP54" s="163"/>
      <c r="ODQ54" s="163"/>
      <c r="ODR54" s="163"/>
      <c r="ODS54" s="163"/>
      <c r="ODT54" s="163"/>
      <c r="ODU54" s="163"/>
      <c r="ODV54" s="163"/>
      <c r="ODW54" s="163"/>
      <c r="ODX54" s="163"/>
      <c r="ODY54" s="163"/>
      <c r="ODZ54" s="163"/>
      <c r="OEA54" s="163"/>
      <c r="OEB54" s="163"/>
      <c r="OEC54" s="163"/>
      <c r="OED54" s="163"/>
      <c r="OEE54" s="163"/>
      <c r="OEF54" s="163"/>
      <c r="OEG54" s="163"/>
      <c r="OEH54" s="163"/>
      <c r="OEI54" s="163"/>
      <c r="OEJ54" s="163"/>
      <c r="OEK54" s="163"/>
      <c r="OEL54" s="163"/>
      <c r="OEM54" s="163"/>
      <c r="OEN54" s="163"/>
      <c r="OEO54" s="163"/>
      <c r="OEP54" s="163"/>
      <c r="OEQ54" s="163"/>
      <c r="OER54" s="163"/>
      <c r="OES54" s="163"/>
      <c r="OET54" s="163"/>
      <c r="OEU54" s="163"/>
      <c r="OEV54" s="163"/>
      <c r="OEW54" s="163"/>
      <c r="OEX54" s="163"/>
      <c r="OEY54" s="163"/>
      <c r="OEZ54" s="163"/>
      <c r="OFA54" s="163"/>
      <c r="OFB54" s="163"/>
      <c r="OFC54" s="163"/>
      <c r="OFD54" s="163"/>
      <c r="OFE54" s="163"/>
      <c r="OFF54" s="163"/>
      <c r="OFG54" s="163"/>
      <c r="OFH54" s="163"/>
      <c r="OFI54" s="163"/>
      <c r="OFJ54" s="163"/>
      <c r="OFK54" s="163"/>
      <c r="OFL54" s="163"/>
      <c r="OFM54" s="163"/>
      <c r="OFN54" s="163"/>
      <c r="OFO54" s="163"/>
      <c r="OFP54" s="163"/>
      <c r="OFQ54" s="163"/>
      <c r="OFR54" s="163"/>
      <c r="OFS54" s="163"/>
      <c r="OFT54" s="163"/>
      <c r="OFU54" s="163"/>
      <c r="OFV54" s="163"/>
      <c r="OFW54" s="163"/>
      <c r="OFX54" s="163"/>
      <c r="OFY54" s="163"/>
      <c r="OFZ54" s="163"/>
      <c r="OGA54" s="163"/>
      <c r="OGB54" s="163"/>
      <c r="OGC54" s="163"/>
      <c r="OGD54" s="163"/>
      <c r="OGE54" s="163"/>
      <c r="OGF54" s="163"/>
      <c r="OGG54" s="163"/>
      <c r="OGH54" s="163"/>
      <c r="OGI54" s="163"/>
      <c r="OGJ54" s="163"/>
      <c r="OGK54" s="163"/>
      <c r="OGL54" s="163"/>
      <c r="OGM54" s="163"/>
      <c r="OGN54" s="163"/>
      <c r="OGO54" s="163"/>
      <c r="OGP54" s="163"/>
      <c r="OGQ54" s="163"/>
      <c r="OGR54" s="163"/>
      <c r="OGS54" s="163"/>
      <c r="OGT54" s="163"/>
      <c r="OGU54" s="163"/>
      <c r="OGV54" s="163"/>
      <c r="OGW54" s="163"/>
      <c r="OGX54" s="163"/>
      <c r="OGY54" s="163"/>
      <c r="OGZ54" s="163"/>
      <c r="OHA54" s="163"/>
      <c r="OHB54" s="163"/>
      <c r="OHC54" s="163"/>
      <c r="OHD54" s="163"/>
      <c r="OHE54" s="163"/>
      <c r="OHF54" s="163"/>
      <c r="OHG54" s="163"/>
      <c r="OHH54" s="163"/>
      <c r="OHI54" s="163"/>
      <c r="OHJ54" s="163"/>
      <c r="OHK54" s="163"/>
      <c r="OHL54" s="163"/>
      <c r="OHM54" s="163"/>
      <c r="OHN54" s="163"/>
      <c r="OHO54" s="163"/>
      <c r="OHP54" s="163"/>
      <c r="OHQ54" s="163"/>
      <c r="OHR54" s="163"/>
      <c r="OHS54" s="163"/>
      <c r="OHT54" s="163"/>
      <c r="OHU54" s="163"/>
      <c r="OHV54" s="163"/>
      <c r="OHW54" s="163"/>
      <c r="OHX54" s="163"/>
      <c r="OHY54" s="163"/>
      <c r="OHZ54" s="163"/>
      <c r="OIA54" s="163"/>
      <c r="OIB54" s="163"/>
      <c r="OIC54" s="163"/>
      <c r="OID54" s="163"/>
      <c r="OIE54" s="163"/>
      <c r="OIF54" s="163"/>
      <c r="OIG54" s="163"/>
      <c r="OIH54" s="163"/>
      <c r="OII54" s="163"/>
      <c r="OIJ54" s="163"/>
      <c r="OIK54" s="163"/>
      <c r="OIL54" s="163"/>
      <c r="OIM54" s="163"/>
      <c r="OIN54" s="163"/>
      <c r="OIO54" s="163"/>
      <c r="OIP54" s="163"/>
      <c r="OIQ54" s="163"/>
      <c r="OIR54" s="163"/>
      <c r="OIS54" s="163"/>
      <c r="OIT54" s="163"/>
      <c r="OIU54" s="163"/>
      <c r="OIV54" s="163"/>
      <c r="OIW54" s="163"/>
      <c r="OIX54" s="163"/>
      <c r="OIY54" s="163"/>
      <c r="OIZ54" s="163"/>
      <c r="OJA54" s="163"/>
      <c r="OJB54" s="163"/>
      <c r="OJC54" s="163"/>
      <c r="OJD54" s="163"/>
      <c r="OJE54" s="163"/>
      <c r="OJF54" s="163"/>
      <c r="OJG54" s="163"/>
      <c r="OJH54" s="163"/>
      <c r="OJI54" s="163"/>
      <c r="OJJ54" s="163"/>
      <c r="OJK54" s="163"/>
      <c r="OJL54" s="163"/>
      <c r="OJM54" s="163"/>
      <c r="OJN54" s="163"/>
      <c r="OJO54" s="163"/>
      <c r="OJP54" s="163"/>
      <c r="OJQ54" s="163"/>
      <c r="OJR54" s="163"/>
      <c r="OJS54" s="163"/>
      <c r="OJT54" s="163"/>
      <c r="OJU54" s="163"/>
      <c r="OJV54" s="163"/>
      <c r="OJW54" s="163"/>
      <c r="OJX54" s="163"/>
      <c r="OJY54" s="163"/>
      <c r="OJZ54" s="163"/>
      <c r="OKA54" s="163"/>
      <c r="OKB54" s="163"/>
      <c r="OKC54" s="163"/>
      <c r="OKD54" s="163"/>
      <c r="OKE54" s="163"/>
      <c r="OKF54" s="163"/>
      <c r="OKG54" s="163"/>
      <c r="OKH54" s="163"/>
      <c r="OKI54" s="163"/>
      <c r="OKJ54" s="163"/>
      <c r="OKK54" s="163"/>
      <c r="OKL54" s="163"/>
      <c r="OKM54" s="163"/>
      <c r="OKN54" s="163"/>
      <c r="OKO54" s="163"/>
      <c r="OKP54" s="163"/>
      <c r="OKQ54" s="163"/>
      <c r="OKR54" s="163"/>
      <c r="OKS54" s="163"/>
      <c r="OKT54" s="163"/>
      <c r="OKU54" s="163"/>
      <c r="OKV54" s="163"/>
      <c r="OKW54" s="163"/>
      <c r="OKX54" s="163"/>
      <c r="OKY54" s="163"/>
      <c r="OKZ54" s="163"/>
      <c r="OLA54" s="163"/>
      <c r="OLB54" s="163"/>
      <c r="OLC54" s="163"/>
      <c r="OLD54" s="163"/>
      <c r="OLE54" s="163"/>
      <c r="OLF54" s="163"/>
      <c r="OLG54" s="163"/>
      <c r="OLH54" s="163"/>
      <c r="OLI54" s="163"/>
      <c r="OLJ54" s="163"/>
      <c r="OLK54" s="163"/>
      <c r="OLL54" s="163"/>
      <c r="OLM54" s="163"/>
      <c r="OLN54" s="163"/>
      <c r="OLO54" s="163"/>
      <c r="OLP54" s="163"/>
      <c r="OLQ54" s="163"/>
      <c r="OLR54" s="163"/>
      <c r="OLS54" s="163"/>
      <c r="OLT54" s="163"/>
      <c r="OLU54" s="163"/>
      <c r="OLV54" s="163"/>
      <c r="OLW54" s="163"/>
      <c r="OLX54" s="163"/>
      <c r="OLY54" s="163"/>
      <c r="OLZ54" s="163"/>
      <c r="OMA54" s="163"/>
      <c r="OMB54" s="163"/>
      <c r="OMC54" s="163"/>
      <c r="OMD54" s="163"/>
      <c r="OME54" s="163"/>
      <c r="OMF54" s="163"/>
      <c r="OMG54" s="163"/>
      <c r="OMH54" s="163"/>
      <c r="OMI54" s="163"/>
      <c r="OMJ54" s="163"/>
      <c r="OMK54" s="163"/>
      <c r="OML54" s="163"/>
      <c r="OMM54" s="163"/>
      <c r="OMN54" s="163"/>
      <c r="OMO54" s="163"/>
      <c r="OMP54" s="163"/>
      <c r="OMQ54" s="163"/>
      <c r="OMR54" s="163"/>
      <c r="OMS54" s="163"/>
      <c r="OMT54" s="163"/>
      <c r="OMU54" s="163"/>
      <c r="OMV54" s="163"/>
      <c r="OMW54" s="163"/>
      <c r="OMX54" s="163"/>
      <c r="OMY54" s="163"/>
      <c r="OMZ54" s="163"/>
      <c r="ONA54" s="163"/>
      <c r="ONB54" s="163"/>
      <c r="ONC54" s="163"/>
      <c r="OND54" s="163"/>
      <c r="ONE54" s="163"/>
      <c r="ONF54" s="163"/>
      <c r="ONG54" s="163"/>
      <c r="ONH54" s="163"/>
      <c r="ONI54" s="163"/>
      <c r="ONJ54" s="163"/>
      <c r="ONK54" s="163"/>
      <c r="ONL54" s="163"/>
      <c r="ONM54" s="163"/>
      <c r="ONN54" s="163"/>
      <c r="ONO54" s="163"/>
      <c r="ONP54" s="163"/>
      <c r="ONQ54" s="163"/>
      <c r="ONR54" s="163"/>
      <c r="ONS54" s="163"/>
      <c r="ONT54" s="163"/>
      <c r="ONU54" s="163"/>
      <c r="ONV54" s="163"/>
      <c r="ONW54" s="163"/>
      <c r="ONX54" s="163"/>
      <c r="ONY54" s="163"/>
      <c r="ONZ54" s="163"/>
      <c r="OOA54" s="163"/>
      <c r="OOB54" s="163"/>
      <c r="OOC54" s="163"/>
      <c r="OOD54" s="163"/>
      <c r="OOE54" s="163"/>
      <c r="OOF54" s="163"/>
      <c r="OOG54" s="163"/>
      <c r="OOH54" s="163"/>
      <c r="OOI54" s="163"/>
      <c r="OOJ54" s="163"/>
      <c r="OOK54" s="163"/>
      <c r="OOL54" s="163"/>
      <c r="OOM54" s="163"/>
      <c r="OON54" s="163"/>
      <c r="OOO54" s="163"/>
      <c r="OOP54" s="163"/>
      <c r="OOQ54" s="163"/>
      <c r="OOR54" s="163"/>
      <c r="OOS54" s="163"/>
      <c r="OOT54" s="163"/>
      <c r="OOU54" s="163"/>
      <c r="OOV54" s="163"/>
      <c r="OOW54" s="163"/>
      <c r="OOX54" s="163"/>
      <c r="OOY54" s="163"/>
      <c r="OOZ54" s="163"/>
      <c r="OPA54" s="163"/>
      <c r="OPB54" s="163"/>
      <c r="OPC54" s="163"/>
      <c r="OPD54" s="163"/>
      <c r="OPE54" s="163"/>
      <c r="OPF54" s="163"/>
      <c r="OPG54" s="163"/>
      <c r="OPH54" s="163"/>
      <c r="OPI54" s="163"/>
      <c r="OPJ54" s="163"/>
      <c r="OPK54" s="163"/>
      <c r="OPL54" s="163"/>
      <c r="OPM54" s="163"/>
      <c r="OPN54" s="163"/>
      <c r="OPO54" s="163"/>
      <c r="OPP54" s="163"/>
      <c r="OPQ54" s="163"/>
      <c r="OPR54" s="163"/>
      <c r="OPS54" s="163"/>
      <c r="OPT54" s="163"/>
      <c r="OPU54" s="163"/>
      <c r="OPV54" s="163"/>
      <c r="OPW54" s="163"/>
      <c r="OPX54" s="163"/>
      <c r="OPY54" s="163"/>
      <c r="OPZ54" s="163"/>
      <c r="OQA54" s="163"/>
      <c r="OQB54" s="163"/>
      <c r="OQC54" s="163"/>
      <c r="OQD54" s="163"/>
      <c r="OQE54" s="163"/>
      <c r="OQF54" s="163"/>
      <c r="OQG54" s="163"/>
      <c r="OQH54" s="163"/>
      <c r="OQI54" s="163"/>
      <c r="OQJ54" s="163"/>
      <c r="OQK54" s="163"/>
      <c r="OQL54" s="163"/>
      <c r="OQM54" s="163"/>
      <c r="OQN54" s="163"/>
      <c r="OQO54" s="163"/>
      <c r="OQP54" s="163"/>
      <c r="OQQ54" s="163"/>
      <c r="OQR54" s="163"/>
      <c r="OQS54" s="163"/>
      <c r="OQT54" s="163"/>
      <c r="OQU54" s="163"/>
      <c r="OQV54" s="163"/>
      <c r="OQW54" s="163"/>
      <c r="OQX54" s="163"/>
      <c r="OQY54" s="163"/>
      <c r="OQZ54" s="163"/>
      <c r="ORA54" s="163"/>
      <c r="ORB54" s="163"/>
      <c r="ORC54" s="163"/>
      <c r="ORD54" s="163"/>
      <c r="ORE54" s="163"/>
      <c r="ORF54" s="163"/>
      <c r="ORG54" s="163"/>
      <c r="ORH54" s="163"/>
      <c r="ORI54" s="163"/>
      <c r="ORJ54" s="163"/>
      <c r="ORK54" s="163"/>
      <c r="ORL54" s="163"/>
      <c r="ORM54" s="163"/>
      <c r="ORN54" s="163"/>
      <c r="ORO54" s="163"/>
      <c r="ORP54" s="163"/>
      <c r="ORQ54" s="163"/>
      <c r="ORR54" s="163"/>
      <c r="ORS54" s="163"/>
      <c r="ORT54" s="163"/>
      <c r="ORU54" s="163"/>
      <c r="ORV54" s="163"/>
      <c r="ORW54" s="163"/>
      <c r="ORX54" s="163"/>
      <c r="ORY54" s="163"/>
      <c r="ORZ54" s="163"/>
      <c r="OSA54" s="163"/>
      <c r="OSB54" s="163"/>
      <c r="OSC54" s="163"/>
      <c r="OSD54" s="163"/>
      <c r="OSE54" s="163"/>
      <c r="OSF54" s="163"/>
      <c r="OSG54" s="163"/>
      <c r="OSH54" s="163"/>
      <c r="OSI54" s="163"/>
      <c r="OSJ54" s="163"/>
      <c r="OSK54" s="163"/>
      <c r="OSL54" s="163"/>
      <c r="OSM54" s="163"/>
      <c r="OSN54" s="163"/>
      <c r="OSO54" s="163"/>
      <c r="OSP54" s="163"/>
      <c r="OSQ54" s="163"/>
      <c r="OSR54" s="163"/>
      <c r="OSS54" s="163"/>
      <c r="OST54" s="163"/>
      <c r="OSU54" s="163"/>
      <c r="OSV54" s="163"/>
      <c r="OSW54" s="163"/>
      <c r="OSX54" s="163"/>
      <c r="OSY54" s="163"/>
      <c r="OSZ54" s="163"/>
      <c r="OTA54" s="163"/>
      <c r="OTB54" s="163"/>
      <c r="OTC54" s="163"/>
      <c r="OTD54" s="163"/>
      <c r="OTE54" s="163"/>
      <c r="OTF54" s="163"/>
      <c r="OTG54" s="163"/>
      <c r="OTH54" s="163"/>
      <c r="OTI54" s="163"/>
      <c r="OTJ54" s="163"/>
      <c r="OTK54" s="163"/>
      <c r="OTL54" s="163"/>
      <c r="OTM54" s="163"/>
      <c r="OTN54" s="163"/>
      <c r="OTO54" s="163"/>
      <c r="OTP54" s="163"/>
      <c r="OTQ54" s="163"/>
      <c r="OTR54" s="163"/>
      <c r="OTS54" s="163"/>
      <c r="OTT54" s="163"/>
      <c r="OTU54" s="163"/>
      <c r="OTV54" s="163"/>
      <c r="OTW54" s="163"/>
      <c r="OTX54" s="163"/>
      <c r="OTY54" s="163"/>
      <c r="OTZ54" s="163"/>
      <c r="OUA54" s="163"/>
      <c r="OUB54" s="163"/>
      <c r="OUC54" s="163"/>
      <c r="OUD54" s="163"/>
      <c r="OUE54" s="163"/>
      <c r="OUF54" s="163"/>
      <c r="OUG54" s="163"/>
      <c r="OUH54" s="163"/>
      <c r="OUI54" s="163"/>
      <c r="OUJ54" s="163"/>
      <c r="OUK54" s="163"/>
      <c r="OUL54" s="163"/>
      <c r="OUM54" s="163"/>
      <c r="OUN54" s="163"/>
      <c r="OUO54" s="163"/>
      <c r="OUP54" s="163"/>
      <c r="OUQ54" s="163"/>
      <c r="OUR54" s="163"/>
      <c r="OUS54" s="163"/>
      <c r="OUT54" s="163"/>
      <c r="OUU54" s="163"/>
      <c r="OUV54" s="163"/>
      <c r="OUW54" s="163"/>
      <c r="OUX54" s="163"/>
      <c r="OUY54" s="163"/>
      <c r="OUZ54" s="163"/>
      <c r="OVA54" s="163"/>
      <c r="OVB54" s="163"/>
      <c r="OVC54" s="163"/>
      <c r="OVD54" s="163"/>
      <c r="OVE54" s="163"/>
      <c r="OVF54" s="163"/>
      <c r="OVG54" s="163"/>
      <c r="OVH54" s="163"/>
      <c r="OVI54" s="163"/>
      <c r="OVJ54" s="163"/>
      <c r="OVK54" s="163"/>
      <c r="OVL54" s="163"/>
      <c r="OVM54" s="163"/>
      <c r="OVN54" s="163"/>
      <c r="OVO54" s="163"/>
      <c r="OVP54" s="163"/>
      <c r="OVQ54" s="163"/>
      <c r="OVR54" s="163"/>
      <c r="OVS54" s="163"/>
      <c r="OVT54" s="163"/>
      <c r="OVU54" s="163"/>
      <c r="OVV54" s="163"/>
      <c r="OVW54" s="163"/>
      <c r="OVX54" s="163"/>
      <c r="OVY54" s="163"/>
      <c r="OVZ54" s="163"/>
      <c r="OWA54" s="163"/>
      <c r="OWB54" s="163"/>
      <c r="OWC54" s="163"/>
      <c r="OWD54" s="163"/>
      <c r="OWE54" s="163"/>
      <c r="OWF54" s="163"/>
      <c r="OWG54" s="163"/>
      <c r="OWH54" s="163"/>
      <c r="OWI54" s="163"/>
      <c r="OWJ54" s="163"/>
      <c r="OWK54" s="163"/>
      <c r="OWL54" s="163"/>
      <c r="OWM54" s="163"/>
      <c r="OWN54" s="163"/>
      <c r="OWO54" s="163"/>
      <c r="OWP54" s="163"/>
      <c r="OWQ54" s="163"/>
      <c r="OWR54" s="163"/>
      <c r="OWS54" s="163"/>
      <c r="OWT54" s="163"/>
      <c r="OWU54" s="163"/>
      <c r="OWV54" s="163"/>
      <c r="OWW54" s="163"/>
      <c r="OWX54" s="163"/>
      <c r="OWY54" s="163"/>
      <c r="OWZ54" s="163"/>
      <c r="OXA54" s="163"/>
      <c r="OXB54" s="163"/>
      <c r="OXC54" s="163"/>
      <c r="OXD54" s="163"/>
      <c r="OXE54" s="163"/>
      <c r="OXF54" s="163"/>
      <c r="OXG54" s="163"/>
      <c r="OXH54" s="163"/>
      <c r="OXI54" s="163"/>
      <c r="OXJ54" s="163"/>
      <c r="OXK54" s="163"/>
      <c r="OXL54" s="163"/>
      <c r="OXM54" s="163"/>
      <c r="OXN54" s="163"/>
      <c r="OXO54" s="163"/>
      <c r="OXP54" s="163"/>
      <c r="OXQ54" s="163"/>
      <c r="OXR54" s="163"/>
      <c r="OXS54" s="163"/>
      <c r="OXT54" s="163"/>
      <c r="OXU54" s="163"/>
      <c r="OXV54" s="163"/>
      <c r="OXW54" s="163"/>
      <c r="OXX54" s="163"/>
      <c r="OXY54" s="163"/>
      <c r="OXZ54" s="163"/>
      <c r="OYA54" s="163"/>
      <c r="OYB54" s="163"/>
      <c r="OYC54" s="163"/>
      <c r="OYD54" s="163"/>
      <c r="OYE54" s="163"/>
      <c r="OYF54" s="163"/>
      <c r="OYG54" s="163"/>
      <c r="OYH54" s="163"/>
      <c r="OYI54" s="163"/>
      <c r="OYJ54" s="163"/>
      <c r="OYK54" s="163"/>
      <c r="OYL54" s="163"/>
      <c r="OYM54" s="163"/>
      <c r="OYN54" s="163"/>
      <c r="OYO54" s="163"/>
      <c r="OYP54" s="163"/>
      <c r="OYQ54" s="163"/>
      <c r="OYR54" s="163"/>
      <c r="OYS54" s="163"/>
      <c r="OYT54" s="163"/>
      <c r="OYU54" s="163"/>
      <c r="OYV54" s="163"/>
      <c r="OYW54" s="163"/>
      <c r="OYX54" s="163"/>
      <c r="OYY54" s="163"/>
      <c r="OYZ54" s="163"/>
      <c r="OZA54" s="163"/>
      <c r="OZB54" s="163"/>
      <c r="OZC54" s="163"/>
      <c r="OZD54" s="163"/>
      <c r="OZE54" s="163"/>
      <c r="OZF54" s="163"/>
      <c r="OZG54" s="163"/>
      <c r="OZH54" s="163"/>
      <c r="OZI54" s="163"/>
      <c r="OZJ54" s="163"/>
      <c r="OZK54" s="163"/>
      <c r="OZL54" s="163"/>
      <c r="OZM54" s="163"/>
      <c r="OZN54" s="163"/>
      <c r="OZO54" s="163"/>
      <c r="OZP54" s="163"/>
      <c r="OZQ54" s="163"/>
      <c r="OZR54" s="163"/>
      <c r="OZS54" s="163"/>
      <c r="OZT54" s="163"/>
      <c r="OZU54" s="163"/>
      <c r="OZV54" s="163"/>
      <c r="OZW54" s="163"/>
      <c r="OZX54" s="163"/>
      <c r="OZY54" s="163"/>
      <c r="OZZ54" s="163"/>
      <c r="PAA54" s="163"/>
      <c r="PAB54" s="163"/>
      <c r="PAC54" s="163"/>
      <c r="PAD54" s="163"/>
      <c r="PAE54" s="163"/>
      <c r="PAF54" s="163"/>
      <c r="PAG54" s="163"/>
      <c r="PAH54" s="163"/>
      <c r="PAI54" s="163"/>
      <c r="PAJ54" s="163"/>
      <c r="PAK54" s="163"/>
      <c r="PAL54" s="163"/>
      <c r="PAM54" s="163"/>
      <c r="PAN54" s="163"/>
      <c r="PAO54" s="163"/>
      <c r="PAP54" s="163"/>
      <c r="PAQ54" s="163"/>
      <c r="PAR54" s="163"/>
      <c r="PAS54" s="163"/>
      <c r="PAT54" s="163"/>
      <c r="PAU54" s="163"/>
      <c r="PAV54" s="163"/>
      <c r="PAW54" s="163"/>
      <c r="PAX54" s="163"/>
      <c r="PAY54" s="163"/>
      <c r="PAZ54" s="163"/>
      <c r="PBA54" s="163"/>
      <c r="PBB54" s="163"/>
      <c r="PBC54" s="163"/>
      <c r="PBD54" s="163"/>
      <c r="PBE54" s="163"/>
      <c r="PBF54" s="163"/>
      <c r="PBG54" s="163"/>
      <c r="PBH54" s="163"/>
      <c r="PBI54" s="163"/>
      <c r="PBJ54" s="163"/>
      <c r="PBK54" s="163"/>
      <c r="PBL54" s="163"/>
      <c r="PBM54" s="163"/>
      <c r="PBN54" s="163"/>
      <c r="PBO54" s="163"/>
      <c r="PBP54" s="163"/>
      <c r="PBQ54" s="163"/>
      <c r="PBR54" s="163"/>
      <c r="PBS54" s="163"/>
      <c r="PBT54" s="163"/>
      <c r="PBU54" s="163"/>
      <c r="PBV54" s="163"/>
      <c r="PBW54" s="163"/>
      <c r="PBX54" s="163"/>
      <c r="PBY54" s="163"/>
      <c r="PBZ54" s="163"/>
      <c r="PCA54" s="163"/>
      <c r="PCB54" s="163"/>
      <c r="PCC54" s="163"/>
      <c r="PCD54" s="163"/>
      <c r="PCE54" s="163"/>
      <c r="PCF54" s="163"/>
      <c r="PCG54" s="163"/>
      <c r="PCH54" s="163"/>
      <c r="PCI54" s="163"/>
      <c r="PCJ54" s="163"/>
      <c r="PCK54" s="163"/>
      <c r="PCL54" s="163"/>
      <c r="PCM54" s="163"/>
      <c r="PCN54" s="163"/>
      <c r="PCO54" s="163"/>
      <c r="PCP54" s="163"/>
      <c r="PCQ54" s="163"/>
      <c r="PCR54" s="163"/>
      <c r="PCS54" s="163"/>
      <c r="PCT54" s="163"/>
      <c r="PCU54" s="163"/>
      <c r="PCV54" s="163"/>
      <c r="PCW54" s="163"/>
      <c r="PCX54" s="163"/>
      <c r="PCY54" s="163"/>
      <c r="PCZ54" s="163"/>
      <c r="PDA54" s="163"/>
      <c r="PDB54" s="163"/>
      <c r="PDC54" s="163"/>
      <c r="PDD54" s="163"/>
      <c r="PDE54" s="163"/>
      <c r="PDF54" s="163"/>
      <c r="PDG54" s="163"/>
      <c r="PDH54" s="163"/>
      <c r="PDI54" s="163"/>
      <c r="PDJ54" s="163"/>
      <c r="PDK54" s="163"/>
      <c r="PDL54" s="163"/>
      <c r="PDM54" s="163"/>
      <c r="PDN54" s="163"/>
      <c r="PDO54" s="163"/>
      <c r="PDP54" s="163"/>
      <c r="PDQ54" s="163"/>
      <c r="PDR54" s="163"/>
      <c r="PDS54" s="163"/>
      <c r="PDT54" s="163"/>
      <c r="PDU54" s="163"/>
      <c r="PDV54" s="163"/>
      <c r="PDW54" s="163"/>
      <c r="PDX54" s="163"/>
      <c r="PDY54" s="163"/>
      <c r="PDZ54" s="163"/>
      <c r="PEA54" s="163"/>
      <c r="PEB54" s="163"/>
      <c r="PEC54" s="163"/>
      <c r="PED54" s="163"/>
      <c r="PEE54" s="163"/>
      <c r="PEF54" s="163"/>
      <c r="PEG54" s="163"/>
      <c r="PEH54" s="163"/>
      <c r="PEI54" s="163"/>
      <c r="PEJ54" s="163"/>
      <c r="PEK54" s="163"/>
      <c r="PEL54" s="163"/>
      <c r="PEM54" s="163"/>
      <c r="PEN54" s="163"/>
      <c r="PEO54" s="163"/>
      <c r="PEP54" s="163"/>
      <c r="PEQ54" s="163"/>
      <c r="PER54" s="163"/>
      <c r="PES54" s="163"/>
      <c r="PET54" s="163"/>
      <c r="PEU54" s="163"/>
      <c r="PEV54" s="163"/>
      <c r="PEW54" s="163"/>
      <c r="PEX54" s="163"/>
      <c r="PEY54" s="163"/>
      <c r="PEZ54" s="163"/>
      <c r="PFA54" s="163"/>
      <c r="PFB54" s="163"/>
      <c r="PFC54" s="163"/>
      <c r="PFD54" s="163"/>
      <c r="PFE54" s="163"/>
      <c r="PFF54" s="163"/>
      <c r="PFG54" s="163"/>
      <c r="PFH54" s="163"/>
      <c r="PFI54" s="163"/>
      <c r="PFJ54" s="163"/>
      <c r="PFK54" s="163"/>
      <c r="PFL54" s="163"/>
      <c r="PFM54" s="163"/>
      <c r="PFN54" s="163"/>
      <c r="PFO54" s="163"/>
      <c r="PFP54" s="163"/>
      <c r="PFQ54" s="163"/>
      <c r="PFR54" s="163"/>
      <c r="PFS54" s="163"/>
      <c r="PFT54" s="163"/>
      <c r="PFU54" s="163"/>
      <c r="PFV54" s="163"/>
      <c r="PFW54" s="163"/>
      <c r="PFX54" s="163"/>
      <c r="PFY54" s="163"/>
      <c r="PFZ54" s="163"/>
      <c r="PGA54" s="163"/>
      <c r="PGB54" s="163"/>
      <c r="PGC54" s="163"/>
      <c r="PGD54" s="163"/>
      <c r="PGE54" s="163"/>
      <c r="PGF54" s="163"/>
      <c r="PGG54" s="163"/>
      <c r="PGH54" s="163"/>
      <c r="PGI54" s="163"/>
      <c r="PGJ54" s="163"/>
      <c r="PGK54" s="163"/>
      <c r="PGL54" s="163"/>
      <c r="PGM54" s="163"/>
      <c r="PGN54" s="163"/>
      <c r="PGO54" s="163"/>
      <c r="PGP54" s="163"/>
      <c r="PGQ54" s="163"/>
      <c r="PGR54" s="163"/>
      <c r="PGS54" s="163"/>
      <c r="PGT54" s="163"/>
      <c r="PGU54" s="163"/>
      <c r="PGV54" s="163"/>
      <c r="PGW54" s="163"/>
      <c r="PGX54" s="163"/>
      <c r="PGY54" s="163"/>
      <c r="PGZ54" s="163"/>
      <c r="PHA54" s="163"/>
      <c r="PHB54" s="163"/>
      <c r="PHC54" s="163"/>
      <c r="PHD54" s="163"/>
      <c r="PHE54" s="163"/>
      <c r="PHF54" s="163"/>
      <c r="PHG54" s="163"/>
      <c r="PHH54" s="163"/>
      <c r="PHI54" s="163"/>
      <c r="PHJ54" s="163"/>
      <c r="PHK54" s="163"/>
      <c r="PHL54" s="163"/>
      <c r="PHM54" s="163"/>
      <c r="PHN54" s="163"/>
      <c r="PHO54" s="163"/>
      <c r="PHP54" s="163"/>
      <c r="PHQ54" s="163"/>
      <c r="PHR54" s="163"/>
      <c r="PHS54" s="163"/>
      <c r="PHT54" s="163"/>
      <c r="PHU54" s="163"/>
      <c r="PHV54" s="163"/>
      <c r="PHW54" s="163"/>
      <c r="PHX54" s="163"/>
      <c r="PHY54" s="163"/>
      <c r="PHZ54" s="163"/>
      <c r="PIA54" s="163"/>
      <c r="PIB54" s="163"/>
      <c r="PIC54" s="163"/>
      <c r="PID54" s="163"/>
      <c r="PIE54" s="163"/>
      <c r="PIF54" s="163"/>
      <c r="PIG54" s="163"/>
      <c r="PIH54" s="163"/>
      <c r="PII54" s="163"/>
      <c r="PIJ54" s="163"/>
      <c r="PIK54" s="163"/>
      <c r="PIL54" s="163"/>
      <c r="PIM54" s="163"/>
      <c r="PIN54" s="163"/>
      <c r="PIO54" s="163"/>
      <c r="PIP54" s="163"/>
      <c r="PIQ54" s="163"/>
      <c r="PIR54" s="163"/>
      <c r="PIS54" s="163"/>
      <c r="PIT54" s="163"/>
      <c r="PIU54" s="163"/>
      <c r="PIV54" s="163"/>
      <c r="PIW54" s="163"/>
      <c r="PIX54" s="163"/>
      <c r="PIY54" s="163"/>
      <c r="PIZ54" s="163"/>
      <c r="PJA54" s="163"/>
      <c r="PJB54" s="163"/>
      <c r="PJC54" s="163"/>
      <c r="PJD54" s="163"/>
      <c r="PJE54" s="163"/>
      <c r="PJF54" s="163"/>
      <c r="PJG54" s="163"/>
      <c r="PJH54" s="163"/>
      <c r="PJI54" s="163"/>
      <c r="PJJ54" s="163"/>
      <c r="PJK54" s="163"/>
      <c r="PJL54" s="163"/>
      <c r="PJM54" s="163"/>
      <c r="PJN54" s="163"/>
      <c r="PJO54" s="163"/>
      <c r="PJP54" s="163"/>
      <c r="PJQ54" s="163"/>
      <c r="PJR54" s="163"/>
      <c r="PJS54" s="163"/>
      <c r="PJT54" s="163"/>
      <c r="PJU54" s="163"/>
      <c r="PJV54" s="163"/>
      <c r="PJW54" s="163"/>
      <c r="PJX54" s="163"/>
      <c r="PJY54" s="163"/>
      <c r="PJZ54" s="163"/>
      <c r="PKA54" s="163"/>
      <c r="PKB54" s="163"/>
      <c r="PKC54" s="163"/>
      <c r="PKD54" s="163"/>
      <c r="PKE54" s="163"/>
      <c r="PKF54" s="163"/>
      <c r="PKG54" s="163"/>
      <c r="PKH54" s="163"/>
      <c r="PKI54" s="163"/>
      <c r="PKJ54" s="163"/>
      <c r="PKK54" s="163"/>
      <c r="PKL54" s="163"/>
      <c r="PKM54" s="163"/>
      <c r="PKN54" s="163"/>
      <c r="PKO54" s="163"/>
      <c r="PKP54" s="163"/>
      <c r="PKQ54" s="163"/>
      <c r="PKR54" s="163"/>
      <c r="PKS54" s="163"/>
      <c r="PKT54" s="163"/>
      <c r="PKU54" s="163"/>
      <c r="PKV54" s="163"/>
      <c r="PKW54" s="163"/>
      <c r="PKX54" s="163"/>
      <c r="PKY54" s="163"/>
      <c r="PKZ54" s="163"/>
      <c r="PLA54" s="163"/>
      <c r="PLB54" s="163"/>
      <c r="PLC54" s="163"/>
      <c r="PLD54" s="163"/>
      <c r="PLE54" s="163"/>
      <c r="PLF54" s="163"/>
      <c r="PLG54" s="163"/>
      <c r="PLH54" s="163"/>
      <c r="PLI54" s="163"/>
      <c r="PLJ54" s="163"/>
      <c r="PLK54" s="163"/>
      <c r="PLL54" s="163"/>
      <c r="PLM54" s="163"/>
      <c r="PLN54" s="163"/>
      <c r="PLO54" s="163"/>
      <c r="PLP54" s="163"/>
      <c r="PLQ54" s="163"/>
      <c r="PLR54" s="163"/>
      <c r="PLS54" s="163"/>
      <c r="PLT54" s="163"/>
      <c r="PLU54" s="163"/>
      <c r="PLV54" s="163"/>
      <c r="PLW54" s="163"/>
      <c r="PLX54" s="163"/>
      <c r="PLY54" s="163"/>
      <c r="PLZ54" s="163"/>
      <c r="PMA54" s="163"/>
      <c r="PMB54" s="163"/>
      <c r="PMC54" s="163"/>
      <c r="PMD54" s="163"/>
      <c r="PME54" s="163"/>
      <c r="PMF54" s="163"/>
      <c r="PMG54" s="163"/>
      <c r="PMH54" s="163"/>
      <c r="PMI54" s="163"/>
      <c r="PMJ54" s="163"/>
      <c r="PMK54" s="163"/>
      <c r="PML54" s="163"/>
      <c r="PMM54" s="163"/>
      <c r="PMN54" s="163"/>
      <c r="PMO54" s="163"/>
      <c r="PMP54" s="163"/>
      <c r="PMQ54" s="163"/>
      <c r="PMR54" s="163"/>
      <c r="PMS54" s="163"/>
      <c r="PMT54" s="163"/>
      <c r="PMU54" s="163"/>
      <c r="PMV54" s="163"/>
      <c r="PMW54" s="163"/>
      <c r="PMX54" s="163"/>
      <c r="PMY54" s="163"/>
      <c r="PMZ54" s="163"/>
      <c r="PNA54" s="163"/>
      <c r="PNB54" s="163"/>
      <c r="PNC54" s="163"/>
      <c r="PND54" s="163"/>
      <c r="PNE54" s="163"/>
      <c r="PNF54" s="163"/>
      <c r="PNG54" s="163"/>
      <c r="PNH54" s="163"/>
      <c r="PNI54" s="163"/>
      <c r="PNJ54" s="163"/>
      <c r="PNK54" s="163"/>
      <c r="PNL54" s="163"/>
      <c r="PNM54" s="163"/>
      <c r="PNN54" s="163"/>
      <c r="PNO54" s="163"/>
      <c r="PNP54" s="163"/>
      <c r="PNQ54" s="163"/>
      <c r="PNR54" s="163"/>
      <c r="PNS54" s="163"/>
      <c r="PNT54" s="163"/>
      <c r="PNU54" s="163"/>
      <c r="PNV54" s="163"/>
      <c r="PNW54" s="163"/>
      <c r="PNX54" s="163"/>
      <c r="PNY54" s="163"/>
      <c r="PNZ54" s="163"/>
      <c r="POA54" s="163"/>
      <c r="POB54" s="163"/>
      <c r="POC54" s="163"/>
      <c r="POD54" s="163"/>
      <c r="POE54" s="163"/>
      <c r="POF54" s="163"/>
      <c r="POG54" s="163"/>
      <c r="POH54" s="163"/>
      <c r="POI54" s="163"/>
      <c r="POJ54" s="163"/>
      <c r="POK54" s="163"/>
      <c r="POL54" s="163"/>
      <c r="POM54" s="163"/>
      <c r="PON54" s="163"/>
      <c r="POO54" s="163"/>
      <c r="POP54" s="163"/>
      <c r="POQ54" s="163"/>
      <c r="POR54" s="163"/>
      <c r="POS54" s="163"/>
      <c r="POT54" s="163"/>
      <c r="POU54" s="163"/>
      <c r="POV54" s="163"/>
      <c r="POW54" s="163"/>
      <c r="POX54" s="163"/>
      <c r="POY54" s="163"/>
      <c r="POZ54" s="163"/>
      <c r="PPA54" s="163"/>
      <c r="PPB54" s="163"/>
      <c r="PPC54" s="163"/>
      <c r="PPD54" s="163"/>
      <c r="PPE54" s="163"/>
      <c r="PPF54" s="163"/>
      <c r="PPG54" s="163"/>
      <c r="PPH54" s="163"/>
      <c r="PPI54" s="163"/>
      <c r="PPJ54" s="163"/>
      <c r="PPK54" s="163"/>
      <c r="PPL54" s="163"/>
      <c r="PPM54" s="163"/>
      <c r="PPN54" s="163"/>
      <c r="PPO54" s="163"/>
      <c r="PPP54" s="163"/>
      <c r="PPQ54" s="163"/>
      <c r="PPR54" s="163"/>
      <c r="PPS54" s="163"/>
      <c r="PPT54" s="163"/>
      <c r="PPU54" s="163"/>
      <c r="PPV54" s="163"/>
      <c r="PPW54" s="163"/>
      <c r="PPX54" s="163"/>
      <c r="PPY54" s="163"/>
      <c r="PPZ54" s="163"/>
      <c r="PQA54" s="163"/>
      <c r="PQB54" s="163"/>
      <c r="PQC54" s="163"/>
      <c r="PQD54" s="163"/>
      <c r="PQE54" s="163"/>
      <c r="PQF54" s="163"/>
      <c r="PQG54" s="163"/>
      <c r="PQH54" s="163"/>
      <c r="PQI54" s="163"/>
      <c r="PQJ54" s="163"/>
      <c r="PQK54" s="163"/>
      <c r="PQL54" s="163"/>
      <c r="PQM54" s="163"/>
      <c r="PQN54" s="163"/>
      <c r="PQO54" s="163"/>
      <c r="PQP54" s="163"/>
      <c r="PQQ54" s="163"/>
      <c r="PQR54" s="163"/>
      <c r="PQS54" s="163"/>
      <c r="PQT54" s="163"/>
      <c r="PQU54" s="163"/>
      <c r="PQV54" s="163"/>
      <c r="PQW54" s="163"/>
      <c r="PQX54" s="163"/>
      <c r="PQY54" s="163"/>
      <c r="PQZ54" s="163"/>
      <c r="PRA54" s="163"/>
      <c r="PRB54" s="163"/>
      <c r="PRC54" s="163"/>
      <c r="PRD54" s="163"/>
      <c r="PRE54" s="163"/>
      <c r="PRF54" s="163"/>
      <c r="PRG54" s="163"/>
      <c r="PRH54" s="163"/>
      <c r="PRI54" s="163"/>
      <c r="PRJ54" s="163"/>
      <c r="PRK54" s="163"/>
      <c r="PRL54" s="163"/>
      <c r="PRM54" s="163"/>
      <c r="PRN54" s="163"/>
      <c r="PRO54" s="163"/>
      <c r="PRP54" s="163"/>
      <c r="PRQ54" s="163"/>
      <c r="PRR54" s="163"/>
      <c r="PRS54" s="163"/>
      <c r="PRT54" s="163"/>
      <c r="PRU54" s="163"/>
      <c r="PRV54" s="163"/>
      <c r="PRW54" s="163"/>
      <c r="PRX54" s="163"/>
      <c r="PRY54" s="163"/>
      <c r="PRZ54" s="163"/>
      <c r="PSA54" s="163"/>
      <c r="PSB54" s="163"/>
      <c r="PSC54" s="163"/>
      <c r="PSD54" s="163"/>
      <c r="PSE54" s="163"/>
      <c r="PSF54" s="163"/>
      <c r="PSG54" s="163"/>
      <c r="PSH54" s="163"/>
      <c r="PSI54" s="163"/>
      <c r="PSJ54" s="163"/>
      <c r="PSK54" s="163"/>
      <c r="PSL54" s="163"/>
      <c r="PSM54" s="163"/>
      <c r="PSN54" s="163"/>
      <c r="PSO54" s="163"/>
      <c r="PSP54" s="163"/>
      <c r="PSQ54" s="163"/>
      <c r="PSR54" s="163"/>
      <c r="PSS54" s="163"/>
      <c r="PST54" s="163"/>
      <c r="PSU54" s="163"/>
      <c r="PSV54" s="163"/>
      <c r="PSW54" s="163"/>
      <c r="PSX54" s="163"/>
      <c r="PSY54" s="163"/>
      <c r="PSZ54" s="163"/>
      <c r="PTA54" s="163"/>
      <c r="PTB54" s="163"/>
      <c r="PTC54" s="163"/>
      <c r="PTD54" s="163"/>
      <c r="PTE54" s="163"/>
      <c r="PTF54" s="163"/>
      <c r="PTG54" s="163"/>
      <c r="PTH54" s="163"/>
      <c r="PTI54" s="163"/>
      <c r="PTJ54" s="163"/>
      <c r="PTK54" s="163"/>
      <c r="PTL54" s="163"/>
      <c r="PTM54" s="163"/>
      <c r="PTN54" s="163"/>
      <c r="PTO54" s="163"/>
      <c r="PTP54" s="163"/>
      <c r="PTQ54" s="163"/>
      <c r="PTR54" s="163"/>
      <c r="PTS54" s="163"/>
      <c r="PTT54" s="163"/>
      <c r="PTU54" s="163"/>
      <c r="PTV54" s="163"/>
      <c r="PTW54" s="163"/>
      <c r="PTX54" s="163"/>
      <c r="PTY54" s="163"/>
      <c r="PTZ54" s="163"/>
      <c r="PUA54" s="163"/>
      <c r="PUB54" s="163"/>
      <c r="PUC54" s="163"/>
      <c r="PUD54" s="163"/>
      <c r="PUE54" s="163"/>
      <c r="PUF54" s="163"/>
      <c r="PUG54" s="163"/>
      <c r="PUH54" s="163"/>
      <c r="PUI54" s="163"/>
      <c r="PUJ54" s="163"/>
      <c r="PUK54" s="163"/>
      <c r="PUL54" s="163"/>
      <c r="PUM54" s="163"/>
      <c r="PUN54" s="163"/>
      <c r="PUO54" s="163"/>
      <c r="PUP54" s="163"/>
      <c r="PUQ54" s="163"/>
      <c r="PUR54" s="163"/>
      <c r="PUS54" s="163"/>
      <c r="PUT54" s="163"/>
      <c r="PUU54" s="163"/>
      <c r="PUV54" s="163"/>
      <c r="PUW54" s="163"/>
      <c r="PUX54" s="163"/>
      <c r="PUY54" s="163"/>
      <c r="PUZ54" s="163"/>
      <c r="PVA54" s="163"/>
      <c r="PVB54" s="163"/>
      <c r="PVC54" s="163"/>
      <c r="PVD54" s="163"/>
      <c r="PVE54" s="163"/>
      <c r="PVF54" s="163"/>
      <c r="PVG54" s="163"/>
      <c r="PVH54" s="163"/>
      <c r="PVI54" s="163"/>
      <c r="PVJ54" s="163"/>
      <c r="PVK54" s="163"/>
      <c r="PVL54" s="163"/>
      <c r="PVM54" s="163"/>
      <c r="PVN54" s="163"/>
      <c r="PVO54" s="163"/>
      <c r="PVP54" s="163"/>
      <c r="PVQ54" s="163"/>
      <c r="PVR54" s="163"/>
      <c r="PVS54" s="163"/>
      <c r="PVT54" s="163"/>
      <c r="PVU54" s="163"/>
      <c r="PVV54" s="163"/>
      <c r="PVW54" s="163"/>
      <c r="PVX54" s="163"/>
      <c r="PVY54" s="163"/>
      <c r="PVZ54" s="163"/>
      <c r="PWA54" s="163"/>
      <c r="PWB54" s="163"/>
      <c r="PWC54" s="163"/>
      <c r="PWD54" s="163"/>
      <c r="PWE54" s="163"/>
      <c r="PWF54" s="163"/>
      <c r="PWG54" s="163"/>
      <c r="PWH54" s="163"/>
      <c r="PWI54" s="163"/>
      <c r="PWJ54" s="163"/>
      <c r="PWK54" s="163"/>
      <c r="PWL54" s="163"/>
      <c r="PWM54" s="163"/>
      <c r="PWN54" s="163"/>
      <c r="PWO54" s="163"/>
      <c r="PWP54" s="163"/>
      <c r="PWQ54" s="163"/>
      <c r="PWR54" s="163"/>
      <c r="PWS54" s="163"/>
      <c r="PWT54" s="163"/>
      <c r="PWU54" s="163"/>
      <c r="PWV54" s="163"/>
      <c r="PWW54" s="163"/>
      <c r="PWX54" s="163"/>
      <c r="PWY54" s="163"/>
      <c r="PWZ54" s="163"/>
      <c r="PXA54" s="163"/>
      <c r="PXB54" s="163"/>
      <c r="PXC54" s="163"/>
      <c r="PXD54" s="163"/>
      <c r="PXE54" s="163"/>
      <c r="PXF54" s="163"/>
      <c r="PXG54" s="163"/>
      <c r="PXH54" s="163"/>
      <c r="PXI54" s="163"/>
      <c r="PXJ54" s="163"/>
      <c r="PXK54" s="163"/>
      <c r="PXL54" s="163"/>
      <c r="PXM54" s="163"/>
      <c r="PXN54" s="163"/>
      <c r="PXO54" s="163"/>
      <c r="PXP54" s="163"/>
      <c r="PXQ54" s="163"/>
      <c r="PXR54" s="163"/>
      <c r="PXS54" s="163"/>
      <c r="PXT54" s="163"/>
      <c r="PXU54" s="163"/>
      <c r="PXV54" s="163"/>
      <c r="PXW54" s="163"/>
      <c r="PXX54" s="163"/>
      <c r="PXY54" s="163"/>
      <c r="PXZ54" s="163"/>
      <c r="PYA54" s="163"/>
      <c r="PYB54" s="163"/>
      <c r="PYC54" s="163"/>
      <c r="PYD54" s="163"/>
      <c r="PYE54" s="163"/>
      <c r="PYF54" s="163"/>
      <c r="PYG54" s="163"/>
      <c r="PYH54" s="163"/>
      <c r="PYI54" s="163"/>
      <c r="PYJ54" s="163"/>
      <c r="PYK54" s="163"/>
      <c r="PYL54" s="163"/>
      <c r="PYM54" s="163"/>
      <c r="PYN54" s="163"/>
      <c r="PYO54" s="163"/>
      <c r="PYP54" s="163"/>
      <c r="PYQ54" s="163"/>
      <c r="PYR54" s="163"/>
      <c r="PYS54" s="163"/>
      <c r="PYT54" s="163"/>
      <c r="PYU54" s="163"/>
      <c r="PYV54" s="163"/>
      <c r="PYW54" s="163"/>
      <c r="PYX54" s="163"/>
      <c r="PYY54" s="163"/>
      <c r="PYZ54" s="163"/>
      <c r="PZA54" s="163"/>
      <c r="PZB54" s="163"/>
      <c r="PZC54" s="163"/>
      <c r="PZD54" s="163"/>
      <c r="PZE54" s="163"/>
      <c r="PZF54" s="163"/>
      <c r="PZG54" s="163"/>
      <c r="PZH54" s="163"/>
      <c r="PZI54" s="163"/>
      <c r="PZJ54" s="163"/>
      <c r="PZK54" s="163"/>
      <c r="PZL54" s="163"/>
      <c r="PZM54" s="163"/>
      <c r="PZN54" s="163"/>
      <c r="PZO54" s="163"/>
      <c r="PZP54" s="163"/>
      <c r="PZQ54" s="163"/>
      <c r="PZR54" s="163"/>
      <c r="PZS54" s="163"/>
      <c r="PZT54" s="163"/>
      <c r="PZU54" s="163"/>
      <c r="PZV54" s="163"/>
      <c r="PZW54" s="163"/>
      <c r="PZX54" s="163"/>
      <c r="PZY54" s="163"/>
      <c r="PZZ54" s="163"/>
      <c r="QAA54" s="163"/>
      <c r="QAB54" s="163"/>
      <c r="QAC54" s="163"/>
      <c r="QAD54" s="163"/>
      <c r="QAE54" s="163"/>
      <c r="QAF54" s="163"/>
      <c r="QAG54" s="163"/>
      <c r="QAH54" s="163"/>
      <c r="QAI54" s="163"/>
      <c r="QAJ54" s="163"/>
      <c r="QAK54" s="163"/>
      <c r="QAL54" s="163"/>
      <c r="QAM54" s="163"/>
      <c r="QAN54" s="163"/>
      <c r="QAO54" s="163"/>
      <c r="QAP54" s="163"/>
      <c r="QAQ54" s="163"/>
      <c r="QAR54" s="163"/>
      <c r="QAS54" s="163"/>
      <c r="QAT54" s="163"/>
      <c r="QAU54" s="163"/>
      <c r="QAV54" s="163"/>
      <c r="QAW54" s="163"/>
      <c r="QAX54" s="163"/>
      <c r="QAY54" s="163"/>
      <c r="QAZ54" s="163"/>
      <c r="QBA54" s="163"/>
      <c r="QBB54" s="163"/>
      <c r="QBC54" s="163"/>
      <c r="QBD54" s="163"/>
      <c r="QBE54" s="163"/>
      <c r="QBF54" s="163"/>
      <c r="QBG54" s="163"/>
      <c r="QBH54" s="163"/>
      <c r="QBI54" s="163"/>
      <c r="QBJ54" s="163"/>
      <c r="QBK54" s="163"/>
      <c r="QBL54" s="163"/>
      <c r="QBM54" s="163"/>
      <c r="QBN54" s="163"/>
      <c r="QBO54" s="163"/>
      <c r="QBP54" s="163"/>
      <c r="QBQ54" s="163"/>
      <c r="QBR54" s="163"/>
      <c r="QBS54" s="163"/>
      <c r="QBT54" s="163"/>
      <c r="QBU54" s="163"/>
      <c r="QBV54" s="163"/>
      <c r="QBW54" s="163"/>
      <c r="QBX54" s="163"/>
      <c r="QBY54" s="163"/>
      <c r="QBZ54" s="163"/>
      <c r="QCA54" s="163"/>
      <c r="QCB54" s="163"/>
      <c r="QCC54" s="163"/>
      <c r="QCD54" s="163"/>
      <c r="QCE54" s="163"/>
      <c r="QCF54" s="163"/>
      <c r="QCG54" s="163"/>
      <c r="QCH54" s="163"/>
      <c r="QCI54" s="163"/>
      <c r="QCJ54" s="163"/>
      <c r="QCK54" s="163"/>
      <c r="QCL54" s="163"/>
      <c r="QCM54" s="163"/>
      <c r="QCN54" s="163"/>
      <c r="QCO54" s="163"/>
      <c r="QCP54" s="163"/>
      <c r="QCQ54" s="163"/>
      <c r="QCR54" s="163"/>
      <c r="QCS54" s="163"/>
      <c r="QCT54" s="163"/>
      <c r="QCU54" s="163"/>
      <c r="QCV54" s="163"/>
      <c r="QCW54" s="163"/>
      <c r="QCX54" s="163"/>
      <c r="QCY54" s="163"/>
      <c r="QCZ54" s="163"/>
      <c r="QDA54" s="163"/>
      <c r="QDB54" s="163"/>
      <c r="QDC54" s="163"/>
      <c r="QDD54" s="163"/>
      <c r="QDE54" s="163"/>
      <c r="QDF54" s="163"/>
      <c r="QDG54" s="163"/>
      <c r="QDH54" s="163"/>
      <c r="QDI54" s="163"/>
      <c r="QDJ54" s="163"/>
      <c r="QDK54" s="163"/>
      <c r="QDL54" s="163"/>
      <c r="QDM54" s="163"/>
      <c r="QDN54" s="163"/>
      <c r="QDO54" s="163"/>
      <c r="QDP54" s="163"/>
      <c r="QDQ54" s="163"/>
      <c r="QDR54" s="163"/>
      <c r="QDS54" s="163"/>
      <c r="QDT54" s="163"/>
      <c r="QDU54" s="163"/>
      <c r="QDV54" s="163"/>
      <c r="QDW54" s="163"/>
      <c r="QDX54" s="163"/>
      <c r="QDY54" s="163"/>
      <c r="QDZ54" s="163"/>
      <c r="QEA54" s="163"/>
      <c r="QEB54" s="163"/>
      <c r="QEC54" s="163"/>
      <c r="QED54" s="163"/>
      <c r="QEE54" s="163"/>
      <c r="QEF54" s="163"/>
      <c r="QEG54" s="163"/>
      <c r="QEH54" s="163"/>
      <c r="QEI54" s="163"/>
      <c r="QEJ54" s="163"/>
      <c r="QEK54" s="163"/>
      <c r="QEL54" s="163"/>
      <c r="QEM54" s="163"/>
      <c r="QEN54" s="163"/>
      <c r="QEO54" s="163"/>
      <c r="QEP54" s="163"/>
      <c r="QEQ54" s="163"/>
      <c r="QER54" s="163"/>
      <c r="QES54" s="163"/>
      <c r="QET54" s="163"/>
      <c r="QEU54" s="163"/>
      <c r="QEV54" s="163"/>
      <c r="QEW54" s="163"/>
      <c r="QEX54" s="163"/>
      <c r="QEY54" s="163"/>
      <c r="QEZ54" s="163"/>
      <c r="QFA54" s="163"/>
      <c r="QFB54" s="163"/>
      <c r="QFC54" s="163"/>
      <c r="QFD54" s="163"/>
      <c r="QFE54" s="163"/>
      <c r="QFF54" s="163"/>
      <c r="QFG54" s="163"/>
      <c r="QFH54" s="163"/>
      <c r="QFI54" s="163"/>
      <c r="QFJ54" s="163"/>
      <c r="QFK54" s="163"/>
      <c r="QFL54" s="163"/>
      <c r="QFM54" s="163"/>
      <c r="QFN54" s="163"/>
      <c r="QFO54" s="163"/>
      <c r="QFP54" s="163"/>
      <c r="QFQ54" s="163"/>
      <c r="QFR54" s="163"/>
      <c r="QFS54" s="163"/>
      <c r="QFT54" s="163"/>
      <c r="QFU54" s="163"/>
      <c r="QFV54" s="163"/>
      <c r="QFW54" s="163"/>
      <c r="QFX54" s="163"/>
      <c r="QFY54" s="163"/>
      <c r="QFZ54" s="163"/>
      <c r="QGA54" s="163"/>
      <c r="QGB54" s="163"/>
      <c r="QGC54" s="163"/>
      <c r="QGD54" s="163"/>
      <c r="QGE54" s="163"/>
      <c r="QGF54" s="163"/>
      <c r="QGG54" s="163"/>
      <c r="QGH54" s="163"/>
      <c r="QGI54" s="163"/>
      <c r="QGJ54" s="163"/>
      <c r="QGK54" s="163"/>
      <c r="QGL54" s="163"/>
      <c r="QGM54" s="163"/>
      <c r="QGN54" s="163"/>
      <c r="QGO54" s="163"/>
      <c r="QGP54" s="163"/>
      <c r="QGQ54" s="163"/>
      <c r="QGR54" s="163"/>
      <c r="QGS54" s="163"/>
      <c r="QGT54" s="163"/>
      <c r="QGU54" s="163"/>
      <c r="QGV54" s="163"/>
      <c r="QGW54" s="163"/>
      <c r="QGX54" s="163"/>
      <c r="QGY54" s="163"/>
      <c r="QGZ54" s="163"/>
      <c r="QHA54" s="163"/>
      <c r="QHB54" s="163"/>
      <c r="QHC54" s="163"/>
      <c r="QHD54" s="163"/>
      <c r="QHE54" s="163"/>
      <c r="QHF54" s="163"/>
      <c r="QHG54" s="163"/>
      <c r="QHH54" s="163"/>
      <c r="QHI54" s="163"/>
      <c r="QHJ54" s="163"/>
      <c r="QHK54" s="163"/>
      <c r="QHL54" s="163"/>
      <c r="QHM54" s="163"/>
      <c r="QHN54" s="163"/>
      <c r="QHO54" s="163"/>
      <c r="QHP54" s="163"/>
      <c r="QHQ54" s="163"/>
      <c r="QHR54" s="163"/>
      <c r="QHS54" s="163"/>
      <c r="QHT54" s="163"/>
      <c r="QHU54" s="163"/>
      <c r="QHV54" s="163"/>
      <c r="QHW54" s="163"/>
      <c r="QHX54" s="163"/>
      <c r="QHY54" s="163"/>
      <c r="QHZ54" s="163"/>
      <c r="QIA54" s="163"/>
      <c r="QIB54" s="163"/>
      <c r="QIC54" s="163"/>
      <c r="QID54" s="163"/>
      <c r="QIE54" s="163"/>
      <c r="QIF54" s="163"/>
      <c r="QIG54" s="163"/>
      <c r="QIH54" s="163"/>
      <c r="QII54" s="163"/>
      <c r="QIJ54" s="163"/>
      <c r="QIK54" s="163"/>
      <c r="QIL54" s="163"/>
      <c r="QIM54" s="163"/>
      <c r="QIN54" s="163"/>
      <c r="QIO54" s="163"/>
      <c r="QIP54" s="163"/>
      <c r="QIQ54" s="163"/>
      <c r="QIR54" s="163"/>
      <c r="QIS54" s="163"/>
      <c r="QIT54" s="163"/>
      <c r="QIU54" s="163"/>
      <c r="QIV54" s="163"/>
      <c r="QIW54" s="163"/>
      <c r="QIX54" s="163"/>
      <c r="QIY54" s="163"/>
      <c r="QIZ54" s="163"/>
      <c r="QJA54" s="163"/>
      <c r="QJB54" s="163"/>
      <c r="QJC54" s="163"/>
      <c r="QJD54" s="163"/>
      <c r="QJE54" s="163"/>
      <c r="QJF54" s="163"/>
      <c r="QJG54" s="163"/>
      <c r="QJH54" s="163"/>
      <c r="QJI54" s="163"/>
      <c r="QJJ54" s="163"/>
      <c r="QJK54" s="163"/>
      <c r="QJL54" s="163"/>
      <c r="QJM54" s="163"/>
      <c r="QJN54" s="163"/>
      <c r="QJO54" s="163"/>
      <c r="QJP54" s="163"/>
      <c r="QJQ54" s="163"/>
      <c r="QJR54" s="163"/>
      <c r="QJS54" s="163"/>
      <c r="QJT54" s="163"/>
      <c r="QJU54" s="163"/>
      <c r="QJV54" s="163"/>
      <c r="QJW54" s="163"/>
      <c r="QJX54" s="163"/>
      <c r="QJY54" s="163"/>
      <c r="QJZ54" s="163"/>
      <c r="QKA54" s="163"/>
      <c r="QKB54" s="163"/>
      <c r="QKC54" s="163"/>
      <c r="QKD54" s="163"/>
      <c r="QKE54" s="163"/>
      <c r="QKF54" s="163"/>
      <c r="QKG54" s="163"/>
      <c r="QKH54" s="163"/>
      <c r="QKI54" s="163"/>
      <c r="QKJ54" s="163"/>
      <c r="QKK54" s="163"/>
      <c r="QKL54" s="163"/>
      <c r="QKM54" s="163"/>
      <c r="QKN54" s="163"/>
      <c r="QKO54" s="163"/>
      <c r="QKP54" s="163"/>
      <c r="QKQ54" s="163"/>
      <c r="QKR54" s="163"/>
      <c r="QKS54" s="163"/>
      <c r="QKT54" s="163"/>
      <c r="QKU54" s="163"/>
      <c r="QKV54" s="163"/>
      <c r="QKW54" s="163"/>
      <c r="QKX54" s="163"/>
      <c r="QKY54" s="163"/>
      <c r="QKZ54" s="163"/>
      <c r="QLA54" s="163"/>
      <c r="QLB54" s="163"/>
      <c r="QLC54" s="163"/>
      <c r="QLD54" s="163"/>
      <c r="QLE54" s="163"/>
      <c r="QLF54" s="163"/>
      <c r="QLG54" s="163"/>
      <c r="QLH54" s="163"/>
      <c r="QLI54" s="163"/>
      <c r="QLJ54" s="163"/>
      <c r="QLK54" s="163"/>
      <c r="QLL54" s="163"/>
      <c r="QLM54" s="163"/>
      <c r="QLN54" s="163"/>
      <c r="QLO54" s="163"/>
      <c r="QLP54" s="163"/>
      <c r="QLQ54" s="163"/>
      <c r="QLR54" s="163"/>
      <c r="QLS54" s="163"/>
      <c r="QLT54" s="163"/>
      <c r="QLU54" s="163"/>
      <c r="QLV54" s="163"/>
      <c r="QLW54" s="163"/>
      <c r="QLX54" s="163"/>
      <c r="QLY54" s="163"/>
      <c r="QLZ54" s="163"/>
      <c r="QMA54" s="163"/>
      <c r="QMB54" s="163"/>
      <c r="QMC54" s="163"/>
      <c r="QMD54" s="163"/>
      <c r="QME54" s="163"/>
      <c r="QMF54" s="163"/>
      <c r="QMG54" s="163"/>
      <c r="QMH54" s="163"/>
      <c r="QMI54" s="163"/>
      <c r="QMJ54" s="163"/>
      <c r="QMK54" s="163"/>
      <c r="QML54" s="163"/>
      <c r="QMM54" s="163"/>
      <c r="QMN54" s="163"/>
      <c r="QMO54" s="163"/>
      <c r="QMP54" s="163"/>
      <c r="QMQ54" s="163"/>
      <c r="QMR54" s="163"/>
      <c r="QMS54" s="163"/>
      <c r="QMT54" s="163"/>
      <c r="QMU54" s="163"/>
      <c r="QMV54" s="163"/>
      <c r="QMW54" s="163"/>
      <c r="QMX54" s="163"/>
      <c r="QMY54" s="163"/>
      <c r="QMZ54" s="163"/>
      <c r="QNA54" s="163"/>
      <c r="QNB54" s="163"/>
      <c r="QNC54" s="163"/>
      <c r="QND54" s="163"/>
      <c r="QNE54" s="163"/>
      <c r="QNF54" s="163"/>
      <c r="QNG54" s="163"/>
      <c r="QNH54" s="163"/>
      <c r="QNI54" s="163"/>
      <c r="QNJ54" s="163"/>
      <c r="QNK54" s="163"/>
      <c r="QNL54" s="163"/>
      <c r="QNM54" s="163"/>
      <c r="QNN54" s="163"/>
      <c r="QNO54" s="163"/>
      <c r="QNP54" s="163"/>
      <c r="QNQ54" s="163"/>
      <c r="QNR54" s="163"/>
      <c r="QNS54" s="163"/>
      <c r="QNT54" s="163"/>
      <c r="QNU54" s="163"/>
      <c r="QNV54" s="163"/>
      <c r="QNW54" s="163"/>
      <c r="QNX54" s="163"/>
      <c r="QNY54" s="163"/>
      <c r="QNZ54" s="163"/>
      <c r="QOA54" s="163"/>
      <c r="QOB54" s="163"/>
      <c r="QOC54" s="163"/>
      <c r="QOD54" s="163"/>
      <c r="QOE54" s="163"/>
      <c r="QOF54" s="163"/>
      <c r="QOG54" s="163"/>
      <c r="QOH54" s="163"/>
      <c r="QOI54" s="163"/>
      <c r="QOJ54" s="163"/>
      <c r="QOK54" s="163"/>
      <c r="QOL54" s="163"/>
      <c r="QOM54" s="163"/>
      <c r="QON54" s="163"/>
      <c r="QOO54" s="163"/>
      <c r="QOP54" s="163"/>
      <c r="QOQ54" s="163"/>
      <c r="QOR54" s="163"/>
      <c r="QOS54" s="163"/>
      <c r="QOT54" s="163"/>
      <c r="QOU54" s="163"/>
      <c r="QOV54" s="163"/>
      <c r="QOW54" s="163"/>
      <c r="QOX54" s="163"/>
      <c r="QOY54" s="163"/>
      <c r="QOZ54" s="163"/>
      <c r="QPA54" s="163"/>
      <c r="QPB54" s="163"/>
      <c r="QPC54" s="163"/>
      <c r="QPD54" s="163"/>
      <c r="QPE54" s="163"/>
      <c r="QPF54" s="163"/>
      <c r="QPG54" s="163"/>
      <c r="QPH54" s="163"/>
      <c r="QPI54" s="163"/>
      <c r="QPJ54" s="163"/>
      <c r="QPK54" s="163"/>
      <c r="QPL54" s="163"/>
      <c r="QPM54" s="163"/>
      <c r="QPN54" s="163"/>
      <c r="QPO54" s="163"/>
      <c r="QPP54" s="163"/>
      <c r="QPQ54" s="163"/>
      <c r="QPR54" s="163"/>
      <c r="QPS54" s="163"/>
      <c r="QPT54" s="163"/>
      <c r="QPU54" s="163"/>
      <c r="QPV54" s="163"/>
      <c r="QPW54" s="163"/>
      <c r="QPX54" s="163"/>
      <c r="QPY54" s="163"/>
      <c r="QPZ54" s="163"/>
      <c r="QQA54" s="163"/>
      <c r="QQB54" s="163"/>
      <c r="QQC54" s="163"/>
      <c r="QQD54" s="163"/>
      <c r="QQE54" s="163"/>
      <c r="QQF54" s="163"/>
      <c r="QQG54" s="163"/>
      <c r="QQH54" s="163"/>
      <c r="QQI54" s="163"/>
      <c r="QQJ54" s="163"/>
      <c r="QQK54" s="163"/>
      <c r="QQL54" s="163"/>
      <c r="QQM54" s="163"/>
      <c r="QQN54" s="163"/>
      <c r="QQO54" s="163"/>
      <c r="QQP54" s="163"/>
      <c r="QQQ54" s="163"/>
      <c r="QQR54" s="163"/>
      <c r="QQS54" s="163"/>
      <c r="QQT54" s="163"/>
      <c r="QQU54" s="163"/>
      <c r="QQV54" s="163"/>
      <c r="QQW54" s="163"/>
      <c r="QQX54" s="163"/>
      <c r="QQY54" s="163"/>
      <c r="QQZ54" s="163"/>
      <c r="QRA54" s="163"/>
      <c r="QRB54" s="163"/>
      <c r="QRC54" s="163"/>
      <c r="QRD54" s="163"/>
      <c r="QRE54" s="163"/>
      <c r="QRF54" s="163"/>
      <c r="QRG54" s="163"/>
      <c r="QRH54" s="163"/>
      <c r="QRI54" s="163"/>
      <c r="QRJ54" s="163"/>
      <c r="QRK54" s="163"/>
      <c r="QRL54" s="163"/>
      <c r="QRM54" s="163"/>
      <c r="QRN54" s="163"/>
      <c r="QRO54" s="163"/>
      <c r="QRP54" s="163"/>
      <c r="QRQ54" s="163"/>
      <c r="QRR54" s="163"/>
      <c r="QRS54" s="163"/>
      <c r="QRT54" s="163"/>
      <c r="QRU54" s="163"/>
      <c r="QRV54" s="163"/>
      <c r="QRW54" s="163"/>
      <c r="QRX54" s="163"/>
      <c r="QRY54" s="163"/>
      <c r="QRZ54" s="163"/>
      <c r="QSA54" s="163"/>
      <c r="QSB54" s="163"/>
      <c r="QSC54" s="163"/>
      <c r="QSD54" s="163"/>
      <c r="QSE54" s="163"/>
      <c r="QSF54" s="163"/>
      <c r="QSG54" s="163"/>
      <c r="QSH54" s="163"/>
      <c r="QSI54" s="163"/>
      <c r="QSJ54" s="163"/>
      <c r="QSK54" s="163"/>
      <c r="QSL54" s="163"/>
      <c r="QSM54" s="163"/>
      <c r="QSN54" s="163"/>
      <c r="QSO54" s="163"/>
      <c r="QSP54" s="163"/>
      <c r="QSQ54" s="163"/>
      <c r="QSR54" s="163"/>
      <c r="QSS54" s="163"/>
      <c r="QST54" s="163"/>
      <c r="QSU54" s="163"/>
      <c r="QSV54" s="163"/>
      <c r="QSW54" s="163"/>
      <c r="QSX54" s="163"/>
      <c r="QSY54" s="163"/>
      <c r="QSZ54" s="163"/>
      <c r="QTA54" s="163"/>
      <c r="QTB54" s="163"/>
      <c r="QTC54" s="163"/>
      <c r="QTD54" s="163"/>
      <c r="QTE54" s="163"/>
      <c r="QTF54" s="163"/>
      <c r="QTG54" s="163"/>
      <c r="QTH54" s="163"/>
      <c r="QTI54" s="163"/>
      <c r="QTJ54" s="163"/>
      <c r="QTK54" s="163"/>
      <c r="QTL54" s="163"/>
      <c r="QTM54" s="163"/>
      <c r="QTN54" s="163"/>
      <c r="QTO54" s="163"/>
      <c r="QTP54" s="163"/>
      <c r="QTQ54" s="163"/>
      <c r="QTR54" s="163"/>
      <c r="QTS54" s="163"/>
      <c r="QTT54" s="163"/>
      <c r="QTU54" s="163"/>
      <c r="QTV54" s="163"/>
      <c r="QTW54" s="163"/>
      <c r="QTX54" s="163"/>
      <c r="QTY54" s="163"/>
      <c r="QTZ54" s="163"/>
      <c r="QUA54" s="163"/>
      <c r="QUB54" s="163"/>
      <c r="QUC54" s="163"/>
      <c r="QUD54" s="163"/>
      <c r="QUE54" s="163"/>
      <c r="QUF54" s="163"/>
      <c r="QUG54" s="163"/>
      <c r="QUH54" s="163"/>
      <c r="QUI54" s="163"/>
      <c r="QUJ54" s="163"/>
      <c r="QUK54" s="163"/>
      <c r="QUL54" s="163"/>
      <c r="QUM54" s="163"/>
      <c r="QUN54" s="163"/>
      <c r="QUO54" s="163"/>
      <c r="QUP54" s="163"/>
      <c r="QUQ54" s="163"/>
      <c r="QUR54" s="163"/>
      <c r="QUS54" s="163"/>
      <c r="QUT54" s="163"/>
      <c r="QUU54" s="163"/>
      <c r="QUV54" s="163"/>
      <c r="QUW54" s="163"/>
      <c r="QUX54" s="163"/>
      <c r="QUY54" s="163"/>
      <c r="QUZ54" s="163"/>
      <c r="QVA54" s="163"/>
      <c r="QVB54" s="163"/>
      <c r="QVC54" s="163"/>
      <c r="QVD54" s="163"/>
      <c r="QVE54" s="163"/>
      <c r="QVF54" s="163"/>
      <c r="QVG54" s="163"/>
      <c r="QVH54" s="163"/>
      <c r="QVI54" s="163"/>
      <c r="QVJ54" s="163"/>
      <c r="QVK54" s="163"/>
      <c r="QVL54" s="163"/>
      <c r="QVM54" s="163"/>
      <c r="QVN54" s="163"/>
      <c r="QVO54" s="163"/>
      <c r="QVP54" s="163"/>
      <c r="QVQ54" s="163"/>
      <c r="QVR54" s="163"/>
      <c r="QVS54" s="163"/>
      <c r="QVT54" s="163"/>
      <c r="QVU54" s="163"/>
      <c r="QVV54" s="163"/>
      <c r="QVW54" s="163"/>
      <c r="QVX54" s="163"/>
      <c r="QVY54" s="163"/>
      <c r="QVZ54" s="163"/>
      <c r="QWA54" s="163"/>
      <c r="QWB54" s="163"/>
      <c r="QWC54" s="163"/>
      <c r="QWD54" s="163"/>
      <c r="QWE54" s="163"/>
      <c r="QWF54" s="163"/>
      <c r="QWG54" s="163"/>
      <c r="QWH54" s="163"/>
      <c r="QWI54" s="163"/>
      <c r="QWJ54" s="163"/>
      <c r="QWK54" s="163"/>
      <c r="QWL54" s="163"/>
      <c r="QWM54" s="163"/>
      <c r="QWN54" s="163"/>
      <c r="QWO54" s="163"/>
      <c r="QWP54" s="163"/>
      <c r="QWQ54" s="163"/>
      <c r="QWR54" s="163"/>
      <c r="QWS54" s="163"/>
      <c r="QWT54" s="163"/>
      <c r="QWU54" s="163"/>
      <c r="QWV54" s="163"/>
      <c r="QWW54" s="163"/>
      <c r="QWX54" s="163"/>
      <c r="QWY54" s="163"/>
      <c r="QWZ54" s="163"/>
      <c r="QXA54" s="163"/>
      <c r="QXB54" s="163"/>
      <c r="QXC54" s="163"/>
      <c r="QXD54" s="163"/>
      <c r="QXE54" s="163"/>
      <c r="QXF54" s="163"/>
      <c r="QXG54" s="163"/>
      <c r="QXH54" s="163"/>
      <c r="QXI54" s="163"/>
      <c r="QXJ54" s="163"/>
      <c r="QXK54" s="163"/>
      <c r="QXL54" s="163"/>
      <c r="QXM54" s="163"/>
      <c r="QXN54" s="163"/>
      <c r="QXO54" s="163"/>
      <c r="QXP54" s="163"/>
      <c r="QXQ54" s="163"/>
      <c r="QXR54" s="163"/>
      <c r="QXS54" s="163"/>
      <c r="QXT54" s="163"/>
      <c r="QXU54" s="163"/>
      <c r="QXV54" s="163"/>
      <c r="QXW54" s="163"/>
      <c r="QXX54" s="163"/>
      <c r="QXY54" s="163"/>
      <c r="QXZ54" s="163"/>
      <c r="QYA54" s="163"/>
      <c r="QYB54" s="163"/>
      <c r="QYC54" s="163"/>
      <c r="QYD54" s="163"/>
      <c r="QYE54" s="163"/>
      <c r="QYF54" s="163"/>
      <c r="QYG54" s="163"/>
      <c r="QYH54" s="163"/>
      <c r="QYI54" s="163"/>
      <c r="QYJ54" s="163"/>
      <c r="QYK54" s="163"/>
      <c r="QYL54" s="163"/>
      <c r="QYM54" s="163"/>
      <c r="QYN54" s="163"/>
      <c r="QYO54" s="163"/>
      <c r="QYP54" s="163"/>
      <c r="QYQ54" s="163"/>
      <c r="QYR54" s="163"/>
      <c r="QYS54" s="163"/>
      <c r="QYT54" s="163"/>
      <c r="QYU54" s="163"/>
      <c r="QYV54" s="163"/>
      <c r="QYW54" s="163"/>
      <c r="QYX54" s="163"/>
      <c r="QYY54" s="163"/>
      <c r="QYZ54" s="163"/>
      <c r="QZA54" s="163"/>
      <c r="QZB54" s="163"/>
      <c r="QZC54" s="163"/>
      <c r="QZD54" s="163"/>
      <c r="QZE54" s="163"/>
      <c r="QZF54" s="163"/>
      <c r="QZG54" s="163"/>
      <c r="QZH54" s="163"/>
      <c r="QZI54" s="163"/>
      <c r="QZJ54" s="163"/>
      <c r="QZK54" s="163"/>
      <c r="QZL54" s="163"/>
      <c r="QZM54" s="163"/>
      <c r="QZN54" s="163"/>
      <c r="QZO54" s="163"/>
      <c r="QZP54" s="163"/>
      <c r="QZQ54" s="163"/>
      <c r="QZR54" s="163"/>
      <c r="QZS54" s="163"/>
      <c r="QZT54" s="163"/>
      <c r="QZU54" s="163"/>
      <c r="QZV54" s="163"/>
      <c r="QZW54" s="163"/>
      <c r="QZX54" s="163"/>
      <c r="QZY54" s="163"/>
      <c r="QZZ54" s="163"/>
      <c r="RAA54" s="163"/>
      <c r="RAB54" s="163"/>
      <c r="RAC54" s="163"/>
      <c r="RAD54" s="163"/>
      <c r="RAE54" s="163"/>
      <c r="RAF54" s="163"/>
      <c r="RAG54" s="163"/>
      <c r="RAH54" s="163"/>
      <c r="RAI54" s="163"/>
      <c r="RAJ54" s="163"/>
      <c r="RAK54" s="163"/>
      <c r="RAL54" s="163"/>
      <c r="RAM54" s="163"/>
      <c r="RAN54" s="163"/>
      <c r="RAO54" s="163"/>
      <c r="RAP54" s="163"/>
      <c r="RAQ54" s="163"/>
      <c r="RAR54" s="163"/>
      <c r="RAS54" s="163"/>
      <c r="RAT54" s="163"/>
      <c r="RAU54" s="163"/>
      <c r="RAV54" s="163"/>
      <c r="RAW54" s="163"/>
      <c r="RAX54" s="163"/>
      <c r="RAY54" s="163"/>
      <c r="RAZ54" s="163"/>
      <c r="RBA54" s="163"/>
      <c r="RBB54" s="163"/>
      <c r="RBC54" s="163"/>
      <c r="RBD54" s="163"/>
      <c r="RBE54" s="163"/>
      <c r="RBF54" s="163"/>
      <c r="RBG54" s="163"/>
      <c r="RBH54" s="163"/>
      <c r="RBI54" s="163"/>
      <c r="RBJ54" s="163"/>
      <c r="RBK54" s="163"/>
      <c r="RBL54" s="163"/>
      <c r="RBM54" s="163"/>
      <c r="RBN54" s="163"/>
      <c r="RBO54" s="163"/>
      <c r="RBP54" s="163"/>
      <c r="RBQ54" s="163"/>
      <c r="RBR54" s="163"/>
      <c r="RBS54" s="163"/>
      <c r="RBT54" s="163"/>
      <c r="RBU54" s="163"/>
      <c r="RBV54" s="163"/>
      <c r="RBW54" s="163"/>
      <c r="RBX54" s="163"/>
      <c r="RBY54" s="163"/>
      <c r="RBZ54" s="163"/>
      <c r="RCA54" s="163"/>
      <c r="RCB54" s="163"/>
      <c r="RCC54" s="163"/>
      <c r="RCD54" s="163"/>
      <c r="RCE54" s="163"/>
      <c r="RCF54" s="163"/>
      <c r="RCG54" s="163"/>
      <c r="RCH54" s="163"/>
      <c r="RCI54" s="163"/>
      <c r="RCJ54" s="163"/>
      <c r="RCK54" s="163"/>
      <c r="RCL54" s="163"/>
      <c r="RCM54" s="163"/>
      <c r="RCN54" s="163"/>
      <c r="RCO54" s="163"/>
      <c r="RCP54" s="163"/>
      <c r="RCQ54" s="163"/>
      <c r="RCR54" s="163"/>
      <c r="RCS54" s="163"/>
      <c r="RCT54" s="163"/>
      <c r="RCU54" s="163"/>
      <c r="RCV54" s="163"/>
      <c r="RCW54" s="163"/>
      <c r="RCX54" s="163"/>
      <c r="RCY54" s="163"/>
      <c r="RCZ54" s="163"/>
      <c r="RDA54" s="163"/>
      <c r="RDB54" s="163"/>
      <c r="RDC54" s="163"/>
      <c r="RDD54" s="163"/>
      <c r="RDE54" s="163"/>
      <c r="RDF54" s="163"/>
      <c r="RDG54" s="163"/>
      <c r="RDH54" s="163"/>
      <c r="RDI54" s="163"/>
      <c r="RDJ54" s="163"/>
      <c r="RDK54" s="163"/>
      <c r="RDL54" s="163"/>
      <c r="RDM54" s="163"/>
      <c r="RDN54" s="163"/>
      <c r="RDO54" s="163"/>
      <c r="RDP54" s="163"/>
      <c r="RDQ54" s="163"/>
      <c r="RDR54" s="163"/>
      <c r="RDS54" s="163"/>
      <c r="RDT54" s="163"/>
      <c r="RDU54" s="163"/>
      <c r="RDV54" s="163"/>
      <c r="RDW54" s="163"/>
      <c r="RDX54" s="163"/>
      <c r="RDY54" s="163"/>
      <c r="RDZ54" s="163"/>
      <c r="REA54" s="163"/>
      <c r="REB54" s="163"/>
      <c r="REC54" s="163"/>
      <c r="RED54" s="163"/>
      <c r="REE54" s="163"/>
      <c r="REF54" s="163"/>
      <c r="REG54" s="163"/>
      <c r="REH54" s="163"/>
      <c r="REI54" s="163"/>
      <c r="REJ54" s="163"/>
      <c r="REK54" s="163"/>
      <c r="REL54" s="163"/>
      <c r="REM54" s="163"/>
      <c r="REN54" s="163"/>
      <c r="REO54" s="163"/>
      <c r="REP54" s="163"/>
      <c r="REQ54" s="163"/>
      <c r="RER54" s="163"/>
      <c r="RES54" s="163"/>
      <c r="RET54" s="163"/>
      <c r="REU54" s="163"/>
      <c r="REV54" s="163"/>
      <c r="REW54" s="163"/>
      <c r="REX54" s="163"/>
      <c r="REY54" s="163"/>
      <c r="REZ54" s="163"/>
      <c r="RFA54" s="163"/>
      <c r="RFB54" s="163"/>
      <c r="RFC54" s="163"/>
      <c r="RFD54" s="163"/>
      <c r="RFE54" s="163"/>
      <c r="RFF54" s="163"/>
      <c r="RFG54" s="163"/>
      <c r="RFH54" s="163"/>
      <c r="RFI54" s="163"/>
      <c r="RFJ54" s="163"/>
      <c r="RFK54" s="163"/>
      <c r="RFL54" s="163"/>
      <c r="RFM54" s="163"/>
      <c r="RFN54" s="163"/>
      <c r="RFO54" s="163"/>
      <c r="RFP54" s="163"/>
      <c r="RFQ54" s="163"/>
      <c r="RFR54" s="163"/>
      <c r="RFS54" s="163"/>
      <c r="RFT54" s="163"/>
      <c r="RFU54" s="163"/>
      <c r="RFV54" s="163"/>
      <c r="RFW54" s="163"/>
      <c r="RFX54" s="163"/>
      <c r="RFY54" s="163"/>
      <c r="RFZ54" s="163"/>
      <c r="RGA54" s="163"/>
      <c r="RGB54" s="163"/>
      <c r="RGC54" s="163"/>
      <c r="RGD54" s="163"/>
      <c r="RGE54" s="163"/>
      <c r="RGF54" s="163"/>
      <c r="RGG54" s="163"/>
      <c r="RGH54" s="163"/>
      <c r="RGI54" s="163"/>
      <c r="RGJ54" s="163"/>
      <c r="RGK54" s="163"/>
      <c r="RGL54" s="163"/>
      <c r="RGM54" s="163"/>
      <c r="RGN54" s="163"/>
      <c r="RGO54" s="163"/>
      <c r="RGP54" s="163"/>
      <c r="RGQ54" s="163"/>
      <c r="RGR54" s="163"/>
      <c r="RGS54" s="163"/>
      <c r="RGT54" s="163"/>
      <c r="RGU54" s="163"/>
      <c r="RGV54" s="163"/>
      <c r="RGW54" s="163"/>
      <c r="RGX54" s="163"/>
      <c r="RGY54" s="163"/>
      <c r="RGZ54" s="163"/>
      <c r="RHA54" s="163"/>
      <c r="RHB54" s="163"/>
      <c r="RHC54" s="163"/>
      <c r="RHD54" s="163"/>
      <c r="RHE54" s="163"/>
      <c r="RHF54" s="163"/>
      <c r="RHG54" s="163"/>
      <c r="RHH54" s="163"/>
      <c r="RHI54" s="163"/>
      <c r="RHJ54" s="163"/>
      <c r="RHK54" s="163"/>
      <c r="RHL54" s="163"/>
      <c r="RHM54" s="163"/>
      <c r="RHN54" s="163"/>
      <c r="RHO54" s="163"/>
      <c r="RHP54" s="163"/>
      <c r="RHQ54" s="163"/>
      <c r="RHR54" s="163"/>
      <c r="RHS54" s="163"/>
      <c r="RHT54" s="163"/>
      <c r="RHU54" s="163"/>
      <c r="RHV54" s="163"/>
      <c r="RHW54" s="163"/>
      <c r="RHX54" s="163"/>
      <c r="RHY54" s="163"/>
      <c r="RHZ54" s="163"/>
      <c r="RIA54" s="163"/>
      <c r="RIB54" s="163"/>
      <c r="RIC54" s="163"/>
      <c r="RID54" s="163"/>
      <c r="RIE54" s="163"/>
      <c r="RIF54" s="163"/>
      <c r="RIG54" s="163"/>
      <c r="RIH54" s="163"/>
      <c r="RII54" s="163"/>
      <c r="RIJ54" s="163"/>
      <c r="RIK54" s="163"/>
      <c r="RIL54" s="163"/>
      <c r="RIM54" s="163"/>
      <c r="RIN54" s="163"/>
      <c r="RIO54" s="163"/>
      <c r="RIP54" s="163"/>
      <c r="RIQ54" s="163"/>
      <c r="RIR54" s="163"/>
      <c r="RIS54" s="163"/>
      <c r="RIT54" s="163"/>
      <c r="RIU54" s="163"/>
      <c r="RIV54" s="163"/>
      <c r="RIW54" s="163"/>
      <c r="RIX54" s="163"/>
      <c r="RIY54" s="163"/>
      <c r="RIZ54" s="163"/>
      <c r="RJA54" s="163"/>
      <c r="RJB54" s="163"/>
      <c r="RJC54" s="163"/>
      <c r="RJD54" s="163"/>
      <c r="RJE54" s="163"/>
      <c r="RJF54" s="163"/>
      <c r="RJG54" s="163"/>
      <c r="RJH54" s="163"/>
      <c r="RJI54" s="163"/>
      <c r="RJJ54" s="163"/>
      <c r="RJK54" s="163"/>
      <c r="RJL54" s="163"/>
      <c r="RJM54" s="163"/>
      <c r="RJN54" s="163"/>
      <c r="RJO54" s="163"/>
      <c r="RJP54" s="163"/>
      <c r="RJQ54" s="163"/>
      <c r="RJR54" s="163"/>
      <c r="RJS54" s="163"/>
      <c r="RJT54" s="163"/>
      <c r="RJU54" s="163"/>
      <c r="RJV54" s="163"/>
      <c r="RJW54" s="163"/>
      <c r="RJX54" s="163"/>
      <c r="RJY54" s="163"/>
      <c r="RJZ54" s="163"/>
      <c r="RKA54" s="163"/>
      <c r="RKB54" s="163"/>
      <c r="RKC54" s="163"/>
      <c r="RKD54" s="163"/>
      <c r="RKE54" s="163"/>
      <c r="RKF54" s="163"/>
      <c r="RKG54" s="163"/>
      <c r="RKH54" s="163"/>
      <c r="RKI54" s="163"/>
      <c r="RKJ54" s="163"/>
      <c r="RKK54" s="163"/>
      <c r="RKL54" s="163"/>
      <c r="RKM54" s="163"/>
      <c r="RKN54" s="163"/>
      <c r="RKO54" s="163"/>
      <c r="RKP54" s="163"/>
      <c r="RKQ54" s="163"/>
      <c r="RKR54" s="163"/>
      <c r="RKS54" s="163"/>
      <c r="RKT54" s="163"/>
      <c r="RKU54" s="163"/>
      <c r="RKV54" s="163"/>
      <c r="RKW54" s="163"/>
      <c r="RKX54" s="163"/>
      <c r="RKY54" s="163"/>
      <c r="RKZ54" s="163"/>
      <c r="RLA54" s="163"/>
      <c r="RLB54" s="163"/>
      <c r="RLC54" s="163"/>
      <c r="RLD54" s="163"/>
      <c r="RLE54" s="163"/>
      <c r="RLF54" s="163"/>
      <c r="RLG54" s="163"/>
      <c r="RLH54" s="163"/>
      <c r="RLI54" s="163"/>
      <c r="RLJ54" s="163"/>
      <c r="RLK54" s="163"/>
      <c r="RLL54" s="163"/>
      <c r="RLM54" s="163"/>
      <c r="RLN54" s="163"/>
      <c r="RLO54" s="163"/>
      <c r="RLP54" s="163"/>
      <c r="RLQ54" s="163"/>
      <c r="RLR54" s="163"/>
      <c r="RLS54" s="163"/>
      <c r="RLT54" s="163"/>
      <c r="RLU54" s="163"/>
      <c r="RLV54" s="163"/>
      <c r="RLW54" s="163"/>
      <c r="RLX54" s="163"/>
      <c r="RLY54" s="163"/>
      <c r="RLZ54" s="163"/>
      <c r="RMA54" s="163"/>
      <c r="RMB54" s="163"/>
      <c r="RMC54" s="163"/>
      <c r="RMD54" s="163"/>
      <c r="RME54" s="163"/>
      <c r="RMF54" s="163"/>
      <c r="RMG54" s="163"/>
      <c r="RMH54" s="163"/>
      <c r="RMI54" s="163"/>
      <c r="RMJ54" s="163"/>
      <c r="RMK54" s="163"/>
      <c r="RML54" s="163"/>
      <c r="RMM54" s="163"/>
      <c r="RMN54" s="163"/>
      <c r="RMO54" s="163"/>
      <c r="RMP54" s="163"/>
      <c r="RMQ54" s="163"/>
      <c r="RMR54" s="163"/>
      <c r="RMS54" s="163"/>
      <c r="RMT54" s="163"/>
      <c r="RMU54" s="163"/>
      <c r="RMV54" s="163"/>
      <c r="RMW54" s="163"/>
      <c r="RMX54" s="163"/>
      <c r="RMY54" s="163"/>
      <c r="RMZ54" s="163"/>
      <c r="RNA54" s="163"/>
      <c r="RNB54" s="163"/>
      <c r="RNC54" s="163"/>
      <c r="RND54" s="163"/>
      <c r="RNE54" s="163"/>
      <c r="RNF54" s="163"/>
      <c r="RNG54" s="163"/>
      <c r="RNH54" s="163"/>
      <c r="RNI54" s="163"/>
      <c r="RNJ54" s="163"/>
      <c r="RNK54" s="163"/>
      <c r="RNL54" s="163"/>
      <c r="RNM54" s="163"/>
      <c r="RNN54" s="163"/>
      <c r="RNO54" s="163"/>
      <c r="RNP54" s="163"/>
      <c r="RNQ54" s="163"/>
      <c r="RNR54" s="163"/>
      <c r="RNS54" s="163"/>
      <c r="RNT54" s="163"/>
      <c r="RNU54" s="163"/>
      <c r="RNV54" s="163"/>
      <c r="RNW54" s="163"/>
      <c r="RNX54" s="163"/>
      <c r="RNY54" s="163"/>
      <c r="RNZ54" s="163"/>
      <c r="ROA54" s="163"/>
      <c r="ROB54" s="163"/>
      <c r="ROC54" s="163"/>
      <c r="ROD54" s="163"/>
      <c r="ROE54" s="163"/>
      <c r="ROF54" s="163"/>
      <c r="ROG54" s="163"/>
      <c r="ROH54" s="163"/>
      <c r="ROI54" s="163"/>
      <c r="ROJ54" s="163"/>
      <c r="ROK54" s="163"/>
      <c r="ROL54" s="163"/>
      <c r="ROM54" s="163"/>
      <c r="RON54" s="163"/>
      <c r="ROO54" s="163"/>
      <c r="ROP54" s="163"/>
      <c r="ROQ54" s="163"/>
      <c r="ROR54" s="163"/>
      <c r="ROS54" s="163"/>
      <c r="ROT54" s="163"/>
      <c r="ROU54" s="163"/>
      <c r="ROV54" s="163"/>
      <c r="ROW54" s="163"/>
      <c r="ROX54" s="163"/>
      <c r="ROY54" s="163"/>
      <c r="ROZ54" s="163"/>
      <c r="RPA54" s="163"/>
      <c r="RPB54" s="163"/>
      <c r="RPC54" s="163"/>
      <c r="RPD54" s="163"/>
      <c r="RPE54" s="163"/>
      <c r="RPF54" s="163"/>
      <c r="RPG54" s="163"/>
      <c r="RPH54" s="163"/>
      <c r="RPI54" s="163"/>
      <c r="RPJ54" s="163"/>
      <c r="RPK54" s="163"/>
      <c r="RPL54" s="163"/>
      <c r="RPM54" s="163"/>
      <c r="RPN54" s="163"/>
      <c r="RPO54" s="163"/>
      <c r="RPP54" s="163"/>
      <c r="RPQ54" s="163"/>
      <c r="RPR54" s="163"/>
      <c r="RPS54" s="163"/>
      <c r="RPT54" s="163"/>
      <c r="RPU54" s="163"/>
      <c r="RPV54" s="163"/>
      <c r="RPW54" s="163"/>
      <c r="RPX54" s="163"/>
      <c r="RPY54" s="163"/>
      <c r="RPZ54" s="163"/>
      <c r="RQA54" s="163"/>
      <c r="RQB54" s="163"/>
      <c r="RQC54" s="163"/>
      <c r="RQD54" s="163"/>
      <c r="RQE54" s="163"/>
      <c r="RQF54" s="163"/>
      <c r="RQG54" s="163"/>
      <c r="RQH54" s="163"/>
      <c r="RQI54" s="163"/>
      <c r="RQJ54" s="163"/>
      <c r="RQK54" s="163"/>
      <c r="RQL54" s="163"/>
      <c r="RQM54" s="163"/>
      <c r="RQN54" s="163"/>
      <c r="RQO54" s="163"/>
      <c r="RQP54" s="163"/>
      <c r="RQQ54" s="163"/>
      <c r="RQR54" s="163"/>
      <c r="RQS54" s="163"/>
      <c r="RQT54" s="163"/>
      <c r="RQU54" s="163"/>
      <c r="RQV54" s="163"/>
      <c r="RQW54" s="163"/>
      <c r="RQX54" s="163"/>
      <c r="RQY54" s="163"/>
      <c r="RQZ54" s="163"/>
      <c r="RRA54" s="163"/>
      <c r="RRB54" s="163"/>
      <c r="RRC54" s="163"/>
      <c r="RRD54" s="163"/>
      <c r="RRE54" s="163"/>
      <c r="RRF54" s="163"/>
      <c r="RRG54" s="163"/>
      <c r="RRH54" s="163"/>
      <c r="RRI54" s="163"/>
      <c r="RRJ54" s="163"/>
      <c r="RRK54" s="163"/>
      <c r="RRL54" s="163"/>
      <c r="RRM54" s="163"/>
      <c r="RRN54" s="163"/>
      <c r="RRO54" s="163"/>
      <c r="RRP54" s="163"/>
      <c r="RRQ54" s="163"/>
      <c r="RRR54" s="163"/>
      <c r="RRS54" s="163"/>
      <c r="RRT54" s="163"/>
      <c r="RRU54" s="163"/>
      <c r="RRV54" s="163"/>
      <c r="RRW54" s="163"/>
      <c r="RRX54" s="163"/>
      <c r="RRY54" s="163"/>
      <c r="RRZ54" s="163"/>
      <c r="RSA54" s="163"/>
      <c r="RSB54" s="163"/>
      <c r="RSC54" s="163"/>
      <c r="RSD54" s="163"/>
      <c r="RSE54" s="163"/>
      <c r="RSF54" s="163"/>
      <c r="RSG54" s="163"/>
      <c r="RSH54" s="163"/>
      <c r="RSI54" s="163"/>
      <c r="RSJ54" s="163"/>
      <c r="RSK54" s="163"/>
      <c r="RSL54" s="163"/>
      <c r="RSM54" s="163"/>
      <c r="RSN54" s="163"/>
      <c r="RSO54" s="163"/>
      <c r="RSP54" s="163"/>
      <c r="RSQ54" s="163"/>
      <c r="RSR54" s="163"/>
      <c r="RSS54" s="163"/>
      <c r="RST54" s="163"/>
      <c r="RSU54" s="163"/>
      <c r="RSV54" s="163"/>
      <c r="RSW54" s="163"/>
      <c r="RSX54" s="163"/>
      <c r="RSY54" s="163"/>
      <c r="RSZ54" s="163"/>
      <c r="RTA54" s="163"/>
      <c r="RTB54" s="163"/>
      <c r="RTC54" s="163"/>
      <c r="RTD54" s="163"/>
      <c r="RTE54" s="163"/>
      <c r="RTF54" s="163"/>
      <c r="RTG54" s="163"/>
      <c r="RTH54" s="163"/>
      <c r="RTI54" s="163"/>
      <c r="RTJ54" s="163"/>
      <c r="RTK54" s="163"/>
      <c r="RTL54" s="163"/>
      <c r="RTM54" s="163"/>
      <c r="RTN54" s="163"/>
      <c r="RTO54" s="163"/>
      <c r="RTP54" s="163"/>
      <c r="RTQ54" s="163"/>
      <c r="RTR54" s="163"/>
      <c r="RTS54" s="163"/>
      <c r="RTT54" s="163"/>
      <c r="RTU54" s="163"/>
      <c r="RTV54" s="163"/>
      <c r="RTW54" s="163"/>
      <c r="RTX54" s="163"/>
      <c r="RTY54" s="163"/>
      <c r="RTZ54" s="163"/>
      <c r="RUA54" s="163"/>
      <c r="RUB54" s="163"/>
      <c r="RUC54" s="163"/>
      <c r="RUD54" s="163"/>
      <c r="RUE54" s="163"/>
      <c r="RUF54" s="163"/>
      <c r="RUG54" s="163"/>
      <c r="RUH54" s="163"/>
      <c r="RUI54" s="163"/>
      <c r="RUJ54" s="163"/>
      <c r="RUK54" s="163"/>
      <c r="RUL54" s="163"/>
      <c r="RUM54" s="163"/>
      <c r="RUN54" s="163"/>
      <c r="RUO54" s="163"/>
      <c r="RUP54" s="163"/>
      <c r="RUQ54" s="163"/>
      <c r="RUR54" s="163"/>
      <c r="RUS54" s="163"/>
      <c r="RUT54" s="163"/>
      <c r="RUU54" s="163"/>
      <c r="RUV54" s="163"/>
      <c r="RUW54" s="163"/>
      <c r="RUX54" s="163"/>
      <c r="RUY54" s="163"/>
      <c r="RUZ54" s="163"/>
      <c r="RVA54" s="163"/>
      <c r="RVB54" s="163"/>
      <c r="RVC54" s="163"/>
      <c r="RVD54" s="163"/>
      <c r="RVE54" s="163"/>
      <c r="RVF54" s="163"/>
      <c r="RVG54" s="163"/>
      <c r="RVH54" s="163"/>
      <c r="RVI54" s="163"/>
      <c r="RVJ54" s="163"/>
      <c r="RVK54" s="163"/>
      <c r="RVL54" s="163"/>
      <c r="RVM54" s="163"/>
      <c r="RVN54" s="163"/>
      <c r="RVO54" s="163"/>
      <c r="RVP54" s="163"/>
      <c r="RVQ54" s="163"/>
      <c r="RVR54" s="163"/>
      <c r="RVS54" s="163"/>
      <c r="RVT54" s="163"/>
      <c r="RVU54" s="163"/>
      <c r="RVV54" s="163"/>
      <c r="RVW54" s="163"/>
      <c r="RVX54" s="163"/>
      <c r="RVY54" s="163"/>
      <c r="RVZ54" s="163"/>
      <c r="RWA54" s="163"/>
      <c r="RWB54" s="163"/>
      <c r="RWC54" s="163"/>
      <c r="RWD54" s="163"/>
      <c r="RWE54" s="163"/>
      <c r="RWF54" s="163"/>
      <c r="RWG54" s="163"/>
      <c r="RWH54" s="163"/>
      <c r="RWI54" s="163"/>
      <c r="RWJ54" s="163"/>
      <c r="RWK54" s="163"/>
      <c r="RWL54" s="163"/>
      <c r="RWM54" s="163"/>
      <c r="RWN54" s="163"/>
      <c r="RWO54" s="163"/>
      <c r="RWP54" s="163"/>
      <c r="RWQ54" s="163"/>
      <c r="RWR54" s="163"/>
      <c r="RWS54" s="163"/>
      <c r="RWT54" s="163"/>
      <c r="RWU54" s="163"/>
      <c r="RWV54" s="163"/>
      <c r="RWW54" s="163"/>
      <c r="RWX54" s="163"/>
      <c r="RWY54" s="163"/>
      <c r="RWZ54" s="163"/>
      <c r="RXA54" s="163"/>
      <c r="RXB54" s="163"/>
      <c r="RXC54" s="163"/>
      <c r="RXD54" s="163"/>
      <c r="RXE54" s="163"/>
      <c r="RXF54" s="163"/>
      <c r="RXG54" s="163"/>
      <c r="RXH54" s="163"/>
      <c r="RXI54" s="163"/>
      <c r="RXJ54" s="163"/>
      <c r="RXK54" s="163"/>
      <c r="RXL54" s="163"/>
      <c r="RXM54" s="163"/>
      <c r="RXN54" s="163"/>
      <c r="RXO54" s="163"/>
      <c r="RXP54" s="163"/>
      <c r="RXQ54" s="163"/>
      <c r="RXR54" s="163"/>
      <c r="RXS54" s="163"/>
      <c r="RXT54" s="163"/>
      <c r="RXU54" s="163"/>
      <c r="RXV54" s="163"/>
      <c r="RXW54" s="163"/>
      <c r="RXX54" s="163"/>
      <c r="RXY54" s="163"/>
      <c r="RXZ54" s="163"/>
      <c r="RYA54" s="163"/>
      <c r="RYB54" s="163"/>
      <c r="RYC54" s="163"/>
      <c r="RYD54" s="163"/>
      <c r="RYE54" s="163"/>
      <c r="RYF54" s="163"/>
      <c r="RYG54" s="163"/>
      <c r="RYH54" s="163"/>
      <c r="RYI54" s="163"/>
      <c r="RYJ54" s="163"/>
      <c r="RYK54" s="163"/>
      <c r="RYL54" s="163"/>
      <c r="RYM54" s="163"/>
      <c r="RYN54" s="163"/>
      <c r="RYO54" s="163"/>
      <c r="RYP54" s="163"/>
      <c r="RYQ54" s="163"/>
      <c r="RYR54" s="163"/>
      <c r="RYS54" s="163"/>
      <c r="RYT54" s="163"/>
      <c r="RYU54" s="163"/>
      <c r="RYV54" s="163"/>
      <c r="RYW54" s="163"/>
      <c r="RYX54" s="163"/>
      <c r="RYY54" s="163"/>
      <c r="RYZ54" s="163"/>
      <c r="RZA54" s="163"/>
      <c r="RZB54" s="163"/>
      <c r="RZC54" s="163"/>
      <c r="RZD54" s="163"/>
      <c r="RZE54" s="163"/>
      <c r="RZF54" s="163"/>
      <c r="RZG54" s="163"/>
      <c r="RZH54" s="163"/>
      <c r="RZI54" s="163"/>
      <c r="RZJ54" s="163"/>
      <c r="RZK54" s="163"/>
      <c r="RZL54" s="163"/>
      <c r="RZM54" s="163"/>
      <c r="RZN54" s="163"/>
      <c r="RZO54" s="163"/>
      <c r="RZP54" s="163"/>
      <c r="RZQ54" s="163"/>
      <c r="RZR54" s="163"/>
      <c r="RZS54" s="163"/>
      <c r="RZT54" s="163"/>
      <c r="RZU54" s="163"/>
      <c r="RZV54" s="163"/>
      <c r="RZW54" s="163"/>
      <c r="RZX54" s="163"/>
      <c r="RZY54" s="163"/>
      <c r="RZZ54" s="163"/>
      <c r="SAA54" s="163"/>
      <c r="SAB54" s="163"/>
      <c r="SAC54" s="163"/>
      <c r="SAD54" s="163"/>
      <c r="SAE54" s="163"/>
      <c r="SAF54" s="163"/>
      <c r="SAG54" s="163"/>
      <c r="SAH54" s="163"/>
      <c r="SAI54" s="163"/>
      <c r="SAJ54" s="163"/>
      <c r="SAK54" s="163"/>
      <c r="SAL54" s="163"/>
      <c r="SAM54" s="163"/>
      <c r="SAN54" s="163"/>
      <c r="SAO54" s="163"/>
      <c r="SAP54" s="163"/>
      <c r="SAQ54" s="163"/>
      <c r="SAR54" s="163"/>
      <c r="SAS54" s="163"/>
      <c r="SAT54" s="163"/>
      <c r="SAU54" s="163"/>
      <c r="SAV54" s="163"/>
      <c r="SAW54" s="163"/>
      <c r="SAX54" s="163"/>
      <c r="SAY54" s="163"/>
      <c r="SAZ54" s="163"/>
      <c r="SBA54" s="163"/>
      <c r="SBB54" s="163"/>
      <c r="SBC54" s="163"/>
      <c r="SBD54" s="163"/>
      <c r="SBE54" s="163"/>
      <c r="SBF54" s="163"/>
      <c r="SBG54" s="163"/>
      <c r="SBH54" s="163"/>
      <c r="SBI54" s="163"/>
      <c r="SBJ54" s="163"/>
      <c r="SBK54" s="163"/>
      <c r="SBL54" s="163"/>
      <c r="SBM54" s="163"/>
      <c r="SBN54" s="163"/>
      <c r="SBO54" s="163"/>
      <c r="SBP54" s="163"/>
      <c r="SBQ54" s="163"/>
      <c r="SBR54" s="163"/>
      <c r="SBS54" s="163"/>
      <c r="SBT54" s="163"/>
      <c r="SBU54" s="163"/>
      <c r="SBV54" s="163"/>
      <c r="SBW54" s="163"/>
      <c r="SBX54" s="163"/>
      <c r="SBY54" s="163"/>
      <c r="SBZ54" s="163"/>
      <c r="SCA54" s="163"/>
      <c r="SCB54" s="163"/>
      <c r="SCC54" s="163"/>
      <c r="SCD54" s="163"/>
      <c r="SCE54" s="163"/>
      <c r="SCF54" s="163"/>
      <c r="SCG54" s="163"/>
      <c r="SCH54" s="163"/>
      <c r="SCI54" s="163"/>
      <c r="SCJ54" s="163"/>
      <c r="SCK54" s="163"/>
      <c r="SCL54" s="163"/>
      <c r="SCM54" s="163"/>
      <c r="SCN54" s="163"/>
      <c r="SCO54" s="163"/>
      <c r="SCP54" s="163"/>
      <c r="SCQ54" s="163"/>
      <c r="SCR54" s="163"/>
      <c r="SCS54" s="163"/>
      <c r="SCT54" s="163"/>
      <c r="SCU54" s="163"/>
      <c r="SCV54" s="163"/>
      <c r="SCW54" s="163"/>
      <c r="SCX54" s="163"/>
      <c r="SCY54" s="163"/>
      <c r="SCZ54" s="163"/>
      <c r="SDA54" s="163"/>
      <c r="SDB54" s="163"/>
      <c r="SDC54" s="163"/>
      <c r="SDD54" s="163"/>
      <c r="SDE54" s="163"/>
      <c r="SDF54" s="163"/>
      <c r="SDG54" s="163"/>
      <c r="SDH54" s="163"/>
      <c r="SDI54" s="163"/>
      <c r="SDJ54" s="163"/>
      <c r="SDK54" s="163"/>
      <c r="SDL54" s="163"/>
      <c r="SDM54" s="163"/>
      <c r="SDN54" s="163"/>
      <c r="SDO54" s="163"/>
      <c r="SDP54" s="163"/>
      <c r="SDQ54" s="163"/>
      <c r="SDR54" s="163"/>
      <c r="SDS54" s="163"/>
      <c r="SDT54" s="163"/>
      <c r="SDU54" s="163"/>
      <c r="SDV54" s="163"/>
      <c r="SDW54" s="163"/>
      <c r="SDX54" s="163"/>
      <c r="SDY54" s="163"/>
      <c r="SDZ54" s="163"/>
      <c r="SEA54" s="163"/>
      <c r="SEB54" s="163"/>
      <c r="SEC54" s="163"/>
      <c r="SED54" s="163"/>
      <c r="SEE54" s="163"/>
      <c r="SEF54" s="163"/>
      <c r="SEG54" s="163"/>
      <c r="SEH54" s="163"/>
      <c r="SEI54" s="163"/>
      <c r="SEJ54" s="163"/>
      <c r="SEK54" s="163"/>
      <c r="SEL54" s="163"/>
      <c r="SEM54" s="163"/>
      <c r="SEN54" s="163"/>
      <c r="SEO54" s="163"/>
      <c r="SEP54" s="163"/>
      <c r="SEQ54" s="163"/>
      <c r="SER54" s="163"/>
      <c r="SES54" s="163"/>
      <c r="SET54" s="163"/>
      <c r="SEU54" s="163"/>
      <c r="SEV54" s="163"/>
      <c r="SEW54" s="163"/>
      <c r="SEX54" s="163"/>
      <c r="SEY54" s="163"/>
      <c r="SEZ54" s="163"/>
      <c r="SFA54" s="163"/>
      <c r="SFB54" s="163"/>
      <c r="SFC54" s="163"/>
      <c r="SFD54" s="163"/>
      <c r="SFE54" s="163"/>
      <c r="SFF54" s="163"/>
      <c r="SFG54" s="163"/>
      <c r="SFH54" s="163"/>
      <c r="SFI54" s="163"/>
      <c r="SFJ54" s="163"/>
      <c r="SFK54" s="163"/>
      <c r="SFL54" s="163"/>
      <c r="SFM54" s="163"/>
      <c r="SFN54" s="163"/>
      <c r="SFO54" s="163"/>
      <c r="SFP54" s="163"/>
      <c r="SFQ54" s="163"/>
      <c r="SFR54" s="163"/>
      <c r="SFS54" s="163"/>
      <c r="SFT54" s="163"/>
      <c r="SFU54" s="163"/>
      <c r="SFV54" s="163"/>
      <c r="SFW54" s="163"/>
      <c r="SFX54" s="163"/>
      <c r="SFY54" s="163"/>
      <c r="SFZ54" s="163"/>
      <c r="SGA54" s="163"/>
      <c r="SGB54" s="163"/>
      <c r="SGC54" s="163"/>
      <c r="SGD54" s="163"/>
      <c r="SGE54" s="163"/>
      <c r="SGF54" s="163"/>
      <c r="SGG54" s="163"/>
      <c r="SGH54" s="163"/>
      <c r="SGI54" s="163"/>
      <c r="SGJ54" s="163"/>
      <c r="SGK54" s="163"/>
      <c r="SGL54" s="163"/>
      <c r="SGM54" s="163"/>
      <c r="SGN54" s="163"/>
      <c r="SGO54" s="163"/>
      <c r="SGP54" s="163"/>
      <c r="SGQ54" s="163"/>
      <c r="SGR54" s="163"/>
      <c r="SGS54" s="163"/>
      <c r="SGT54" s="163"/>
      <c r="SGU54" s="163"/>
      <c r="SGV54" s="163"/>
      <c r="SGW54" s="163"/>
      <c r="SGX54" s="163"/>
      <c r="SGY54" s="163"/>
      <c r="SGZ54" s="163"/>
      <c r="SHA54" s="163"/>
      <c r="SHB54" s="163"/>
      <c r="SHC54" s="163"/>
      <c r="SHD54" s="163"/>
      <c r="SHE54" s="163"/>
      <c r="SHF54" s="163"/>
      <c r="SHG54" s="163"/>
      <c r="SHH54" s="163"/>
      <c r="SHI54" s="163"/>
      <c r="SHJ54" s="163"/>
      <c r="SHK54" s="163"/>
      <c r="SHL54" s="163"/>
      <c r="SHM54" s="163"/>
      <c r="SHN54" s="163"/>
      <c r="SHO54" s="163"/>
      <c r="SHP54" s="163"/>
      <c r="SHQ54" s="163"/>
      <c r="SHR54" s="163"/>
      <c r="SHS54" s="163"/>
      <c r="SHT54" s="163"/>
      <c r="SHU54" s="163"/>
      <c r="SHV54" s="163"/>
      <c r="SHW54" s="163"/>
      <c r="SHX54" s="163"/>
      <c r="SHY54" s="163"/>
      <c r="SHZ54" s="163"/>
      <c r="SIA54" s="163"/>
      <c r="SIB54" s="163"/>
      <c r="SIC54" s="163"/>
      <c r="SID54" s="163"/>
      <c r="SIE54" s="163"/>
      <c r="SIF54" s="163"/>
      <c r="SIG54" s="163"/>
      <c r="SIH54" s="163"/>
      <c r="SII54" s="163"/>
      <c r="SIJ54" s="163"/>
      <c r="SIK54" s="163"/>
      <c r="SIL54" s="163"/>
      <c r="SIM54" s="163"/>
      <c r="SIN54" s="163"/>
      <c r="SIO54" s="163"/>
      <c r="SIP54" s="163"/>
      <c r="SIQ54" s="163"/>
      <c r="SIR54" s="163"/>
      <c r="SIS54" s="163"/>
      <c r="SIT54" s="163"/>
      <c r="SIU54" s="163"/>
      <c r="SIV54" s="163"/>
      <c r="SIW54" s="163"/>
      <c r="SIX54" s="163"/>
      <c r="SIY54" s="163"/>
      <c r="SIZ54" s="163"/>
      <c r="SJA54" s="163"/>
      <c r="SJB54" s="163"/>
      <c r="SJC54" s="163"/>
      <c r="SJD54" s="163"/>
      <c r="SJE54" s="163"/>
      <c r="SJF54" s="163"/>
      <c r="SJG54" s="163"/>
      <c r="SJH54" s="163"/>
      <c r="SJI54" s="163"/>
      <c r="SJJ54" s="163"/>
      <c r="SJK54" s="163"/>
      <c r="SJL54" s="163"/>
      <c r="SJM54" s="163"/>
      <c r="SJN54" s="163"/>
      <c r="SJO54" s="163"/>
      <c r="SJP54" s="163"/>
      <c r="SJQ54" s="163"/>
      <c r="SJR54" s="163"/>
      <c r="SJS54" s="163"/>
      <c r="SJT54" s="163"/>
      <c r="SJU54" s="163"/>
      <c r="SJV54" s="163"/>
      <c r="SJW54" s="163"/>
      <c r="SJX54" s="163"/>
      <c r="SJY54" s="163"/>
      <c r="SJZ54" s="163"/>
      <c r="SKA54" s="163"/>
      <c r="SKB54" s="163"/>
      <c r="SKC54" s="163"/>
      <c r="SKD54" s="163"/>
      <c r="SKE54" s="163"/>
      <c r="SKF54" s="163"/>
      <c r="SKG54" s="163"/>
      <c r="SKH54" s="163"/>
      <c r="SKI54" s="163"/>
      <c r="SKJ54" s="163"/>
      <c r="SKK54" s="163"/>
      <c r="SKL54" s="163"/>
      <c r="SKM54" s="163"/>
      <c r="SKN54" s="163"/>
      <c r="SKO54" s="163"/>
      <c r="SKP54" s="163"/>
      <c r="SKQ54" s="163"/>
      <c r="SKR54" s="163"/>
      <c r="SKS54" s="163"/>
      <c r="SKT54" s="163"/>
      <c r="SKU54" s="163"/>
      <c r="SKV54" s="163"/>
      <c r="SKW54" s="163"/>
      <c r="SKX54" s="163"/>
      <c r="SKY54" s="163"/>
      <c r="SKZ54" s="163"/>
      <c r="SLA54" s="163"/>
      <c r="SLB54" s="163"/>
      <c r="SLC54" s="163"/>
      <c r="SLD54" s="163"/>
      <c r="SLE54" s="163"/>
      <c r="SLF54" s="163"/>
      <c r="SLG54" s="163"/>
      <c r="SLH54" s="163"/>
      <c r="SLI54" s="163"/>
      <c r="SLJ54" s="163"/>
      <c r="SLK54" s="163"/>
      <c r="SLL54" s="163"/>
      <c r="SLM54" s="163"/>
      <c r="SLN54" s="163"/>
      <c r="SLO54" s="163"/>
      <c r="SLP54" s="163"/>
      <c r="SLQ54" s="163"/>
      <c r="SLR54" s="163"/>
      <c r="SLS54" s="163"/>
      <c r="SLT54" s="163"/>
      <c r="SLU54" s="163"/>
      <c r="SLV54" s="163"/>
      <c r="SLW54" s="163"/>
      <c r="SLX54" s="163"/>
      <c r="SLY54" s="163"/>
      <c r="SLZ54" s="163"/>
      <c r="SMA54" s="163"/>
      <c r="SMB54" s="163"/>
      <c r="SMC54" s="163"/>
      <c r="SMD54" s="163"/>
      <c r="SME54" s="163"/>
      <c r="SMF54" s="163"/>
      <c r="SMG54" s="163"/>
      <c r="SMH54" s="163"/>
      <c r="SMI54" s="163"/>
      <c r="SMJ54" s="163"/>
      <c r="SMK54" s="163"/>
      <c r="SML54" s="163"/>
      <c r="SMM54" s="163"/>
      <c r="SMN54" s="163"/>
      <c r="SMO54" s="163"/>
      <c r="SMP54" s="163"/>
      <c r="SMQ54" s="163"/>
      <c r="SMR54" s="163"/>
      <c r="SMS54" s="163"/>
      <c r="SMT54" s="163"/>
      <c r="SMU54" s="163"/>
      <c r="SMV54" s="163"/>
      <c r="SMW54" s="163"/>
      <c r="SMX54" s="163"/>
      <c r="SMY54" s="163"/>
      <c r="SMZ54" s="163"/>
      <c r="SNA54" s="163"/>
      <c r="SNB54" s="163"/>
      <c r="SNC54" s="163"/>
      <c r="SND54" s="163"/>
      <c r="SNE54" s="163"/>
      <c r="SNF54" s="163"/>
      <c r="SNG54" s="163"/>
      <c r="SNH54" s="163"/>
      <c r="SNI54" s="163"/>
      <c r="SNJ54" s="163"/>
      <c r="SNK54" s="163"/>
      <c r="SNL54" s="163"/>
      <c r="SNM54" s="163"/>
      <c r="SNN54" s="163"/>
      <c r="SNO54" s="163"/>
      <c r="SNP54" s="163"/>
      <c r="SNQ54" s="163"/>
      <c r="SNR54" s="163"/>
      <c r="SNS54" s="163"/>
      <c r="SNT54" s="163"/>
      <c r="SNU54" s="163"/>
      <c r="SNV54" s="163"/>
      <c r="SNW54" s="163"/>
      <c r="SNX54" s="163"/>
      <c r="SNY54" s="163"/>
      <c r="SNZ54" s="163"/>
      <c r="SOA54" s="163"/>
      <c r="SOB54" s="163"/>
      <c r="SOC54" s="163"/>
      <c r="SOD54" s="163"/>
      <c r="SOE54" s="163"/>
      <c r="SOF54" s="163"/>
      <c r="SOG54" s="163"/>
      <c r="SOH54" s="163"/>
      <c r="SOI54" s="163"/>
      <c r="SOJ54" s="163"/>
      <c r="SOK54" s="163"/>
      <c r="SOL54" s="163"/>
      <c r="SOM54" s="163"/>
      <c r="SON54" s="163"/>
      <c r="SOO54" s="163"/>
      <c r="SOP54" s="163"/>
      <c r="SOQ54" s="163"/>
      <c r="SOR54" s="163"/>
      <c r="SOS54" s="163"/>
      <c r="SOT54" s="163"/>
      <c r="SOU54" s="163"/>
      <c r="SOV54" s="163"/>
      <c r="SOW54" s="163"/>
      <c r="SOX54" s="163"/>
      <c r="SOY54" s="163"/>
      <c r="SOZ54" s="163"/>
      <c r="SPA54" s="163"/>
      <c r="SPB54" s="163"/>
      <c r="SPC54" s="163"/>
      <c r="SPD54" s="163"/>
      <c r="SPE54" s="163"/>
      <c r="SPF54" s="163"/>
      <c r="SPG54" s="163"/>
      <c r="SPH54" s="163"/>
      <c r="SPI54" s="163"/>
      <c r="SPJ54" s="163"/>
      <c r="SPK54" s="163"/>
      <c r="SPL54" s="163"/>
      <c r="SPM54" s="163"/>
      <c r="SPN54" s="163"/>
      <c r="SPO54" s="163"/>
      <c r="SPP54" s="163"/>
      <c r="SPQ54" s="163"/>
      <c r="SPR54" s="163"/>
      <c r="SPS54" s="163"/>
      <c r="SPT54" s="163"/>
      <c r="SPU54" s="163"/>
      <c r="SPV54" s="163"/>
      <c r="SPW54" s="163"/>
      <c r="SPX54" s="163"/>
      <c r="SPY54" s="163"/>
      <c r="SPZ54" s="163"/>
      <c r="SQA54" s="163"/>
      <c r="SQB54" s="163"/>
      <c r="SQC54" s="163"/>
      <c r="SQD54" s="163"/>
      <c r="SQE54" s="163"/>
      <c r="SQF54" s="163"/>
      <c r="SQG54" s="163"/>
      <c r="SQH54" s="163"/>
      <c r="SQI54" s="163"/>
      <c r="SQJ54" s="163"/>
      <c r="SQK54" s="163"/>
      <c r="SQL54" s="163"/>
      <c r="SQM54" s="163"/>
      <c r="SQN54" s="163"/>
      <c r="SQO54" s="163"/>
      <c r="SQP54" s="163"/>
      <c r="SQQ54" s="163"/>
      <c r="SQR54" s="163"/>
      <c r="SQS54" s="163"/>
      <c r="SQT54" s="163"/>
      <c r="SQU54" s="163"/>
      <c r="SQV54" s="163"/>
      <c r="SQW54" s="163"/>
      <c r="SQX54" s="163"/>
      <c r="SQY54" s="163"/>
      <c r="SQZ54" s="163"/>
      <c r="SRA54" s="163"/>
      <c r="SRB54" s="163"/>
      <c r="SRC54" s="163"/>
      <c r="SRD54" s="163"/>
      <c r="SRE54" s="163"/>
      <c r="SRF54" s="163"/>
      <c r="SRG54" s="163"/>
      <c r="SRH54" s="163"/>
      <c r="SRI54" s="163"/>
      <c r="SRJ54" s="163"/>
      <c r="SRK54" s="163"/>
      <c r="SRL54" s="163"/>
      <c r="SRM54" s="163"/>
      <c r="SRN54" s="163"/>
      <c r="SRO54" s="163"/>
      <c r="SRP54" s="163"/>
      <c r="SRQ54" s="163"/>
      <c r="SRR54" s="163"/>
      <c r="SRS54" s="163"/>
      <c r="SRT54" s="163"/>
      <c r="SRU54" s="163"/>
      <c r="SRV54" s="163"/>
      <c r="SRW54" s="163"/>
      <c r="SRX54" s="163"/>
      <c r="SRY54" s="163"/>
      <c r="SRZ54" s="163"/>
      <c r="SSA54" s="163"/>
      <c r="SSB54" s="163"/>
      <c r="SSC54" s="163"/>
      <c r="SSD54" s="163"/>
      <c r="SSE54" s="163"/>
      <c r="SSF54" s="163"/>
      <c r="SSG54" s="163"/>
      <c r="SSH54" s="163"/>
      <c r="SSI54" s="163"/>
      <c r="SSJ54" s="163"/>
      <c r="SSK54" s="163"/>
      <c r="SSL54" s="163"/>
      <c r="SSM54" s="163"/>
      <c r="SSN54" s="163"/>
      <c r="SSO54" s="163"/>
      <c r="SSP54" s="163"/>
      <c r="SSQ54" s="163"/>
      <c r="SSR54" s="163"/>
      <c r="SSS54" s="163"/>
      <c r="SST54" s="163"/>
      <c r="SSU54" s="163"/>
      <c r="SSV54" s="163"/>
      <c r="SSW54" s="163"/>
      <c r="SSX54" s="163"/>
      <c r="SSY54" s="163"/>
      <c r="SSZ54" s="163"/>
      <c r="STA54" s="163"/>
      <c r="STB54" s="163"/>
      <c r="STC54" s="163"/>
      <c r="STD54" s="163"/>
      <c r="STE54" s="163"/>
      <c r="STF54" s="163"/>
      <c r="STG54" s="163"/>
      <c r="STH54" s="163"/>
      <c r="STI54" s="163"/>
      <c r="STJ54" s="163"/>
      <c r="STK54" s="163"/>
      <c r="STL54" s="163"/>
      <c r="STM54" s="163"/>
      <c r="STN54" s="163"/>
      <c r="STO54" s="163"/>
      <c r="STP54" s="163"/>
      <c r="STQ54" s="163"/>
      <c r="STR54" s="163"/>
      <c r="STS54" s="163"/>
      <c r="STT54" s="163"/>
      <c r="STU54" s="163"/>
      <c r="STV54" s="163"/>
      <c r="STW54" s="163"/>
      <c r="STX54" s="163"/>
      <c r="STY54" s="163"/>
      <c r="STZ54" s="163"/>
      <c r="SUA54" s="163"/>
      <c r="SUB54" s="163"/>
      <c r="SUC54" s="163"/>
      <c r="SUD54" s="163"/>
      <c r="SUE54" s="163"/>
      <c r="SUF54" s="163"/>
      <c r="SUG54" s="163"/>
      <c r="SUH54" s="163"/>
      <c r="SUI54" s="163"/>
      <c r="SUJ54" s="163"/>
      <c r="SUK54" s="163"/>
      <c r="SUL54" s="163"/>
      <c r="SUM54" s="163"/>
      <c r="SUN54" s="163"/>
      <c r="SUO54" s="163"/>
      <c r="SUP54" s="163"/>
      <c r="SUQ54" s="163"/>
      <c r="SUR54" s="163"/>
      <c r="SUS54" s="163"/>
      <c r="SUT54" s="163"/>
      <c r="SUU54" s="163"/>
      <c r="SUV54" s="163"/>
      <c r="SUW54" s="163"/>
      <c r="SUX54" s="163"/>
      <c r="SUY54" s="163"/>
      <c r="SUZ54" s="163"/>
      <c r="SVA54" s="163"/>
      <c r="SVB54" s="163"/>
      <c r="SVC54" s="163"/>
      <c r="SVD54" s="163"/>
      <c r="SVE54" s="163"/>
      <c r="SVF54" s="163"/>
      <c r="SVG54" s="163"/>
      <c r="SVH54" s="163"/>
      <c r="SVI54" s="163"/>
      <c r="SVJ54" s="163"/>
      <c r="SVK54" s="163"/>
      <c r="SVL54" s="163"/>
      <c r="SVM54" s="163"/>
      <c r="SVN54" s="163"/>
      <c r="SVO54" s="163"/>
      <c r="SVP54" s="163"/>
      <c r="SVQ54" s="163"/>
      <c r="SVR54" s="163"/>
      <c r="SVS54" s="163"/>
      <c r="SVT54" s="163"/>
      <c r="SVU54" s="163"/>
      <c r="SVV54" s="163"/>
      <c r="SVW54" s="163"/>
      <c r="SVX54" s="163"/>
      <c r="SVY54" s="163"/>
      <c r="SVZ54" s="163"/>
      <c r="SWA54" s="163"/>
      <c r="SWB54" s="163"/>
      <c r="SWC54" s="163"/>
      <c r="SWD54" s="163"/>
      <c r="SWE54" s="163"/>
      <c r="SWF54" s="163"/>
      <c r="SWG54" s="163"/>
      <c r="SWH54" s="163"/>
      <c r="SWI54" s="163"/>
      <c r="SWJ54" s="163"/>
      <c r="SWK54" s="163"/>
      <c r="SWL54" s="163"/>
      <c r="SWM54" s="163"/>
      <c r="SWN54" s="163"/>
      <c r="SWO54" s="163"/>
      <c r="SWP54" s="163"/>
      <c r="SWQ54" s="163"/>
      <c r="SWR54" s="163"/>
      <c r="SWS54" s="163"/>
      <c r="SWT54" s="163"/>
      <c r="SWU54" s="163"/>
      <c r="SWV54" s="163"/>
      <c r="SWW54" s="163"/>
      <c r="SWX54" s="163"/>
      <c r="SWY54" s="163"/>
      <c r="SWZ54" s="163"/>
      <c r="SXA54" s="163"/>
      <c r="SXB54" s="163"/>
      <c r="SXC54" s="163"/>
      <c r="SXD54" s="163"/>
      <c r="SXE54" s="163"/>
      <c r="SXF54" s="163"/>
      <c r="SXG54" s="163"/>
      <c r="SXH54" s="163"/>
      <c r="SXI54" s="163"/>
      <c r="SXJ54" s="163"/>
      <c r="SXK54" s="163"/>
      <c r="SXL54" s="163"/>
      <c r="SXM54" s="163"/>
      <c r="SXN54" s="163"/>
      <c r="SXO54" s="163"/>
      <c r="SXP54" s="163"/>
      <c r="SXQ54" s="163"/>
      <c r="SXR54" s="163"/>
      <c r="SXS54" s="163"/>
      <c r="SXT54" s="163"/>
      <c r="SXU54" s="163"/>
      <c r="SXV54" s="163"/>
      <c r="SXW54" s="163"/>
      <c r="SXX54" s="163"/>
      <c r="SXY54" s="163"/>
      <c r="SXZ54" s="163"/>
      <c r="SYA54" s="163"/>
      <c r="SYB54" s="163"/>
      <c r="SYC54" s="163"/>
      <c r="SYD54" s="163"/>
      <c r="SYE54" s="163"/>
      <c r="SYF54" s="163"/>
      <c r="SYG54" s="163"/>
      <c r="SYH54" s="163"/>
      <c r="SYI54" s="163"/>
      <c r="SYJ54" s="163"/>
      <c r="SYK54" s="163"/>
      <c r="SYL54" s="163"/>
      <c r="SYM54" s="163"/>
      <c r="SYN54" s="163"/>
      <c r="SYO54" s="163"/>
      <c r="SYP54" s="163"/>
      <c r="SYQ54" s="163"/>
      <c r="SYR54" s="163"/>
      <c r="SYS54" s="163"/>
      <c r="SYT54" s="163"/>
      <c r="SYU54" s="163"/>
      <c r="SYV54" s="163"/>
      <c r="SYW54" s="163"/>
      <c r="SYX54" s="163"/>
      <c r="SYY54" s="163"/>
      <c r="SYZ54" s="163"/>
      <c r="SZA54" s="163"/>
      <c r="SZB54" s="163"/>
      <c r="SZC54" s="163"/>
      <c r="SZD54" s="163"/>
      <c r="SZE54" s="163"/>
      <c r="SZF54" s="163"/>
      <c r="SZG54" s="163"/>
      <c r="SZH54" s="163"/>
      <c r="SZI54" s="163"/>
      <c r="SZJ54" s="163"/>
      <c r="SZK54" s="163"/>
      <c r="SZL54" s="163"/>
      <c r="SZM54" s="163"/>
      <c r="SZN54" s="163"/>
      <c r="SZO54" s="163"/>
      <c r="SZP54" s="163"/>
      <c r="SZQ54" s="163"/>
      <c r="SZR54" s="163"/>
      <c r="SZS54" s="163"/>
      <c r="SZT54" s="163"/>
      <c r="SZU54" s="163"/>
      <c r="SZV54" s="163"/>
      <c r="SZW54" s="163"/>
      <c r="SZX54" s="163"/>
      <c r="SZY54" s="163"/>
      <c r="SZZ54" s="163"/>
      <c r="TAA54" s="163"/>
      <c r="TAB54" s="163"/>
      <c r="TAC54" s="163"/>
      <c r="TAD54" s="163"/>
      <c r="TAE54" s="163"/>
      <c r="TAF54" s="163"/>
      <c r="TAG54" s="163"/>
      <c r="TAH54" s="163"/>
      <c r="TAI54" s="163"/>
      <c r="TAJ54" s="163"/>
      <c r="TAK54" s="163"/>
      <c r="TAL54" s="163"/>
      <c r="TAM54" s="163"/>
      <c r="TAN54" s="163"/>
      <c r="TAO54" s="163"/>
      <c r="TAP54" s="163"/>
      <c r="TAQ54" s="163"/>
      <c r="TAR54" s="163"/>
      <c r="TAS54" s="163"/>
      <c r="TAT54" s="163"/>
      <c r="TAU54" s="163"/>
      <c r="TAV54" s="163"/>
      <c r="TAW54" s="163"/>
      <c r="TAX54" s="163"/>
      <c r="TAY54" s="163"/>
      <c r="TAZ54" s="163"/>
      <c r="TBA54" s="163"/>
      <c r="TBB54" s="163"/>
      <c r="TBC54" s="163"/>
      <c r="TBD54" s="163"/>
      <c r="TBE54" s="163"/>
      <c r="TBF54" s="163"/>
      <c r="TBG54" s="163"/>
      <c r="TBH54" s="163"/>
      <c r="TBI54" s="163"/>
      <c r="TBJ54" s="163"/>
      <c r="TBK54" s="163"/>
      <c r="TBL54" s="163"/>
      <c r="TBM54" s="163"/>
      <c r="TBN54" s="163"/>
      <c r="TBO54" s="163"/>
      <c r="TBP54" s="163"/>
      <c r="TBQ54" s="163"/>
      <c r="TBR54" s="163"/>
      <c r="TBS54" s="163"/>
      <c r="TBT54" s="163"/>
      <c r="TBU54" s="163"/>
      <c r="TBV54" s="163"/>
      <c r="TBW54" s="163"/>
      <c r="TBX54" s="163"/>
      <c r="TBY54" s="163"/>
      <c r="TBZ54" s="163"/>
      <c r="TCA54" s="163"/>
      <c r="TCB54" s="163"/>
      <c r="TCC54" s="163"/>
      <c r="TCD54" s="163"/>
      <c r="TCE54" s="163"/>
      <c r="TCF54" s="163"/>
      <c r="TCG54" s="163"/>
      <c r="TCH54" s="163"/>
      <c r="TCI54" s="163"/>
      <c r="TCJ54" s="163"/>
      <c r="TCK54" s="163"/>
      <c r="TCL54" s="163"/>
      <c r="TCM54" s="163"/>
      <c r="TCN54" s="163"/>
      <c r="TCO54" s="163"/>
      <c r="TCP54" s="163"/>
      <c r="TCQ54" s="163"/>
      <c r="TCR54" s="163"/>
      <c r="TCS54" s="163"/>
      <c r="TCT54" s="163"/>
      <c r="TCU54" s="163"/>
      <c r="TCV54" s="163"/>
      <c r="TCW54" s="163"/>
      <c r="TCX54" s="163"/>
      <c r="TCY54" s="163"/>
      <c r="TCZ54" s="163"/>
      <c r="TDA54" s="163"/>
      <c r="TDB54" s="163"/>
      <c r="TDC54" s="163"/>
      <c r="TDD54" s="163"/>
      <c r="TDE54" s="163"/>
      <c r="TDF54" s="163"/>
      <c r="TDG54" s="163"/>
      <c r="TDH54" s="163"/>
      <c r="TDI54" s="163"/>
      <c r="TDJ54" s="163"/>
      <c r="TDK54" s="163"/>
      <c r="TDL54" s="163"/>
      <c r="TDM54" s="163"/>
      <c r="TDN54" s="163"/>
      <c r="TDO54" s="163"/>
      <c r="TDP54" s="163"/>
      <c r="TDQ54" s="163"/>
      <c r="TDR54" s="163"/>
      <c r="TDS54" s="163"/>
      <c r="TDT54" s="163"/>
      <c r="TDU54" s="163"/>
      <c r="TDV54" s="163"/>
      <c r="TDW54" s="163"/>
      <c r="TDX54" s="163"/>
      <c r="TDY54" s="163"/>
      <c r="TDZ54" s="163"/>
      <c r="TEA54" s="163"/>
      <c r="TEB54" s="163"/>
      <c r="TEC54" s="163"/>
      <c r="TED54" s="163"/>
      <c r="TEE54" s="163"/>
      <c r="TEF54" s="163"/>
      <c r="TEG54" s="163"/>
      <c r="TEH54" s="163"/>
      <c r="TEI54" s="163"/>
      <c r="TEJ54" s="163"/>
      <c r="TEK54" s="163"/>
      <c r="TEL54" s="163"/>
      <c r="TEM54" s="163"/>
      <c r="TEN54" s="163"/>
      <c r="TEO54" s="163"/>
      <c r="TEP54" s="163"/>
      <c r="TEQ54" s="163"/>
      <c r="TER54" s="163"/>
      <c r="TES54" s="163"/>
      <c r="TET54" s="163"/>
      <c r="TEU54" s="163"/>
      <c r="TEV54" s="163"/>
      <c r="TEW54" s="163"/>
      <c r="TEX54" s="163"/>
      <c r="TEY54" s="163"/>
      <c r="TEZ54" s="163"/>
      <c r="TFA54" s="163"/>
      <c r="TFB54" s="163"/>
      <c r="TFC54" s="163"/>
      <c r="TFD54" s="163"/>
      <c r="TFE54" s="163"/>
      <c r="TFF54" s="163"/>
      <c r="TFG54" s="163"/>
      <c r="TFH54" s="163"/>
      <c r="TFI54" s="163"/>
      <c r="TFJ54" s="163"/>
      <c r="TFK54" s="163"/>
      <c r="TFL54" s="163"/>
      <c r="TFM54" s="163"/>
      <c r="TFN54" s="163"/>
      <c r="TFO54" s="163"/>
      <c r="TFP54" s="163"/>
      <c r="TFQ54" s="163"/>
      <c r="TFR54" s="163"/>
      <c r="TFS54" s="163"/>
      <c r="TFT54" s="163"/>
      <c r="TFU54" s="163"/>
      <c r="TFV54" s="163"/>
      <c r="TFW54" s="163"/>
      <c r="TFX54" s="163"/>
      <c r="TFY54" s="163"/>
      <c r="TFZ54" s="163"/>
      <c r="TGA54" s="163"/>
      <c r="TGB54" s="163"/>
      <c r="TGC54" s="163"/>
      <c r="TGD54" s="163"/>
      <c r="TGE54" s="163"/>
      <c r="TGF54" s="163"/>
      <c r="TGG54" s="163"/>
      <c r="TGH54" s="163"/>
      <c r="TGI54" s="163"/>
      <c r="TGJ54" s="163"/>
      <c r="TGK54" s="163"/>
      <c r="TGL54" s="163"/>
      <c r="TGM54" s="163"/>
      <c r="TGN54" s="163"/>
      <c r="TGO54" s="163"/>
      <c r="TGP54" s="163"/>
      <c r="TGQ54" s="163"/>
      <c r="TGR54" s="163"/>
      <c r="TGS54" s="163"/>
      <c r="TGT54" s="163"/>
      <c r="TGU54" s="163"/>
      <c r="TGV54" s="163"/>
      <c r="TGW54" s="163"/>
      <c r="TGX54" s="163"/>
      <c r="TGY54" s="163"/>
      <c r="TGZ54" s="163"/>
      <c r="THA54" s="163"/>
      <c r="THB54" s="163"/>
      <c r="THC54" s="163"/>
      <c r="THD54" s="163"/>
      <c r="THE54" s="163"/>
      <c r="THF54" s="163"/>
      <c r="THG54" s="163"/>
      <c r="THH54" s="163"/>
      <c r="THI54" s="163"/>
      <c r="THJ54" s="163"/>
      <c r="THK54" s="163"/>
      <c r="THL54" s="163"/>
      <c r="THM54" s="163"/>
      <c r="THN54" s="163"/>
      <c r="THO54" s="163"/>
      <c r="THP54" s="163"/>
      <c r="THQ54" s="163"/>
      <c r="THR54" s="163"/>
      <c r="THS54" s="163"/>
      <c r="THT54" s="163"/>
      <c r="THU54" s="163"/>
      <c r="THV54" s="163"/>
      <c r="THW54" s="163"/>
      <c r="THX54" s="163"/>
      <c r="THY54" s="163"/>
      <c r="THZ54" s="163"/>
      <c r="TIA54" s="163"/>
      <c r="TIB54" s="163"/>
      <c r="TIC54" s="163"/>
      <c r="TID54" s="163"/>
      <c r="TIE54" s="163"/>
      <c r="TIF54" s="163"/>
      <c r="TIG54" s="163"/>
      <c r="TIH54" s="163"/>
      <c r="TII54" s="163"/>
      <c r="TIJ54" s="163"/>
      <c r="TIK54" s="163"/>
      <c r="TIL54" s="163"/>
      <c r="TIM54" s="163"/>
      <c r="TIN54" s="163"/>
      <c r="TIO54" s="163"/>
      <c r="TIP54" s="163"/>
      <c r="TIQ54" s="163"/>
      <c r="TIR54" s="163"/>
      <c r="TIS54" s="163"/>
      <c r="TIT54" s="163"/>
      <c r="TIU54" s="163"/>
      <c r="TIV54" s="163"/>
      <c r="TIW54" s="163"/>
      <c r="TIX54" s="163"/>
      <c r="TIY54" s="163"/>
      <c r="TIZ54" s="163"/>
      <c r="TJA54" s="163"/>
      <c r="TJB54" s="163"/>
      <c r="TJC54" s="163"/>
      <c r="TJD54" s="163"/>
      <c r="TJE54" s="163"/>
      <c r="TJF54" s="163"/>
      <c r="TJG54" s="163"/>
      <c r="TJH54" s="163"/>
      <c r="TJI54" s="163"/>
      <c r="TJJ54" s="163"/>
      <c r="TJK54" s="163"/>
      <c r="TJL54" s="163"/>
      <c r="TJM54" s="163"/>
      <c r="TJN54" s="163"/>
      <c r="TJO54" s="163"/>
      <c r="TJP54" s="163"/>
      <c r="TJQ54" s="163"/>
      <c r="TJR54" s="163"/>
      <c r="TJS54" s="163"/>
      <c r="TJT54" s="163"/>
      <c r="TJU54" s="163"/>
      <c r="TJV54" s="163"/>
      <c r="TJW54" s="163"/>
      <c r="TJX54" s="163"/>
      <c r="TJY54" s="163"/>
      <c r="TJZ54" s="163"/>
      <c r="TKA54" s="163"/>
      <c r="TKB54" s="163"/>
      <c r="TKC54" s="163"/>
      <c r="TKD54" s="163"/>
      <c r="TKE54" s="163"/>
      <c r="TKF54" s="163"/>
      <c r="TKG54" s="163"/>
      <c r="TKH54" s="163"/>
      <c r="TKI54" s="163"/>
      <c r="TKJ54" s="163"/>
      <c r="TKK54" s="163"/>
      <c r="TKL54" s="163"/>
      <c r="TKM54" s="163"/>
      <c r="TKN54" s="163"/>
      <c r="TKO54" s="163"/>
      <c r="TKP54" s="163"/>
      <c r="TKQ54" s="163"/>
      <c r="TKR54" s="163"/>
      <c r="TKS54" s="163"/>
      <c r="TKT54" s="163"/>
      <c r="TKU54" s="163"/>
      <c r="TKV54" s="163"/>
      <c r="TKW54" s="163"/>
      <c r="TKX54" s="163"/>
      <c r="TKY54" s="163"/>
      <c r="TKZ54" s="163"/>
      <c r="TLA54" s="163"/>
      <c r="TLB54" s="163"/>
      <c r="TLC54" s="163"/>
      <c r="TLD54" s="163"/>
      <c r="TLE54" s="163"/>
      <c r="TLF54" s="163"/>
      <c r="TLG54" s="163"/>
      <c r="TLH54" s="163"/>
      <c r="TLI54" s="163"/>
      <c r="TLJ54" s="163"/>
      <c r="TLK54" s="163"/>
      <c r="TLL54" s="163"/>
      <c r="TLM54" s="163"/>
      <c r="TLN54" s="163"/>
      <c r="TLO54" s="163"/>
      <c r="TLP54" s="163"/>
      <c r="TLQ54" s="163"/>
      <c r="TLR54" s="163"/>
      <c r="TLS54" s="163"/>
      <c r="TLT54" s="163"/>
      <c r="TLU54" s="163"/>
      <c r="TLV54" s="163"/>
      <c r="TLW54" s="163"/>
      <c r="TLX54" s="163"/>
      <c r="TLY54" s="163"/>
      <c r="TLZ54" s="163"/>
      <c r="TMA54" s="163"/>
      <c r="TMB54" s="163"/>
      <c r="TMC54" s="163"/>
      <c r="TMD54" s="163"/>
      <c r="TME54" s="163"/>
      <c r="TMF54" s="163"/>
      <c r="TMG54" s="163"/>
      <c r="TMH54" s="163"/>
      <c r="TMI54" s="163"/>
      <c r="TMJ54" s="163"/>
      <c r="TMK54" s="163"/>
      <c r="TML54" s="163"/>
      <c r="TMM54" s="163"/>
      <c r="TMN54" s="163"/>
      <c r="TMO54" s="163"/>
      <c r="TMP54" s="163"/>
      <c r="TMQ54" s="163"/>
      <c r="TMR54" s="163"/>
      <c r="TMS54" s="163"/>
      <c r="TMT54" s="163"/>
      <c r="TMU54" s="163"/>
      <c r="TMV54" s="163"/>
      <c r="TMW54" s="163"/>
      <c r="TMX54" s="163"/>
      <c r="TMY54" s="163"/>
      <c r="TMZ54" s="163"/>
      <c r="TNA54" s="163"/>
      <c r="TNB54" s="163"/>
      <c r="TNC54" s="163"/>
      <c r="TND54" s="163"/>
      <c r="TNE54" s="163"/>
      <c r="TNF54" s="163"/>
      <c r="TNG54" s="163"/>
      <c r="TNH54" s="163"/>
      <c r="TNI54" s="163"/>
      <c r="TNJ54" s="163"/>
      <c r="TNK54" s="163"/>
      <c r="TNL54" s="163"/>
      <c r="TNM54" s="163"/>
      <c r="TNN54" s="163"/>
      <c r="TNO54" s="163"/>
      <c r="TNP54" s="163"/>
      <c r="TNQ54" s="163"/>
      <c r="TNR54" s="163"/>
      <c r="TNS54" s="163"/>
      <c r="TNT54" s="163"/>
      <c r="TNU54" s="163"/>
      <c r="TNV54" s="163"/>
      <c r="TNW54" s="163"/>
      <c r="TNX54" s="163"/>
      <c r="TNY54" s="163"/>
      <c r="TNZ54" s="163"/>
      <c r="TOA54" s="163"/>
      <c r="TOB54" s="163"/>
      <c r="TOC54" s="163"/>
      <c r="TOD54" s="163"/>
      <c r="TOE54" s="163"/>
      <c r="TOF54" s="163"/>
      <c r="TOG54" s="163"/>
      <c r="TOH54" s="163"/>
      <c r="TOI54" s="163"/>
      <c r="TOJ54" s="163"/>
      <c r="TOK54" s="163"/>
      <c r="TOL54" s="163"/>
      <c r="TOM54" s="163"/>
      <c r="TON54" s="163"/>
      <c r="TOO54" s="163"/>
      <c r="TOP54" s="163"/>
      <c r="TOQ54" s="163"/>
      <c r="TOR54" s="163"/>
      <c r="TOS54" s="163"/>
      <c r="TOT54" s="163"/>
      <c r="TOU54" s="163"/>
      <c r="TOV54" s="163"/>
      <c r="TOW54" s="163"/>
      <c r="TOX54" s="163"/>
      <c r="TOY54" s="163"/>
      <c r="TOZ54" s="163"/>
      <c r="TPA54" s="163"/>
      <c r="TPB54" s="163"/>
      <c r="TPC54" s="163"/>
      <c r="TPD54" s="163"/>
      <c r="TPE54" s="163"/>
      <c r="TPF54" s="163"/>
      <c r="TPG54" s="163"/>
      <c r="TPH54" s="163"/>
      <c r="TPI54" s="163"/>
      <c r="TPJ54" s="163"/>
      <c r="TPK54" s="163"/>
      <c r="TPL54" s="163"/>
      <c r="TPM54" s="163"/>
      <c r="TPN54" s="163"/>
      <c r="TPO54" s="163"/>
      <c r="TPP54" s="163"/>
      <c r="TPQ54" s="163"/>
      <c r="TPR54" s="163"/>
      <c r="TPS54" s="163"/>
      <c r="TPT54" s="163"/>
      <c r="TPU54" s="163"/>
      <c r="TPV54" s="163"/>
      <c r="TPW54" s="163"/>
      <c r="TPX54" s="163"/>
      <c r="TPY54" s="163"/>
      <c r="TPZ54" s="163"/>
      <c r="TQA54" s="163"/>
      <c r="TQB54" s="163"/>
      <c r="TQC54" s="163"/>
      <c r="TQD54" s="163"/>
      <c r="TQE54" s="163"/>
      <c r="TQF54" s="163"/>
      <c r="TQG54" s="163"/>
      <c r="TQH54" s="163"/>
      <c r="TQI54" s="163"/>
      <c r="TQJ54" s="163"/>
      <c r="TQK54" s="163"/>
      <c r="TQL54" s="163"/>
      <c r="TQM54" s="163"/>
      <c r="TQN54" s="163"/>
      <c r="TQO54" s="163"/>
      <c r="TQP54" s="163"/>
      <c r="TQQ54" s="163"/>
      <c r="TQR54" s="163"/>
      <c r="TQS54" s="163"/>
      <c r="TQT54" s="163"/>
      <c r="TQU54" s="163"/>
      <c r="TQV54" s="163"/>
      <c r="TQW54" s="163"/>
      <c r="TQX54" s="163"/>
      <c r="TQY54" s="163"/>
      <c r="TQZ54" s="163"/>
      <c r="TRA54" s="163"/>
      <c r="TRB54" s="163"/>
      <c r="TRC54" s="163"/>
      <c r="TRD54" s="163"/>
      <c r="TRE54" s="163"/>
      <c r="TRF54" s="163"/>
      <c r="TRG54" s="163"/>
      <c r="TRH54" s="163"/>
      <c r="TRI54" s="163"/>
      <c r="TRJ54" s="163"/>
      <c r="TRK54" s="163"/>
      <c r="TRL54" s="163"/>
      <c r="TRM54" s="163"/>
      <c r="TRN54" s="163"/>
      <c r="TRO54" s="163"/>
      <c r="TRP54" s="163"/>
      <c r="TRQ54" s="163"/>
      <c r="TRR54" s="163"/>
      <c r="TRS54" s="163"/>
      <c r="TRT54" s="163"/>
      <c r="TRU54" s="163"/>
      <c r="TRV54" s="163"/>
      <c r="TRW54" s="163"/>
      <c r="TRX54" s="163"/>
      <c r="TRY54" s="163"/>
      <c r="TRZ54" s="163"/>
      <c r="TSA54" s="163"/>
      <c r="TSB54" s="163"/>
      <c r="TSC54" s="163"/>
      <c r="TSD54" s="163"/>
      <c r="TSE54" s="163"/>
      <c r="TSF54" s="163"/>
      <c r="TSG54" s="163"/>
      <c r="TSH54" s="163"/>
      <c r="TSI54" s="163"/>
      <c r="TSJ54" s="163"/>
      <c r="TSK54" s="163"/>
      <c r="TSL54" s="163"/>
      <c r="TSM54" s="163"/>
      <c r="TSN54" s="163"/>
      <c r="TSO54" s="163"/>
      <c r="TSP54" s="163"/>
      <c r="TSQ54" s="163"/>
      <c r="TSR54" s="163"/>
      <c r="TSS54" s="163"/>
      <c r="TST54" s="163"/>
      <c r="TSU54" s="163"/>
      <c r="TSV54" s="163"/>
      <c r="TSW54" s="163"/>
      <c r="TSX54" s="163"/>
      <c r="TSY54" s="163"/>
      <c r="TSZ54" s="163"/>
      <c r="TTA54" s="163"/>
      <c r="TTB54" s="163"/>
      <c r="TTC54" s="163"/>
      <c r="TTD54" s="163"/>
      <c r="TTE54" s="163"/>
      <c r="TTF54" s="163"/>
      <c r="TTG54" s="163"/>
      <c r="TTH54" s="163"/>
      <c r="TTI54" s="163"/>
      <c r="TTJ54" s="163"/>
      <c r="TTK54" s="163"/>
      <c r="TTL54" s="163"/>
      <c r="TTM54" s="163"/>
      <c r="TTN54" s="163"/>
      <c r="TTO54" s="163"/>
      <c r="TTP54" s="163"/>
      <c r="TTQ54" s="163"/>
      <c r="TTR54" s="163"/>
      <c r="TTS54" s="163"/>
      <c r="TTT54" s="163"/>
      <c r="TTU54" s="163"/>
      <c r="TTV54" s="163"/>
      <c r="TTW54" s="163"/>
      <c r="TTX54" s="163"/>
      <c r="TTY54" s="163"/>
      <c r="TTZ54" s="163"/>
      <c r="TUA54" s="163"/>
      <c r="TUB54" s="163"/>
      <c r="TUC54" s="163"/>
      <c r="TUD54" s="163"/>
      <c r="TUE54" s="163"/>
      <c r="TUF54" s="163"/>
      <c r="TUG54" s="163"/>
      <c r="TUH54" s="163"/>
      <c r="TUI54" s="163"/>
      <c r="TUJ54" s="163"/>
      <c r="TUK54" s="163"/>
      <c r="TUL54" s="163"/>
      <c r="TUM54" s="163"/>
      <c r="TUN54" s="163"/>
      <c r="TUO54" s="163"/>
      <c r="TUP54" s="163"/>
      <c r="TUQ54" s="163"/>
      <c r="TUR54" s="163"/>
      <c r="TUS54" s="163"/>
      <c r="TUT54" s="163"/>
      <c r="TUU54" s="163"/>
      <c r="TUV54" s="163"/>
      <c r="TUW54" s="163"/>
      <c r="TUX54" s="163"/>
      <c r="TUY54" s="163"/>
      <c r="TUZ54" s="163"/>
      <c r="TVA54" s="163"/>
      <c r="TVB54" s="163"/>
      <c r="TVC54" s="163"/>
      <c r="TVD54" s="163"/>
      <c r="TVE54" s="163"/>
      <c r="TVF54" s="163"/>
      <c r="TVG54" s="163"/>
      <c r="TVH54" s="163"/>
      <c r="TVI54" s="163"/>
      <c r="TVJ54" s="163"/>
      <c r="TVK54" s="163"/>
      <c r="TVL54" s="163"/>
      <c r="TVM54" s="163"/>
      <c r="TVN54" s="163"/>
      <c r="TVO54" s="163"/>
      <c r="TVP54" s="163"/>
      <c r="TVQ54" s="163"/>
      <c r="TVR54" s="163"/>
      <c r="TVS54" s="163"/>
      <c r="TVT54" s="163"/>
      <c r="TVU54" s="163"/>
      <c r="TVV54" s="163"/>
      <c r="TVW54" s="163"/>
      <c r="TVX54" s="163"/>
      <c r="TVY54" s="163"/>
      <c r="TVZ54" s="163"/>
      <c r="TWA54" s="163"/>
      <c r="TWB54" s="163"/>
      <c r="TWC54" s="163"/>
      <c r="TWD54" s="163"/>
      <c r="TWE54" s="163"/>
      <c r="TWF54" s="163"/>
      <c r="TWG54" s="163"/>
      <c r="TWH54" s="163"/>
      <c r="TWI54" s="163"/>
      <c r="TWJ54" s="163"/>
      <c r="TWK54" s="163"/>
      <c r="TWL54" s="163"/>
      <c r="TWM54" s="163"/>
      <c r="TWN54" s="163"/>
      <c r="TWO54" s="163"/>
      <c r="TWP54" s="163"/>
      <c r="TWQ54" s="163"/>
      <c r="TWR54" s="163"/>
      <c r="TWS54" s="163"/>
      <c r="TWT54" s="163"/>
      <c r="TWU54" s="163"/>
      <c r="TWV54" s="163"/>
      <c r="TWW54" s="163"/>
      <c r="TWX54" s="163"/>
      <c r="TWY54" s="163"/>
      <c r="TWZ54" s="163"/>
      <c r="TXA54" s="163"/>
      <c r="TXB54" s="163"/>
      <c r="TXC54" s="163"/>
      <c r="TXD54" s="163"/>
      <c r="TXE54" s="163"/>
      <c r="TXF54" s="163"/>
      <c r="TXG54" s="163"/>
      <c r="TXH54" s="163"/>
      <c r="TXI54" s="163"/>
      <c r="TXJ54" s="163"/>
      <c r="TXK54" s="163"/>
      <c r="TXL54" s="163"/>
      <c r="TXM54" s="163"/>
      <c r="TXN54" s="163"/>
      <c r="TXO54" s="163"/>
      <c r="TXP54" s="163"/>
      <c r="TXQ54" s="163"/>
      <c r="TXR54" s="163"/>
      <c r="TXS54" s="163"/>
      <c r="TXT54" s="163"/>
      <c r="TXU54" s="163"/>
      <c r="TXV54" s="163"/>
      <c r="TXW54" s="163"/>
      <c r="TXX54" s="163"/>
      <c r="TXY54" s="163"/>
      <c r="TXZ54" s="163"/>
      <c r="TYA54" s="163"/>
      <c r="TYB54" s="163"/>
      <c r="TYC54" s="163"/>
      <c r="TYD54" s="163"/>
      <c r="TYE54" s="163"/>
      <c r="TYF54" s="163"/>
      <c r="TYG54" s="163"/>
      <c r="TYH54" s="163"/>
      <c r="TYI54" s="163"/>
      <c r="TYJ54" s="163"/>
      <c r="TYK54" s="163"/>
      <c r="TYL54" s="163"/>
      <c r="TYM54" s="163"/>
      <c r="TYN54" s="163"/>
      <c r="TYO54" s="163"/>
      <c r="TYP54" s="163"/>
      <c r="TYQ54" s="163"/>
      <c r="TYR54" s="163"/>
      <c r="TYS54" s="163"/>
      <c r="TYT54" s="163"/>
      <c r="TYU54" s="163"/>
      <c r="TYV54" s="163"/>
      <c r="TYW54" s="163"/>
      <c r="TYX54" s="163"/>
      <c r="TYY54" s="163"/>
      <c r="TYZ54" s="163"/>
      <c r="TZA54" s="163"/>
      <c r="TZB54" s="163"/>
      <c r="TZC54" s="163"/>
      <c r="TZD54" s="163"/>
      <c r="TZE54" s="163"/>
      <c r="TZF54" s="163"/>
      <c r="TZG54" s="163"/>
      <c r="TZH54" s="163"/>
      <c r="TZI54" s="163"/>
      <c r="TZJ54" s="163"/>
      <c r="TZK54" s="163"/>
      <c r="TZL54" s="163"/>
      <c r="TZM54" s="163"/>
      <c r="TZN54" s="163"/>
      <c r="TZO54" s="163"/>
      <c r="TZP54" s="163"/>
      <c r="TZQ54" s="163"/>
      <c r="TZR54" s="163"/>
      <c r="TZS54" s="163"/>
      <c r="TZT54" s="163"/>
      <c r="TZU54" s="163"/>
      <c r="TZV54" s="163"/>
      <c r="TZW54" s="163"/>
      <c r="TZX54" s="163"/>
      <c r="TZY54" s="163"/>
      <c r="TZZ54" s="163"/>
      <c r="UAA54" s="163"/>
      <c r="UAB54" s="163"/>
      <c r="UAC54" s="163"/>
      <c r="UAD54" s="163"/>
      <c r="UAE54" s="163"/>
      <c r="UAF54" s="163"/>
      <c r="UAG54" s="163"/>
      <c r="UAH54" s="163"/>
      <c r="UAI54" s="163"/>
      <c r="UAJ54" s="163"/>
      <c r="UAK54" s="163"/>
      <c r="UAL54" s="163"/>
      <c r="UAM54" s="163"/>
      <c r="UAN54" s="163"/>
      <c r="UAO54" s="163"/>
      <c r="UAP54" s="163"/>
      <c r="UAQ54" s="163"/>
      <c r="UAR54" s="163"/>
      <c r="UAS54" s="163"/>
      <c r="UAT54" s="163"/>
      <c r="UAU54" s="163"/>
      <c r="UAV54" s="163"/>
      <c r="UAW54" s="163"/>
      <c r="UAX54" s="163"/>
      <c r="UAY54" s="163"/>
      <c r="UAZ54" s="163"/>
      <c r="UBA54" s="163"/>
      <c r="UBB54" s="163"/>
      <c r="UBC54" s="163"/>
      <c r="UBD54" s="163"/>
      <c r="UBE54" s="163"/>
      <c r="UBF54" s="163"/>
      <c r="UBG54" s="163"/>
      <c r="UBH54" s="163"/>
      <c r="UBI54" s="163"/>
      <c r="UBJ54" s="163"/>
      <c r="UBK54" s="163"/>
      <c r="UBL54" s="163"/>
      <c r="UBM54" s="163"/>
      <c r="UBN54" s="163"/>
      <c r="UBO54" s="163"/>
      <c r="UBP54" s="163"/>
      <c r="UBQ54" s="163"/>
      <c r="UBR54" s="163"/>
      <c r="UBS54" s="163"/>
      <c r="UBT54" s="163"/>
      <c r="UBU54" s="163"/>
      <c r="UBV54" s="163"/>
      <c r="UBW54" s="163"/>
      <c r="UBX54" s="163"/>
      <c r="UBY54" s="163"/>
      <c r="UBZ54" s="163"/>
      <c r="UCA54" s="163"/>
      <c r="UCB54" s="163"/>
      <c r="UCC54" s="163"/>
      <c r="UCD54" s="163"/>
      <c r="UCE54" s="163"/>
      <c r="UCF54" s="163"/>
      <c r="UCG54" s="163"/>
      <c r="UCH54" s="163"/>
      <c r="UCI54" s="163"/>
      <c r="UCJ54" s="163"/>
      <c r="UCK54" s="163"/>
      <c r="UCL54" s="163"/>
      <c r="UCM54" s="163"/>
      <c r="UCN54" s="163"/>
      <c r="UCO54" s="163"/>
      <c r="UCP54" s="163"/>
      <c r="UCQ54" s="163"/>
      <c r="UCR54" s="163"/>
      <c r="UCS54" s="163"/>
      <c r="UCT54" s="163"/>
      <c r="UCU54" s="163"/>
      <c r="UCV54" s="163"/>
      <c r="UCW54" s="163"/>
      <c r="UCX54" s="163"/>
      <c r="UCY54" s="163"/>
      <c r="UCZ54" s="163"/>
      <c r="UDA54" s="163"/>
      <c r="UDB54" s="163"/>
      <c r="UDC54" s="163"/>
      <c r="UDD54" s="163"/>
      <c r="UDE54" s="163"/>
      <c r="UDF54" s="163"/>
      <c r="UDG54" s="163"/>
      <c r="UDH54" s="163"/>
      <c r="UDI54" s="163"/>
      <c r="UDJ54" s="163"/>
      <c r="UDK54" s="163"/>
      <c r="UDL54" s="163"/>
      <c r="UDM54" s="163"/>
      <c r="UDN54" s="163"/>
      <c r="UDO54" s="163"/>
      <c r="UDP54" s="163"/>
      <c r="UDQ54" s="163"/>
      <c r="UDR54" s="163"/>
      <c r="UDS54" s="163"/>
      <c r="UDT54" s="163"/>
      <c r="UDU54" s="163"/>
      <c r="UDV54" s="163"/>
      <c r="UDW54" s="163"/>
      <c r="UDX54" s="163"/>
      <c r="UDY54" s="163"/>
      <c r="UDZ54" s="163"/>
      <c r="UEA54" s="163"/>
      <c r="UEB54" s="163"/>
      <c r="UEC54" s="163"/>
      <c r="UED54" s="163"/>
      <c r="UEE54" s="163"/>
      <c r="UEF54" s="163"/>
      <c r="UEG54" s="163"/>
      <c r="UEH54" s="163"/>
      <c r="UEI54" s="163"/>
      <c r="UEJ54" s="163"/>
      <c r="UEK54" s="163"/>
      <c r="UEL54" s="163"/>
      <c r="UEM54" s="163"/>
      <c r="UEN54" s="163"/>
      <c r="UEO54" s="163"/>
      <c r="UEP54" s="163"/>
      <c r="UEQ54" s="163"/>
      <c r="UER54" s="163"/>
      <c r="UES54" s="163"/>
      <c r="UET54" s="163"/>
      <c r="UEU54" s="163"/>
      <c r="UEV54" s="163"/>
      <c r="UEW54" s="163"/>
      <c r="UEX54" s="163"/>
      <c r="UEY54" s="163"/>
      <c r="UEZ54" s="163"/>
      <c r="UFA54" s="163"/>
      <c r="UFB54" s="163"/>
      <c r="UFC54" s="163"/>
      <c r="UFD54" s="163"/>
      <c r="UFE54" s="163"/>
      <c r="UFF54" s="163"/>
      <c r="UFG54" s="163"/>
      <c r="UFH54" s="163"/>
      <c r="UFI54" s="163"/>
      <c r="UFJ54" s="163"/>
      <c r="UFK54" s="163"/>
      <c r="UFL54" s="163"/>
      <c r="UFM54" s="163"/>
      <c r="UFN54" s="163"/>
      <c r="UFO54" s="163"/>
      <c r="UFP54" s="163"/>
      <c r="UFQ54" s="163"/>
      <c r="UFR54" s="163"/>
      <c r="UFS54" s="163"/>
      <c r="UFT54" s="163"/>
      <c r="UFU54" s="163"/>
      <c r="UFV54" s="163"/>
      <c r="UFW54" s="163"/>
      <c r="UFX54" s="163"/>
      <c r="UFY54" s="163"/>
      <c r="UFZ54" s="163"/>
      <c r="UGA54" s="163"/>
      <c r="UGB54" s="163"/>
      <c r="UGC54" s="163"/>
      <c r="UGD54" s="163"/>
      <c r="UGE54" s="163"/>
      <c r="UGF54" s="163"/>
      <c r="UGG54" s="163"/>
      <c r="UGH54" s="163"/>
      <c r="UGI54" s="163"/>
      <c r="UGJ54" s="163"/>
      <c r="UGK54" s="163"/>
      <c r="UGL54" s="163"/>
      <c r="UGM54" s="163"/>
      <c r="UGN54" s="163"/>
      <c r="UGO54" s="163"/>
      <c r="UGP54" s="163"/>
      <c r="UGQ54" s="163"/>
      <c r="UGR54" s="163"/>
      <c r="UGS54" s="163"/>
      <c r="UGT54" s="163"/>
      <c r="UGU54" s="163"/>
      <c r="UGV54" s="163"/>
      <c r="UGW54" s="163"/>
      <c r="UGX54" s="163"/>
      <c r="UGY54" s="163"/>
      <c r="UGZ54" s="163"/>
      <c r="UHA54" s="163"/>
      <c r="UHB54" s="163"/>
      <c r="UHC54" s="163"/>
      <c r="UHD54" s="163"/>
      <c r="UHE54" s="163"/>
      <c r="UHF54" s="163"/>
      <c r="UHG54" s="163"/>
      <c r="UHH54" s="163"/>
      <c r="UHI54" s="163"/>
      <c r="UHJ54" s="163"/>
      <c r="UHK54" s="163"/>
      <c r="UHL54" s="163"/>
      <c r="UHM54" s="163"/>
      <c r="UHN54" s="163"/>
      <c r="UHO54" s="163"/>
      <c r="UHP54" s="163"/>
      <c r="UHQ54" s="163"/>
      <c r="UHR54" s="163"/>
      <c r="UHS54" s="163"/>
      <c r="UHT54" s="163"/>
      <c r="UHU54" s="163"/>
      <c r="UHV54" s="163"/>
      <c r="UHW54" s="163"/>
      <c r="UHX54" s="163"/>
      <c r="UHY54" s="163"/>
      <c r="UHZ54" s="163"/>
      <c r="UIA54" s="163"/>
      <c r="UIB54" s="163"/>
      <c r="UIC54" s="163"/>
      <c r="UID54" s="163"/>
      <c r="UIE54" s="163"/>
      <c r="UIF54" s="163"/>
      <c r="UIG54" s="163"/>
      <c r="UIH54" s="163"/>
      <c r="UII54" s="163"/>
      <c r="UIJ54" s="163"/>
      <c r="UIK54" s="163"/>
      <c r="UIL54" s="163"/>
      <c r="UIM54" s="163"/>
      <c r="UIN54" s="163"/>
      <c r="UIO54" s="163"/>
      <c r="UIP54" s="163"/>
      <c r="UIQ54" s="163"/>
      <c r="UIR54" s="163"/>
      <c r="UIS54" s="163"/>
      <c r="UIT54" s="163"/>
      <c r="UIU54" s="163"/>
      <c r="UIV54" s="163"/>
      <c r="UIW54" s="163"/>
      <c r="UIX54" s="163"/>
      <c r="UIY54" s="163"/>
      <c r="UIZ54" s="163"/>
      <c r="UJA54" s="163"/>
      <c r="UJB54" s="163"/>
      <c r="UJC54" s="163"/>
      <c r="UJD54" s="163"/>
      <c r="UJE54" s="163"/>
      <c r="UJF54" s="163"/>
      <c r="UJG54" s="163"/>
      <c r="UJH54" s="163"/>
      <c r="UJI54" s="163"/>
      <c r="UJJ54" s="163"/>
      <c r="UJK54" s="163"/>
      <c r="UJL54" s="163"/>
      <c r="UJM54" s="163"/>
      <c r="UJN54" s="163"/>
      <c r="UJO54" s="163"/>
      <c r="UJP54" s="163"/>
      <c r="UJQ54" s="163"/>
      <c r="UJR54" s="163"/>
      <c r="UJS54" s="163"/>
      <c r="UJT54" s="163"/>
      <c r="UJU54" s="163"/>
      <c r="UJV54" s="163"/>
      <c r="UJW54" s="163"/>
      <c r="UJX54" s="163"/>
      <c r="UJY54" s="163"/>
      <c r="UJZ54" s="163"/>
      <c r="UKA54" s="163"/>
      <c r="UKB54" s="163"/>
      <c r="UKC54" s="163"/>
      <c r="UKD54" s="163"/>
      <c r="UKE54" s="163"/>
      <c r="UKF54" s="163"/>
      <c r="UKG54" s="163"/>
      <c r="UKH54" s="163"/>
      <c r="UKI54" s="163"/>
      <c r="UKJ54" s="163"/>
      <c r="UKK54" s="163"/>
      <c r="UKL54" s="163"/>
      <c r="UKM54" s="163"/>
      <c r="UKN54" s="163"/>
      <c r="UKO54" s="163"/>
      <c r="UKP54" s="163"/>
      <c r="UKQ54" s="163"/>
      <c r="UKR54" s="163"/>
      <c r="UKS54" s="163"/>
      <c r="UKT54" s="163"/>
      <c r="UKU54" s="163"/>
      <c r="UKV54" s="163"/>
      <c r="UKW54" s="163"/>
      <c r="UKX54" s="163"/>
      <c r="UKY54" s="163"/>
      <c r="UKZ54" s="163"/>
      <c r="ULA54" s="163"/>
      <c r="ULB54" s="163"/>
      <c r="ULC54" s="163"/>
      <c r="ULD54" s="163"/>
      <c r="ULE54" s="163"/>
      <c r="ULF54" s="163"/>
      <c r="ULG54" s="163"/>
      <c r="ULH54" s="163"/>
      <c r="ULI54" s="163"/>
      <c r="ULJ54" s="163"/>
      <c r="ULK54" s="163"/>
      <c r="ULL54" s="163"/>
      <c r="ULM54" s="163"/>
      <c r="ULN54" s="163"/>
      <c r="ULO54" s="163"/>
      <c r="ULP54" s="163"/>
      <c r="ULQ54" s="163"/>
      <c r="ULR54" s="163"/>
      <c r="ULS54" s="163"/>
      <c r="ULT54" s="163"/>
      <c r="ULU54" s="163"/>
      <c r="ULV54" s="163"/>
      <c r="ULW54" s="163"/>
      <c r="ULX54" s="163"/>
      <c r="ULY54" s="163"/>
      <c r="ULZ54" s="163"/>
      <c r="UMA54" s="163"/>
      <c r="UMB54" s="163"/>
      <c r="UMC54" s="163"/>
      <c r="UMD54" s="163"/>
      <c r="UME54" s="163"/>
      <c r="UMF54" s="163"/>
      <c r="UMG54" s="163"/>
      <c r="UMH54" s="163"/>
      <c r="UMI54" s="163"/>
      <c r="UMJ54" s="163"/>
      <c r="UMK54" s="163"/>
      <c r="UML54" s="163"/>
      <c r="UMM54" s="163"/>
      <c r="UMN54" s="163"/>
      <c r="UMO54" s="163"/>
      <c r="UMP54" s="163"/>
      <c r="UMQ54" s="163"/>
      <c r="UMR54" s="163"/>
      <c r="UMS54" s="163"/>
      <c r="UMT54" s="163"/>
      <c r="UMU54" s="163"/>
      <c r="UMV54" s="163"/>
      <c r="UMW54" s="163"/>
      <c r="UMX54" s="163"/>
      <c r="UMY54" s="163"/>
      <c r="UMZ54" s="163"/>
      <c r="UNA54" s="163"/>
      <c r="UNB54" s="163"/>
      <c r="UNC54" s="163"/>
      <c r="UND54" s="163"/>
      <c r="UNE54" s="163"/>
      <c r="UNF54" s="163"/>
      <c r="UNG54" s="163"/>
      <c r="UNH54" s="163"/>
      <c r="UNI54" s="163"/>
      <c r="UNJ54" s="163"/>
      <c r="UNK54" s="163"/>
      <c r="UNL54" s="163"/>
      <c r="UNM54" s="163"/>
      <c r="UNN54" s="163"/>
      <c r="UNO54" s="163"/>
      <c r="UNP54" s="163"/>
      <c r="UNQ54" s="163"/>
      <c r="UNR54" s="163"/>
      <c r="UNS54" s="163"/>
      <c r="UNT54" s="163"/>
      <c r="UNU54" s="163"/>
      <c r="UNV54" s="163"/>
      <c r="UNW54" s="163"/>
      <c r="UNX54" s="163"/>
      <c r="UNY54" s="163"/>
      <c r="UNZ54" s="163"/>
      <c r="UOA54" s="163"/>
      <c r="UOB54" s="163"/>
      <c r="UOC54" s="163"/>
      <c r="UOD54" s="163"/>
      <c r="UOE54" s="163"/>
      <c r="UOF54" s="163"/>
      <c r="UOG54" s="163"/>
      <c r="UOH54" s="163"/>
      <c r="UOI54" s="163"/>
      <c r="UOJ54" s="163"/>
      <c r="UOK54" s="163"/>
      <c r="UOL54" s="163"/>
      <c r="UOM54" s="163"/>
      <c r="UON54" s="163"/>
      <c r="UOO54" s="163"/>
      <c r="UOP54" s="163"/>
      <c r="UOQ54" s="163"/>
      <c r="UOR54" s="163"/>
      <c r="UOS54" s="163"/>
      <c r="UOT54" s="163"/>
      <c r="UOU54" s="163"/>
      <c r="UOV54" s="163"/>
      <c r="UOW54" s="163"/>
      <c r="UOX54" s="163"/>
      <c r="UOY54" s="163"/>
      <c r="UOZ54" s="163"/>
      <c r="UPA54" s="163"/>
      <c r="UPB54" s="163"/>
      <c r="UPC54" s="163"/>
      <c r="UPD54" s="163"/>
      <c r="UPE54" s="163"/>
      <c r="UPF54" s="163"/>
      <c r="UPG54" s="163"/>
      <c r="UPH54" s="163"/>
      <c r="UPI54" s="163"/>
      <c r="UPJ54" s="163"/>
      <c r="UPK54" s="163"/>
      <c r="UPL54" s="163"/>
      <c r="UPM54" s="163"/>
      <c r="UPN54" s="163"/>
      <c r="UPO54" s="163"/>
      <c r="UPP54" s="163"/>
      <c r="UPQ54" s="163"/>
      <c r="UPR54" s="163"/>
      <c r="UPS54" s="163"/>
      <c r="UPT54" s="163"/>
      <c r="UPU54" s="163"/>
      <c r="UPV54" s="163"/>
      <c r="UPW54" s="163"/>
      <c r="UPX54" s="163"/>
      <c r="UPY54" s="163"/>
      <c r="UPZ54" s="163"/>
      <c r="UQA54" s="163"/>
      <c r="UQB54" s="163"/>
      <c r="UQC54" s="163"/>
      <c r="UQD54" s="163"/>
      <c r="UQE54" s="163"/>
      <c r="UQF54" s="163"/>
      <c r="UQG54" s="163"/>
      <c r="UQH54" s="163"/>
      <c r="UQI54" s="163"/>
      <c r="UQJ54" s="163"/>
      <c r="UQK54" s="163"/>
      <c r="UQL54" s="163"/>
      <c r="UQM54" s="163"/>
      <c r="UQN54" s="163"/>
      <c r="UQO54" s="163"/>
      <c r="UQP54" s="163"/>
      <c r="UQQ54" s="163"/>
      <c r="UQR54" s="163"/>
      <c r="UQS54" s="163"/>
      <c r="UQT54" s="163"/>
      <c r="UQU54" s="163"/>
      <c r="UQV54" s="163"/>
      <c r="UQW54" s="163"/>
      <c r="UQX54" s="163"/>
      <c r="UQY54" s="163"/>
      <c r="UQZ54" s="163"/>
      <c r="URA54" s="163"/>
      <c r="URB54" s="163"/>
      <c r="URC54" s="163"/>
      <c r="URD54" s="163"/>
      <c r="URE54" s="163"/>
      <c r="URF54" s="163"/>
      <c r="URG54" s="163"/>
      <c r="URH54" s="163"/>
      <c r="URI54" s="163"/>
      <c r="URJ54" s="163"/>
      <c r="URK54" s="163"/>
      <c r="URL54" s="163"/>
      <c r="URM54" s="163"/>
      <c r="URN54" s="163"/>
      <c r="URO54" s="163"/>
      <c r="URP54" s="163"/>
      <c r="URQ54" s="163"/>
      <c r="URR54" s="163"/>
      <c r="URS54" s="163"/>
      <c r="URT54" s="163"/>
      <c r="URU54" s="163"/>
      <c r="URV54" s="163"/>
      <c r="URW54" s="163"/>
      <c r="URX54" s="163"/>
      <c r="URY54" s="163"/>
      <c r="URZ54" s="163"/>
      <c r="USA54" s="163"/>
      <c r="USB54" s="163"/>
      <c r="USC54" s="163"/>
      <c r="USD54" s="163"/>
      <c r="USE54" s="163"/>
      <c r="USF54" s="163"/>
      <c r="USG54" s="163"/>
      <c r="USH54" s="163"/>
      <c r="USI54" s="163"/>
      <c r="USJ54" s="163"/>
      <c r="USK54" s="163"/>
      <c r="USL54" s="163"/>
      <c r="USM54" s="163"/>
      <c r="USN54" s="163"/>
      <c r="USO54" s="163"/>
      <c r="USP54" s="163"/>
      <c r="USQ54" s="163"/>
      <c r="USR54" s="163"/>
      <c r="USS54" s="163"/>
      <c r="UST54" s="163"/>
      <c r="USU54" s="163"/>
      <c r="USV54" s="163"/>
      <c r="USW54" s="163"/>
      <c r="USX54" s="163"/>
      <c r="USY54" s="163"/>
      <c r="USZ54" s="163"/>
      <c r="UTA54" s="163"/>
      <c r="UTB54" s="163"/>
      <c r="UTC54" s="163"/>
      <c r="UTD54" s="163"/>
      <c r="UTE54" s="163"/>
      <c r="UTF54" s="163"/>
      <c r="UTG54" s="163"/>
      <c r="UTH54" s="163"/>
      <c r="UTI54" s="163"/>
      <c r="UTJ54" s="163"/>
      <c r="UTK54" s="163"/>
      <c r="UTL54" s="163"/>
      <c r="UTM54" s="163"/>
      <c r="UTN54" s="163"/>
      <c r="UTO54" s="163"/>
      <c r="UTP54" s="163"/>
      <c r="UTQ54" s="163"/>
      <c r="UTR54" s="163"/>
      <c r="UTS54" s="163"/>
      <c r="UTT54" s="163"/>
      <c r="UTU54" s="163"/>
      <c r="UTV54" s="163"/>
      <c r="UTW54" s="163"/>
      <c r="UTX54" s="163"/>
      <c r="UTY54" s="163"/>
      <c r="UTZ54" s="163"/>
      <c r="UUA54" s="163"/>
      <c r="UUB54" s="163"/>
      <c r="UUC54" s="163"/>
      <c r="UUD54" s="163"/>
      <c r="UUE54" s="163"/>
      <c r="UUF54" s="163"/>
      <c r="UUG54" s="163"/>
      <c r="UUH54" s="163"/>
      <c r="UUI54" s="163"/>
      <c r="UUJ54" s="163"/>
      <c r="UUK54" s="163"/>
      <c r="UUL54" s="163"/>
      <c r="UUM54" s="163"/>
      <c r="UUN54" s="163"/>
      <c r="UUO54" s="163"/>
      <c r="UUP54" s="163"/>
      <c r="UUQ54" s="163"/>
      <c r="UUR54" s="163"/>
      <c r="UUS54" s="163"/>
      <c r="UUT54" s="163"/>
      <c r="UUU54" s="163"/>
      <c r="UUV54" s="163"/>
      <c r="UUW54" s="163"/>
      <c r="UUX54" s="163"/>
      <c r="UUY54" s="163"/>
      <c r="UUZ54" s="163"/>
      <c r="UVA54" s="163"/>
      <c r="UVB54" s="163"/>
      <c r="UVC54" s="163"/>
      <c r="UVD54" s="163"/>
      <c r="UVE54" s="163"/>
      <c r="UVF54" s="163"/>
      <c r="UVG54" s="163"/>
      <c r="UVH54" s="163"/>
      <c r="UVI54" s="163"/>
      <c r="UVJ54" s="163"/>
      <c r="UVK54" s="163"/>
      <c r="UVL54" s="163"/>
      <c r="UVM54" s="163"/>
      <c r="UVN54" s="163"/>
      <c r="UVO54" s="163"/>
      <c r="UVP54" s="163"/>
      <c r="UVQ54" s="163"/>
      <c r="UVR54" s="163"/>
      <c r="UVS54" s="163"/>
      <c r="UVT54" s="163"/>
      <c r="UVU54" s="163"/>
      <c r="UVV54" s="163"/>
      <c r="UVW54" s="163"/>
      <c r="UVX54" s="163"/>
      <c r="UVY54" s="163"/>
      <c r="UVZ54" s="163"/>
      <c r="UWA54" s="163"/>
      <c r="UWB54" s="163"/>
      <c r="UWC54" s="163"/>
      <c r="UWD54" s="163"/>
      <c r="UWE54" s="163"/>
      <c r="UWF54" s="163"/>
      <c r="UWG54" s="163"/>
      <c r="UWH54" s="163"/>
      <c r="UWI54" s="163"/>
      <c r="UWJ54" s="163"/>
      <c r="UWK54" s="163"/>
      <c r="UWL54" s="163"/>
      <c r="UWM54" s="163"/>
      <c r="UWN54" s="163"/>
      <c r="UWO54" s="163"/>
      <c r="UWP54" s="163"/>
      <c r="UWQ54" s="163"/>
      <c r="UWR54" s="163"/>
      <c r="UWS54" s="163"/>
      <c r="UWT54" s="163"/>
      <c r="UWU54" s="163"/>
      <c r="UWV54" s="163"/>
      <c r="UWW54" s="163"/>
      <c r="UWX54" s="163"/>
      <c r="UWY54" s="163"/>
      <c r="UWZ54" s="163"/>
      <c r="UXA54" s="163"/>
      <c r="UXB54" s="163"/>
      <c r="UXC54" s="163"/>
      <c r="UXD54" s="163"/>
      <c r="UXE54" s="163"/>
      <c r="UXF54" s="163"/>
      <c r="UXG54" s="163"/>
      <c r="UXH54" s="163"/>
      <c r="UXI54" s="163"/>
      <c r="UXJ54" s="163"/>
      <c r="UXK54" s="163"/>
      <c r="UXL54" s="163"/>
      <c r="UXM54" s="163"/>
      <c r="UXN54" s="163"/>
      <c r="UXO54" s="163"/>
      <c r="UXP54" s="163"/>
      <c r="UXQ54" s="163"/>
      <c r="UXR54" s="163"/>
      <c r="UXS54" s="163"/>
      <c r="UXT54" s="163"/>
      <c r="UXU54" s="163"/>
      <c r="UXV54" s="163"/>
      <c r="UXW54" s="163"/>
      <c r="UXX54" s="163"/>
      <c r="UXY54" s="163"/>
      <c r="UXZ54" s="163"/>
      <c r="UYA54" s="163"/>
      <c r="UYB54" s="163"/>
      <c r="UYC54" s="163"/>
      <c r="UYD54" s="163"/>
      <c r="UYE54" s="163"/>
      <c r="UYF54" s="163"/>
      <c r="UYG54" s="163"/>
      <c r="UYH54" s="163"/>
      <c r="UYI54" s="163"/>
      <c r="UYJ54" s="163"/>
      <c r="UYK54" s="163"/>
      <c r="UYL54" s="163"/>
      <c r="UYM54" s="163"/>
      <c r="UYN54" s="163"/>
      <c r="UYO54" s="163"/>
      <c r="UYP54" s="163"/>
      <c r="UYQ54" s="163"/>
      <c r="UYR54" s="163"/>
      <c r="UYS54" s="163"/>
      <c r="UYT54" s="163"/>
      <c r="UYU54" s="163"/>
      <c r="UYV54" s="163"/>
      <c r="UYW54" s="163"/>
      <c r="UYX54" s="163"/>
      <c r="UYY54" s="163"/>
      <c r="UYZ54" s="163"/>
      <c r="UZA54" s="163"/>
      <c r="UZB54" s="163"/>
      <c r="UZC54" s="163"/>
      <c r="UZD54" s="163"/>
      <c r="UZE54" s="163"/>
      <c r="UZF54" s="163"/>
      <c r="UZG54" s="163"/>
      <c r="UZH54" s="163"/>
      <c r="UZI54" s="163"/>
      <c r="UZJ54" s="163"/>
      <c r="UZK54" s="163"/>
      <c r="UZL54" s="163"/>
      <c r="UZM54" s="163"/>
      <c r="UZN54" s="163"/>
      <c r="UZO54" s="163"/>
      <c r="UZP54" s="163"/>
      <c r="UZQ54" s="163"/>
      <c r="UZR54" s="163"/>
      <c r="UZS54" s="163"/>
      <c r="UZT54" s="163"/>
      <c r="UZU54" s="163"/>
      <c r="UZV54" s="163"/>
      <c r="UZW54" s="163"/>
      <c r="UZX54" s="163"/>
      <c r="UZY54" s="163"/>
      <c r="UZZ54" s="163"/>
      <c r="VAA54" s="163"/>
      <c r="VAB54" s="163"/>
      <c r="VAC54" s="163"/>
      <c r="VAD54" s="163"/>
      <c r="VAE54" s="163"/>
      <c r="VAF54" s="163"/>
      <c r="VAG54" s="163"/>
      <c r="VAH54" s="163"/>
      <c r="VAI54" s="163"/>
      <c r="VAJ54" s="163"/>
      <c r="VAK54" s="163"/>
      <c r="VAL54" s="163"/>
      <c r="VAM54" s="163"/>
      <c r="VAN54" s="163"/>
      <c r="VAO54" s="163"/>
      <c r="VAP54" s="163"/>
      <c r="VAQ54" s="163"/>
      <c r="VAR54" s="163"/>
      <c r="VAS54" s="163"/>
      <c r="VAT54" s="163"/>
      <c r="VAU54" s="163"/>
      <c r="VAV54" s="163"/>
      <c r="VAW54" s="163"/>
      <c r="VAX54" s="163"/>
      <c r="VAY54" s="163"/>
      <c r="VAZ54" s="163"/>
      <c r="VBA54" s="163"/>
      <c r="VBB54" s="163"/>
      <c r="VBC54" s="163"/>
      <c r="VBD54" s="163"/>
      <c r="VBE54" s="163"/>
      <c r="VBF54" s="163"/>
      <c r="VBG54" s="163"/>
      <c r="VBH54" s="163"/>
      <c r="VBI54" s="163"/>
      <c r="VBJ54" s="163"/>
      <c r="VBK54" s="163"/>
      <c r="VBL54" s="163"/>
      <c r="VBM54" s="163"/>
      <c r="VBN54" s="163"/>
      <c r="VBO54" s="163"/>
      <c r="VBP54" s="163"/>
      <c r="VBQ54" s="163"/>
      <c r="VBR54" s="163"/>
      <c r="VBS54" s="163"/>
      <c r="VBT54" s="163"/>
      <c r="VBU54" s="163"/>
      <c r="VBV54" s="163"/>
      <c r="VBW54" s="163"/>
      <c r="VBX54" s="163"/>
      <c r="VBY54" s="163"/>
      <c r="VBZ54" s="163"/>
      <c r="VCA54" s="163"/>
      <c r="VCB54" s="163"/>
      <c r="VCC54" s="163"/>
      <c r="VCD54" s="163"/>
      <c r="VCE54" s="163"/>
      <c r="VCF54" s="163"/>
      <c r="VCG54" s="163"/>
      <c r="VCH54" s="163"/>
      <c r="VCI54" s="163"/>
      <c r="VCJ54" s="163"/>
      <c r="VCK54" s="163"/>
      <c r="VCL54" s="163"/>
      <c r="VCM54" s="163"/>
      <c r="VCN54" s="163"/>
      <c r="VCO54" s="163"/>
      <c r="VCP54" s="163"/>
      <c r="VCQ54" s="163"/>
      <c r="VCR54" s="163"/>
      <c r="VCS54" s="163"/>
      <c r="VCT54" s="163"/>
      <c r="VCU54" s="163"/>
      <c r="VCV54" s="163"/>
      <c r="VCW54" s="163"/>
      <c r="VCX54" s="163"/>
      <c r="VCY54" s="163"/>
      <c r="VCZ54" s="163"/>
      <c r="VDA54" s="163"/>
      <c r="VDB54" s="163"/>
      <c r="VDC54" s="163"/>
      <c r="VDD54" s="163"/>
      <c r="VDE54" s="163"/>
      <c r="VDF54" s="163"/>
      <c r="VDG54" s="163"/>
      <c r="VDH54" s="163"/>
      <c r="VDI54" s="163"/>
      <c r="VDJ54" s="163"/>
      <c r="VDK54" s="163"/>
      <c r="VDL54" s="163"/>
      <c r="VDM54" s="163"/>
      <c r="VDN54" s="163"/>
      <c r="VDO54" s="163"/>
      <c r="VDP54" s="163"/>
      <c r="VDQ54" s="163"/>
      <c r="VDR54" s="163"/>
      <c r="VDS54" s="163"/>
      <c r="VDT54" s="163"/>
      <c r="VDU54" s="163"/>
      <c r="VDV54" s="163"/>
      <c r="VDW54" s="163"/>
      <c r="VDX54" s="163"/>
      <c r="VDY54" s="163"/>
      <c r="VDZ54" s="163"/>
      <c r="VEA54" s="163"/>
      <c r="VEB54" s="163"/>
      <c r="VEC54" s="163"/>
      <c r="VED54" s="163"/>
      <c r="VEE54" s="163"/>
      <c r="VEF54" s="163"/>
      <c r="VEG54" s="163"/>
      <c r="VEH54" s="163"/>
      <c r="VEI54" s="163"/>
      <c r="VEJ54" s="163"/>
      <c r="VEK54" s="163"/>
      <c r="VEL54" s="163"/>
      <c r="VEM54" s="163"/>
      <c r="VEN54" s="163"/>
      <c r="VEO54" s="163"/>
      <c r="VEP54" s="163"/>
      <c r="VEQ54" s="163"/>
      <c r="VER54" s="163"/>
      <c r="VES54" s="163"/>
      <c r="VET54" s="163"/>
      <c r="VEU54" s="163"/>
      <c r="VEV54" s="163"/>
      <c r="VEW54" s="163"/>
      <c r="VEX54" s="163"/>
      <c r="VEY54" s="163"/>
      <c r="VEZ54" s="163"/>
      <c r="VFA54" s="163"/>
      <c r="VFB54" s="163"/>
      <c r="VFC54" s="163"/>
      <c r="VFD54" s="163"/>
      <c r="VFE54" s="163"/>
      <c r="VFF54" s="163"/>
      <c r="VFG54" s="163"/>
      <c r="VFH54" s="163"/>
      <c r="VFI54" s="163"/>
      <c r="VFJ54" s="163"/>
      <c r="VFK54" s="163"/>
      <c r="VFL54" s="163"/>
      <c r="VFM54" s="163"/>
      <c r="VFN54" s="163"/>
      <c r="VFO54" s="163"/>
      <c r="VFP54" s="163"/>
      <c r="VFQ54" s="163"/>
      <c r="VFR54" s="163"/>
      <c r="VFS54" s="163"/>
      <c r="VFT54" s="163"/>
      <c r="VFU54" s="163"/>
      <c r="VFV54" s="163"/>
      <c r="VFW54" s="163"/>
      <c r="VFX54" s="163"/>
      <c r="VFY54" s="163"/>
      <c r="VFZ54" s="163"/>
      <c r="VGA54" s="163"/>
      <c r="VGB54" s="163"/>
      <c r="VGC54" s="163"/>
      <c r="VGD54" s="163"/>
      <c r="VGE54" s="163"/>
      <c r="VGF54" s="163"/>
      <c r="VGG54" s="163"/>
      <c r="VGH54" s="163"/>
      <c r="VGI54" s="163"/>
      <c r="VGJ54" s="163"/>
      <c r="VGK54" s="163"/>
      <c r="VGL54" s="163"/>
      <c r="VGM54" s="163"/>
      <c r="VGN54" s="163"/>
      <c r="VGO54" s="163"/>
      <c r="VGP54" s="163"/>
      <c r="VGQ54" s="163"/>
      <c r="VGR54" s="163"/>
      <c r="VGS54" s="163"/>
      <c r="VGT54" s="163"/>
      <c r="VGU54" s="163"/>
      <c r="VGV54" s="163"/>
      <c r="VGW54" s="163"/>
      <c r="VGX54" s="163"/>
      <c r="VGY54" s="163"/>
      <c r="VGZ54" s="163"/>
      <c r="VHA54" s="163"/>
      <c r="VHB54" s="163"/>
      <c r="VHC54" s="163"/>
      <c r="VHD54" s="163"/>
      <c r="VHE54" s="163"/>
      <c r="VHF54" s="163"/>
      <c r="VHG54" s="163"/>
      <c r="VHH54" s="163"/>
      <c r="VHI54" s="163"/>
      <c r="VHJ54" s="163"/>
      <c r="VHK54" s="163"/>
      <c r="VHL54" s="163"/>
      <c r="VHM54" s="163"/>
      <c r="VHN54" s="163"/>
      <c r="VHO54" s="163"/>
      <c r="VHP54" s="163"/>
      <c r="VHQ54" s="163"/>
      <c r="VHR54" s="163"/>
      <c r="VHS54" s="163"/>
      <c r="VHT54" s="163"/>
      <c r="VHU54" s="163"/>
      <c r="VHV54" s="163"/>
      <c r="VHW54" s="163"/>
      <c r="VHX54" s="163"/>
      <c r="VHY54" s="163"/>
      <c r="VHZ54" s="163"/>
      <c r="VIA54" s="163"/>
      <c r="VIB54" s="163"/>
      <c r="VIC54" s="163"/>
      <c r="VID54" s="163"/>
      <c r="VIE54" s="163"/>
      <c r="VIF54" s="163"/>
      <c r="VIG54" s="163"/>
      <c r="VIH54" s="163"/>
      <c r="VII54" s="163"/>
      <c r="VIJ54" s="163"/>
      <c r="VIK54" s="163"/>
      <c r="VIL54" s="163"/>
      <c r="VIM54" s="163"/>
      <c r="VIN54" s="163"/>
      <c r="VIO54" s="163"/>
      <c r="VIP54" s="163"/>
      <c r="VIQ54" s="163"/>
      <c r="VIR54" s="163"/>
      <c r="VIS54" s="163"/>
      <c r="VIT54" s="163"/>
      <c r="VIU54" s="163"/>
      <c r="VIV54" s="163"/>
      <c r="VIW54" s="163"/>
      <c r="VIX54" s="163"/>
      <c r="VIY54" s="163"/>
      <c r="VIZ54" s="163"/>
      <c r="VJA54" s="163"/>
      <c r="VJB54" s="163"/>
      <c r="VJC54" s="163"/>
      <c r="VJD54" s="163"/>
      <c r="VJE54" s="163"/>
      <c r="VJF54" s="163"/>
      <c r="VJG54" s="163"/>
      <c r="VJH54" s="163"/>
      <c r="VJI54" s="163"/>
      <c r="VJJ54" s="163"/>
      <c r="VJK54" s="163"/>
      <c r="VJL54" s="163"/>
      <c r="VJM54" s="163"/>
      <c r="VJN54" s="163"/>
      <c r="VJO54" s="163"/>
      <c r="VJP54" s="163"/>
      <c r="VJQ54" s="163"/>
      <c r="VJR54" s="163"/>
      <c r="VJS54" s="163"/>
      <c r="VJT54" s="163"/>
      <c r="VJU54" s="163"/>
      <c r="VJV54" s="163"/>
      <c r="VJW54" s="163"/>
      <c r="VJX54" s="163"/>
      <c r="VJY54" s="163"/>
      <c r="VJZ54" s="163"/>
      <c r="VKA54" s="163"/>
      <c r="VKB54" s="163"/>
      <c r="VKC54" s="163"/>
      <c r="VKD54" s="163"/>
      <c r="VKE54" s="163"/>
      <c r="VKF54" s="163"/>
      <c r="VKG54" s="163"/>
      <c r="VKH54" s="163"/>
      <c r="VKI54" s="163"/>
      <c r="VKJ54" s="163"/>
      <c r="VKK54" s="163"/>
      <c r="VKL54" s="163"/>
      <c r="VKM54" s="163"/>
      <c r="VKN54" s="163"/>
      <c r="VKO54" s="163"/>
      <c r="VKP54" s="163"/>
      <c r="VKQ54" s="163"/>
      <c r="VKR54" s="163"/>
      <c r="VKS54" s="163"/>
      <c r="VKT54" s="163"/>
      <c r="VKU54" s="163"/>
      <c r="VKV54" s="163"/>
      <c r="VKW54" s="163"/>
      <c r="VKX54" s="163"/>
      <c r="VKY54" s="163"/>
      <c r="VKZ54" s="163"/>
      <c r="VLA54" s="163"/>
      <c r="VLB54" s="163"/>
      <c r="VLC54" s="163"/>
      <c r="VLD54" s="163"/>
      <c r="VLE54" s="163"/>
      <c r="VLF54" s="163"/>
      <c r="VLG54" s="163"/>
      <c r="VLH54" s="163"/>
      <c r="VLI54" s="163"/>
      <c r="VLJ54" s="163"/>
      <c r="VLK54" s="163"/>
      <c r="VLL54" s="163"/>
      <c r="VLM54" s="163"/>
      <c r="VLN54" s="163"/>
      <c r="VLO54" s="163"/>
      <c r="VLP54" s="163"/>
      <c r="VLQ54" s="163"/>
      <c r="VLR54" s="163"/>
      <c r="VLS54" s="163"/>
      <c r="VLT54" s="163"/>
      <c r="VLU54" s="163"/>
      <c r="VLV54" s="163"/>
      <c r="VLW54" s="163"/>
      <c r="VLX54" s="163"/>
      <c r="VLY54" s="163"/>
      <c r="VLZ54" s="163"/>
      <c r="VMA54" s="163"/>
      <c r="VMB54" s="163"/>
      <c r="VMC54" s="163"/>
      <c r="VMD54" s="163"/>
      <c r="VME54" s="163"/>
      <c r="VMF54" s="163"/>
      <c r="VMG54" s="163"/>
      <c r="VMH54" s="163"/>
      <c r="VMI54" s="163"/>
      <c r="VMJ54" s="163"/>
      <c r="VMK54" s="163"/>
      <c r="VML54" s="163"/>
      <c r="VMM54" s="163"/>
      <c r="VMN54" s="163"/>
      <c r="VMO54" s="163"/>
      <c r="VMP54" s="163"/>
      <c r="VMQ54" s="163"/>
      <c r="VMR54" s="163"/>
      <c r="VMS54" s="163"/>
      <c r="VMT54" s="163"/>
      <c r="VMU54" s="163"/>
      <c r="VMV54" s="163"/>
      <c r="VMW54" s="163"/>
      <c r="VMX54" s="163"/>
      <c r="VMY54" s="163"/>
      <c r="VMZ54" s="163"/>
      <c r="VNA54" s="163"/>
      <c r="VNB54" s="163"/>
      <c r="VNC54" s="163"/>
      <c r="VND54" s="163"/>
      <c r="VNE54" s="163"/>
      <c r="VNF54" s="163"/>
      <c r="VNG54" s="163"/>
      <c r="VNH54" s="163"/>
      <c r="VNI54" s="163"/>
      <c r="VNJ54" s="163"/>
      <c r="VNK54" s="163"/>
      <c r="VNL54" s="163"/>
      <c r="VNM54" s="163"/>
      <c r="VNN54" s="163"/>
      <c r="VNO54" s="163"/>
      <c r="VNP54" s="163"/>
      <c r="VNQ54" s="163"/>
      <c r="VNR54" s="163"/>
      <c r="VNS54" s="163"/>
      <c r="VNT54" s="163"/>
      <c r="VNU54" s="163"/>
      <c r="VNV54" s="163"/>
      <c r="VNW54" s="163"/>
      <c r="VNX54" s="163"/>
      <c r="VNY54" s="163"/>
      <c r="VNZ54" s="163"/>
      <c r="VOA54" s="163"/>
      <c r="VOB54" s="163"/>
      <c r="VOC54" s="163"/>
      <c r="VOD54" s="163"/>
      <c r="VOE54" s="163"/>
      <c r="VOF54" s="163"/>
      <c r="VOG54" s="163"/>
      <c r="VOH54" s="163"/>
      <c r="VOI54" s="163"/>
      <c r="VOJ54" s="163"/>
      <c r="VOK54" s="163"/>
      <c r="VOL54" s="163"/>
      <c r="VOM54" s="163"/>
      <c r="VON54" s="163"/>
      <c r="VOO54" s="163"/>
      <c r="VOP54" s="163"/>
      <c r="VOQ54" s="163"/>
      <c r="VOR54" s="163"/>
      <c r="VOS54" s="163"/>
      <c r="VOT54" s="163"/>
      <c r="VOU54" s="163"/>
      <c r="VOV54" s="163"/>
      <c r="VOW54" s="163"/>
      <c r="VOX54" s="163"/>
      <c r="VOY54" s="163"/>
      <c r="VOZ54" s="163"/>
      <c r="VPA54" s="163"/>
      <c r="VPB54" s="163"/>
      <c r="VPC54" s="163"/>
      <c r="VPD54" s="163"/>
      <c r="VPE54" s="163"/>
      <c r="VPF54" s="163"/>
      <c r="VPG54" s="163"/>
      <c r="VPH54" s="163"/>
      <c r="VPI54" s="163"/>
      <c r="VPJ54" s="163"/>
      <c r="VPK54" s="163"/>
      <c r="VPL54" s="163"/>
      <c r="VPM54" s="163"/>
      <c r="VPN54" s="163"/>
      <c r="VPO54" s="163"/>
      <c r="VPP54" s="163"/>
      <c r="VPQ54" s="163"/>
      <c r="VPR54" s="163"/>
      <c r="VPS54" s="163"/>
      <c r="VPT54" s="163"/>
      <c r="VPU54" s="163"/>
      <c r="VPV54" s="163"/>
      <c r="VPW54" s="163"/>
      <c r="VPX54" s="163"/>
      <c r="VPY54" s="163"/>
      <c r="VPZ54" s="163"/>
      <c r="VQA54" s="163"/>
      <c r="VQB54" s="163"/>
      <c r="VQC54" s="163"/>
      <c r="VQD54" s="163"/>
      <c r="VQE54" s="163"/>
      <c r="VQF54" s="163"/>
      <c r="VQG54" s="163"/>
      <c r="VQH54" s="163"/>
      <c r="VQI54" s="163"/>
      <c r="VQJ54" s="163"/>
      <c r="VQK54" s="163"/>
      <c r="VQL54" s="163"/>
      <c r="VQM54" s="163"/>
      <c r="VQN54" s="163"/>
      <c r="VQO54" s="163"/>
      <c r="VQP54" s="163"/>
      <c r="VQQ54" s="163"/>
      <c r="VQR54" s="163"/>
      <c r="VQS54" s="163"/>
      <c r="VQT54" s="163"/>
      <c r="VQU54" s="163"/>
      <c r="VQV54" s="163"/>
      <c r="VQW54" s="163"/>
      <c r="VQX54" s="163"/>
      <c r="VQY54" s="163"/>
      <c r="VQZ54" s="163"/>
      <c r="VRA54" s="163"/>
      <c r="VRB54" s="163"/>
      <c r="VRC54" s="163"/>
      <c r="VRD54" s="163"/>
      <c r="VRE54" s="163"/>
      <c r="VRF54" s="163"/>
      <c r="VRG54" s="163"/>
      <c r="VRH54" s="163"/>
      <c r="VRI54" s="163"/>
      <c r="VRJ54" s="163"/>
      <c r="VRK54" s="163"/>
      <c r="VRL54" s="163"/>
      <c r="VRM54" s="163"/>
      <c r="VRN54" s="163"/>
      <c r="VRO54" s="163"/>
      <c r="VRP54" s="163"/>
      <c r="VRQ54" s="163"/>
      <c r="VRR54" s="163"/>
      <c r="VRS54" s="163"/>
      <c r="VRT54" s="163"/>
      <c r="VRU54" s="163"/>
      <c r="VRV54" s="163"/>
      <c r="VRW54" s="163"/>
      <c r="VRX54" s="163"/>
      <c r="VRY54" s="163"/>
      <c r="VRZ54" s="163"/>
      <c r="VSA54" s="163"/>
      <c r="VSB54" s="163"/>
      <c r="VSC54" s="163"/>
      <c r="VSD54" s="163"/>
      <c r="VSE54" s="163"/>
      <c r="VSF54" s="163"/>
      <c r="VSG54" s="163"/>
      <c r="VSH54" s="163"/>
      <c r="VSI54" s="163"/>
      <c r="VSJ54" s="163"/>
      <c r="VSK54" s="163"/>
      <c r="VSL54" s="163"/>
      <c r="VSM54" s="163"/>
      <c r="VSN54" s="163"/>
      <c r="VSO54" s="163"/>
      <c r="VSP54" s="163"/>
      <c r="VSQ54" s="163"/>
      <c r="VSR54" s="163"/>
      <c r="VSS54" s="163"/>
      <c r="VST54" s="163"/>
      <c r="VSU54" s="163"/>
      <c r="VSV54" s="163"/>
      <c r="VSW54" s="163"/>
      <c r="VSX54" s="163"/>
      <c r="VSY54" s="163"/>
      <c r="VSZ54" s="163"/>
      <c r="VTA54" s="163"/>
      <c r="VTB54" s="163"/>
      <c r="VTC54" s="163"/>
      <c r="VTD54" s="163"/>
      <c r="VTE54" s="163"/>
      <c r="VTF54" s="163"/>
      <c r="VTG54" s="163"/>
      <c r="VTH54" s="163"/>
      <c r="VTI54" s="163"/>
      <c r="VTJ54" s="163"/>
      <c r="VTK54" s="163"/>
      <c r="VTL54" s="163"/>
      <c r="VTM54" s="163"/>
      <c r="VTN54" s="163"/>
      <c r="VTO54" s="163"/>
      <c r="VTP54" s="163"/>
      <c r="VTQ54" s="163"/>
      <c r="VTR54" s="163"/>
      <c r="VTS54" s="163"/>
      <c r="VTT54" s="163"/>
      <c r="VTU54" s="163"/>
      <c r="VTV54" s="163"/>
      <c r="VTW54" s="163"/>
      <c r="VTX54" s="163"/>
      <c r="VTY54" s="163"/>
      <c r="VTZ54" s="163"/>
      <c r="VUA54" s="163"/>
      <c r="VUB54" s="163"/>
      <c r="VUC54" s="163"/>
      <c r="VUD54" s="163"/>
      <c r="VUE54" s="163"/>
      <c r="VUF54" s="163"/>
      <c r="VUG54" s="163"/>
      <c r="VUH54" s="163"/>
      <c r="VUI54" s="163"/>
      <c r="VUJ54" s="163"/>
      <c r="VUK54" s="163"/>
      <c r="VUL54" s="163"/>
      <c r="VUM54" s="163"/>
      <c r="VUN54" s="163"/>
      <c r="VUO54" s="163"/>
      <c r="VUP54" s="163"/>
      <c r="VUQ54" s="163"/>
      <c r="VUR54" s="163"/>
      <c r="VUS54" s="163"/>
      <c r="VUT54" s="163"/>
      <c r="VUU54" s="163"/>
      <c r="VUV54" s="163"/>
      <c r="VUW54" s="163"/>
      <c r="VUX54" s="163"/>
      <c r="VUY54" s="163"/>
      <c r="VUZ54" s="163"/>
      <c r="VVA54" s="163"/>
      <c r="VVB54" s="163"/>
      <c r="VVC54" s="163"/>
      <c r="VVD54" s="163"/>
      <c r="VVE54" s="163"/>
      <c r="VVF54" s="163"/>
      <c r="VVG54" s="163"/>
      <c r="VVH54" s="163"/>
      <c r="VVI54" s="163"/>
      <c r="VVJ54" s="163"/>
      <c r="VVK54" s="163"/>
      <c r="VVL54" s="163"/>
      <c r="VVM54" s="163"/>
      <c r="VVN54" s="163"/>
      <c r="VVO54" s="163"/>
      <c r="VVP54" s="163"/>
      <c r="VVQ54" s="163"/>
      <c r="VVR54" s="163"/>
      <c r="VVS54" s="163"/>
      <c r="VVT54" s="163"/>
      <c r="VVU54" s="163"/>
      <c r="VVV54" s="163"/>
      <c r="VVW54" s="163"/>
      <c r="VVX54" s="163"/>
      <c r="VVY54" s="163"/>
      <c r="VVZ54" s="163"/>
      <c r="VWA54" s="163"/>
      <c r="VWB54" s="163"/>
      <c r="VWC54" s="163"/>
      <c r="VWD54" s="163"/>
      <c r="VWE54" s="163"/>
      <c r="VWF54" s="163"/>
      <c r="VWG54" s="163"/>
      <c r="VWH54" s="163"/>
      <c r="VWI54" s="163"/>
      <c r="VWJ54" s="163"/>
      <c r="VWK54" s="163"/>
      <c r="VWL54" s="163"/>
      <c r="VWM54" s="163"/>
      <c r="VWN54" s="163"/>
      <c r="VWO54" s="163"/>
      <c r="VWP54" s="163"/>
      <c r="VWQ54" s="163"/>
      <c r="VWR54" s="163"/>
      <c r="VWS54" s="163"/>
      <c r="VWT54" s="163"/>
      <c r="VWU54" s="163"/>
      <c r="VWV54" s="163"/>
      <c r="VWW54" s="163"/>
      <c r="VWX54" s="163"/>
      <c r="VWY54" s="163"/>
      <c r="VWZ54" s="163"/>
      <c r="VXA54" s="163"/>
      <c r="VXB54" s="163"/>
      <c r="VXC54" s="163"/>
      <c r="VXD54" s="163"/>
      <c r="VXE54" s="163"/>
      <c r="VXF54" s="163"/>
      <c r="VXG54" s="163"/>
      <c r="VXH54" s="163"/>
      <c r="VXI54" s="163"/>
      <c r="VXJ54" s="163"/>
      <c r="VXK54" s="163"/>
      <c r="VXL54" s="163"/>
      <c r="VXM54" s="163"/>
      <c r="VXN54" s="163"/>
      <c r="VXO54" s="163"/>
      <c r="VXP54" s="163"/>
      <c r="VXQ54" s="163"/>
      <c r="VXR54" s="163"/>
      <c r="VXS54" s="163"/>
      <c r="VXT54" s="163"/>
      <c r="VXU54" s="163"/>
      <c r="VXV54" s="163"/>
      <c r="VXW54" s="163"/>
      <c r="VXX54" s="163"/>
      <c r="VXY54" s="163"/>
      <c r="VXZ54" s="163"/>
      <c r="VYA54" s="163"/>
      <c r="VYB54" s="163"/>
      <c r="VYC54" s="163"/>
      <c r="VYD54" s="163"/>
      <c r="VYE54" s="163"/>
      <c r="VYF54" s="163"/>
      <c r="VYG54" s="163"/>
      <c r="VYH54" s="163"/>
      <c r="VYI54" s="163"/>
      <c r="VYJ54" s="163"/>
      <c r="VYK54" s="163"/>
      <c r="VYL54" s="163"/>
      <c r="VYM54" s="163"/>
      <c r="VYN54" s="163"/>
      <c r="VYO54" s="163"/>
      <c r="VYP54" s="163"/>
      <c r="VYQ54" s="163"/>
      <c r="VYR54" s="163"/>
      <c r="VYS54" s="163"/>
      <c r="VYT54" s="163"/>
      <c r="VYU54" s="163"/>
      <c r="VYV54" s="163"/>
      <c r="VYW54" s="163"/>
      <c r="VYX54" s="163"/>
      <c r="VYY54" s="163"/>
      <c r="VYZ54" s="163"/>
      <c r="VZA54" s="163"/>
      <c r="VZB54" s="163"/>
      <c r="VZC54" s="163"/>
      <c r="VZD54" s="163"/>
      <c r="VZE54" s="163"/>
      <c r="VZF54" s="163"/>
      <c r="VZG54" s="163"/>
      <c r="VZH54" s="163"/>
      <c r="VZI54" s="163"/>
      <c r="VZJ54" s="163"/>
      <c r="VZK54" s="163"/>
      <c r="VZL54" s="163"/>
      <c r="VZM54" s="163"/>
      <c r="VZN54" s="163"/>
      <c r="VZO54" s="163"/>
      <c r="VZP54" s="163"/>
      <c r="VZQ54" s="163"/>
      <c r="VZR54" s="163"/>
      <c r="VZS54" s="163"/>
      <c r="VZT54" s="163"/>
      <c r="VZU54" s="163"/>
      <c r="VZV54" s="163"/>
      <c r="VZW54" s="163"/>
      <c r="VZX54" s="163"/>
      <c r="VZY54" s="163"/>
      <c r="VZZ54" s="163"/>
      <c r="WAA54" s="163"/>
      <c r="WAB54" s="163"/>
      <c r="WAC54" s="163"/>
      <c r="WAD54" s="163"/>
      <c r="WAE54" s="163"/>
      <c r="WAF54" s="163"/>
      <c r="WAG54" s="163"/>
      <c r="WAH54" s="163"/>
      <c r="WAI54" s="163"/>
      <c r="WAJ54" s="163"/>
      <c r="WAK54" s="163"/>
      <c r="WAL54" s="163"/>
      <c r="WAM54" s="163"/>
      <c r="WAN54" s="163"/>
      <c r="WAO54" s="163"/>
      <c r="WAP54" s="163"/>
      <c r="WAQ54" s="163"/>
      <c r="WAR54" s="163"/>
      <c r="WAS54" s="163"/>
      <c r="WAT54" s="163"/>
      <c r="WAU54" s="163"/>
      <c r="WAV54" s="163"/>
      <c r="WAW54" s="163"/>
      <c r="WAX54" s="163"/>
      <c r="WAY54" s="163"/>
      <c r="WAZ54" s="163"/>
      <c r="WBA54" s="163"/>
      <c r="WBB54" s="163"/>
      <c r="WBC54" s="163"/>
      <c r="WBD54" s="163"/>
      <c r="WBE54" s="163"/>
      <c r="WBF54" s="163"/>
      <c r="WBG54" s="163"/>
      <c r="WBH54" s="163"/>
      <c r="WBI54" s="163"/>
      <c r="WBJ54" s="163"/>
      <c r="WBK54" s="163"/>
      <c r="WBL54" s="163"/>
      <c r="WBM54" s="163"/>
      <c r="WBN54" s="163"/>
      <c r="WBO54" s="163"/>
      <c r="WBP54" s="163"/>
      <c r="WBQ54" s="163"/>
      <c r="WBR54" s="163"/>
      <c r="WBS54" s="163"/>
      <c r="WBT54" s="163"/>
      <c r="WBU54" s="163"/>
      <c r="WBV54" s="163"/>
      <c r="WBW54" s="163"/>
      <c r="WBX54" s="163"/>
      <c r="WBY54" s="163"/>
      <c r="WBZ54" s="163"/>
      <c r="WCA54" s="163"/>
      <c r="WCB54" s="163"/>
      <c r="WCC54" s="163"/>
      <c r="WCD54" s="163"/>
      <c r="WCE54" s="163"/>
      <c r="WCF54" s="163"/>
      <c r="WCG54" s="163"/>
      <c r="WCH54" s="163"/>
      <c r="WCI54" s="163"/>
      <c r="WCJ54" s="163"/>
      <c r="WCK54" s="163"/>
      <c r="WCL54" s="163"/>
      <c r="WCM54" s="163"/>
      <c r="WCN54" s="163"/>
      <c r="WCO54" s="163"/>
      <c r="WCP54" s="163"/>
      <c r="WCQ54" s="163"/>
      <c r="WCR54" s="163"/>
      <c r="WCS54" s="163"/>
      <c r="WCT54" s="163"/>
      <c r="WCU54" s="163"/>
      <c r="WCV54" s="163"/>
      <c r="WCW54" s="163"/>
      <c r="WCX54" s="163"/>
      <c r="WCY54" s="163"/>
      <c r="WCZ54" s="163"/>
      <c r="WDA54" s="163"/>
      <c r="WDB54" s="163"/>
      <c r="WDC54" s="163"/>
      <c r="WDD54" s="163"/>
      <c r="WDE54" s="163"/>
      <c r="WDF54" s="163"/>
      <c r="WDG54" s="163"/>
      <c r="WDH54" s="163"/>
      <c r="WDI54" s="163"/>
      <c r="WDJ54" s="163"/>
      <c r="WDK54" s="163"/>
      <c r="WDL54" s="163"/>
      <c r="WDM54" s="163"/>
      <c r="WDN54" s="163"/>
      <c r="WDO54" s="163"/>
      <c r="WDP54" s="163"/>
      <c r="WDQ54" s="163"/>
      <c r="WDR54" s="163"/>
      <c r="WDS54" s="163"/>
      <c r="WDT54" s="163"/>
      <c r="WDU54" s="163"/>
      <c r="WDV54" s="163"/>
      <c r="WDW54" s="163"/>
      <c r="WDX54" s="163"/>
      <c r="WDY54" s="163"/>
      <c r="WDZ54" s="163"/>
      <c r="WEA54" s="163"/>
      <c r="WEB54" s="163"/>
      <c r="WEC54" s="163"/>
      <c r="WED54" s="163"/>
      <c r="WEE54" s="163"/>
      <c r="WEF54" s="163"/>
      <c r="WEG54" s="163"/>
      <c r="WEH54" s="163"/>
      <c r="WEI54" s="163"/>
      <c r="WEJ54" s="163"/>
      <c r="WEK54" s="163"/>
      <c r="WEL54" s="163"/>
      <c r="WEM54" s="163"/>
      <c r="WEN54" s="163"/>
      <c r="WEO54" s="163"/>
      <c r="WEP54" s="163"/>
      <c r="WEQ54" s="163"/>
      <c r="WER54" s="163"/>
      <c r="WES54" s="163"/>
      <c r="WET54" s="163"/>
      <c r="WEU54" s="163"/>
      <c r="WEV54" s="163"/>
      <c r="WEW54" s="163"/>
      <c r="WEX54" s="163"/>
      <c r="WEY54" s="163"/>
      <c r="WEZ54" s="163"/>
      <c r="WFA54" s="163"/>
      <c r="WFB54" s="163"/>
      <c r="WFC54" s="163"/>
      <c r="WFD54" s="163"/>
      <c r="WFE54" s="163"/>
      <c r="WFF54" s="163"/>
      <c r="WFG54" s="163"/>
      <c r="WFH54" s="163"/>
      <c r="WFI54" s="163"/>
      <c r="WFJ54" s="163"/>
      <c r="WFK54" s="163"/>
      <c r="WFL54" s="163"/>
      <c r="WFM54" s="163"/>
      <c r="WFN54" s="163"/>
      <c r="WFO54" s="163"/>
      <c r="WFP54" s="163"/>
      <c r="WFQ54" s="163"/>
      <c r="WFR54" s="163"/>
      <c r="WFS54" s="163"/>
      <c r="WFT54" s="163"/>
      <c r="WFU54" s="163"/>
      <c r="WFV54" s="163"/>
      <c r="WFW54" s="163"/>
      <c r="WFX54" s="163"/>
      <c r="WFY54" s="163"/>
      <c r="WFZ54" s="163"/>
      <c r="WGA54" s="163"/>
      <c r="WGB54" s="163"/>
      <c r="WGC54" s="163"/>
      <c r="WGD54" s="163"/>
      <c r="WGE54" s="163"/>
      <c r="WGF54" s="163"/>
      <c r="WGG54" s="163"/>
      <c r="WGH54" s="163"/>
      <c r="WGI54" s="163"/>
      <c r="WGJ54" s="163"/>
      <c r="WGK54" s="163"/>
      <c r="WGL54" s="163"/>
      <c r="WGM54" s="163"/>
      <c r="WGN54" s="163"/>
      <c r="WGO54" s="163"/>
      <c r="WGP54" s="163"/>
      <c r="WGQ54" s="163"/>
      <c r="WGR54" s="163"/>
      <c r="WGS54" s="163"/>
      <c r="WGT54" s="163"/>
      <c r="WGU54" s="163"/>
      <c r="WGV54" s="163"/>
      <c r="WGW54" s="163"/>
      <c r="WGX54" s="163"/>
      <c r="WGY54" s="163"/>
      <c r="WGZ54" s="163"/>
      <c r="WHA54" s="163"/>
      <c r="WHB54" s="163"/>
      <c r="WHC54" s="163"/>
      <c r="WHD54" s="163"/>
      <c r="WHE54" s="163"/>
      <c r="WHF54" s="163"/>
      <c r="WHG54" s="163"/>
      <c r="WHH54" s="163"/>
      <c r="WHI54" s="163"/>
      <c r="WHJ54" s="163"/>
      <c r="WHK54" s="163"/>
      <c r="WHL54" s="163"/>
      <c r="WHM54" s="163"/>
      <c r="WHN54" s="163"/>
      <c r="WHO54" s="163"/>
      <c r="WHP54" s="163"/>
      <c r="WHQ54" s="163"/>
      <c r="WHR54" s="163"/>
      <c r="WHS54" s="163"/>
      <c r="WHT54" s="163"/>
      <c r="WHU54" s="163"/>
      <c r="WHV54" s="163"/>
      <c r="WHW54" s="163"/>
      <c r="WHX54" s="163"/>
      <c r="WHY54" s="163"/>
      <c r="WHZ54" s="163"/>
      <c r="WIA54" s="163"/>
      <c r="WIB54" s="163"/>
      <c r="WIC54" s="163"/>
      <c r="WID54" s="163"/>
      <c r="WIE54" s="163"/>
      <c r="WIF54" s="163"/>
      <c r="WIG54" s="163"/>
      <c r="WIH54" s="163"/>
      <c r="WII54" s="163"/>
      <c r="WIJ54" s="163"/>
      <c r="WIK54" s="163"/>
      <c r="WIL54" s="163"/>
      <c r="WIM54" s="163"/>
      <c r="WIN54" s="163"/>
      <c r="WIO54" s="163"/>
      <c r="WIP54" s="163"/>
      <c r="WIQ54" s="163"/>
      <c r="WIR54" s="163"/>
      <c r="WIS54" s="163"/>
      <c r="WIT54" s="163"/>
      <c r="WIU54" s="163"/>
      <c r="WIV54" s="163"/>
      <c r="WIW54" s="163"/>
      <c r="WIX54" s="163"/>
      <c r="WIY54" s="163"/>
      <c r="WIZ54" s="163"/>
      <c r="WJA54" s="163"/>
      <c r="WJB54" s="163"/>
      <c r="WJC54" s="163"/>
      <c r="WJD54" s="163"/>
      <c r="WJE54" s="163"/>
      <c r="WJF54" s="163"/>
      <c r="WJG54" s="163"/>
      <c r="WJH54" s="163"/>
      <c r="WJI54" s="163"/>
      <c r="WJJ54" s="163"/>
      <c r="WJK54" s="163"/>
      <c r="WJL54" s="163"/>
      <c r="WJM54" s="163"/>
      <c r="WJN54" s="163"/>
      <c r="WJO54" s="163"/>
      <c r="WJP54" s="163"/>
      <c r="WJQ54" s="163"/>
      <c r="WJR54" s="163"/>
      <c r="WJS54" s="163"/>
      <c r="WJT54" s="163"/>
      <c r="WJU54" s="163"/>
      <c r="WJV54" s="163"/>
      <c r="WJW54" s="163"/>
      <c r="WJX54" s="163"/>
      <c r="WJY54" s="163"/>
      <c r="WJZ54" s="163"/>
      <c r="WKA54" s="163"/>
      <c r="WKB54" s="163"/>
      <c r="WKC54" s="163"/>
      <c r="WKD54" s="163"/>
      <c r="WKE54" s="163"/>
      <c r="WKF54" s="163"/>
      <c r="WKG54" s="163"/>
      <c r="WKH54" s="163"/>
      <c r="WKI54" s="163"/>
      <c r="WKJ54" s="163"/>
      <c r="WKK54" s="163"/>
      <c r="WKL54" s="163"/>
      <c r="WKM54" s="163"/>
      <c r="WKN54" s="163"/>
      <c r="WKO54" s="163"/>
      <c r="WKP54" s="163"/>
      <c r="WKQ54" s="163"/>
      <c r="WKR54" s="163"/>
      <c r="WKS54" s="163"/>
      <c r="WKT54" s="163"/>
      <c r="WKU54" s="163"/>
      <c r="WKV54" s="163"/>
      <c r="WKW54" s="163"/>
      <c r="WKX54" s="163"/>
      <c r="WKY54" s="163"/>
      <c r="WKZ54" s="163"/>
      <c r="WLA54" s="163"/>
      <c r="WLB54" s="163"/>
      <c r="WLC54" s="163"/>
      <c r="WLD54" s="163"/>
      <c r="WLE54" s="163"/>
      <c r="WLF54" s="163"/>
      <c r="WLG54" s="163"/>
      <c r="WLH54" s="163"/>
      <c r="WLI54" s="163"/>
      <c r="WLJ54" s="163"/>
      <c r="WLK54" s="163"/>
      <c r="WLL54" s="163"/>
      <c r="WLM54" s="163"/>
      <c r="WLN54" s="163"/>
      <c r="WLO54" s="163"/>
      <c r="WLP54" s="163"/>
      <c r="WLQ54" s="163"/>
      <c r="WLR54" s="163"/>
      <c r="WLS54" s="163"/>
      <c r="WLT54" s="163"/>
      <c r="WLU54" s="163"/>
      <c r="WLV54" s="163"/>
      <c r="WLW54" s="163"/>
      <c r="WLX54" s="163"/>
      <c r="WLY54" s="163"/>
      <c r="WLZ54" s="163"/>
      <c r="WMA54" s="163"/>
      <c r="WMB54" s="163"/>
      <c r="WMC54" s="163"/>
      <c r="WMD54" s="163"/>
      <c r="WME54" s="163"/>
      <c r="WMF54" s="163"/>
      <c r="WMG54" s="163"/>
      <c r="WMH54" s="163"/>
      <c r="WMI54" s="163"/>
      <c r="WMJ54" s="163"/>
      <c r="WMK54" s="163"/>
      <c r="WML54" s="163"/>
      <c r="WMM54" s="163"/>
      <c r="WMN54" s="163"/>
      <c r="WMO54" s="163"/>
      <c r="WMP54" s="163"/>
      <c r="WMQ54" s="163"/>
      <c r="WMR54" s="163"/>
      <c r="WMS54" s="163"/>
      <c r="WMT54" s="163"/>
      <c r="WMU54" s="163"/>
      <c r="WMV54" s="163"/>
      <c r="WMW54" s="163"/>
      <c r="WMX54" s="163"/>
      <c r="WMY54" s="163"/>
      <c r="WMZ54" s="163"/>
      <c r="WNA54" s="163"/>
      <c r="WNB54" s="163"/>
      <c r="WNC54" s="163"/>
      <c r="WND54" s="163"/>
      <c r="WNE54" s="163"/>
      <c r="WNF54" s="163"/>
      <c r="WNG54" s="163"/>
      <c r="WNH54" s="163"/>
      <c r="WNI54" s="163"/>
      <c r="WNJ54" s="163"/>
      <c r="WNK54" s="163"/>
      <c r="WNL54" s="163"/>
      <c r="WNM54" s="163"/>
      <c r="WNN54" s="163"/>
      <c r="WNO54" s="163"/>
      <c r="WNP54" s="163"/>
      <c r="WNQ54" s="163"/>
      <c r="WNR54" s="163"/>
      <c r="WNS54" s="163"/>
      <c r="WNT54" s="163"/>
      <c r="WNU54" s="163"/>
      <c r="WNV54" s="163"/>
      <c r="WNW54" s="163"/>
      <c r="WNX54" s="163"/>
      <c r="WNY54" s="163"/>
      <c r="WNZ54" s="163"/>
      <c r="WOA54" s="163"/>
      <c r="WOB54" s="163"/>
      <c r="WOC54" s="163"/>
      <c r="WOD54" s="163"/>
      <c r="WOE54" s="163"/>
      <c r="WOF54" s="163"/>
      <c r="WOG54" s="163"/>
      <c r="WOH54" s="163"/>
      <c r="WOI54" s="163"/>
      <c r="WOJ54" s="163"/>
      <c r="WOK54" s="163"/>
      <c r="WOL54" s="163"/>
      <c r="WOM54" s="163"/>
      <c r="WON54" s="163"/>
      <c r="WOO54" s="163"/>
      <c r="WOP54" s="163"/>
      <c r="WOQ54" s="163"/>
      <c r="WOR54" s="163"/>
      <c r="WOS54" s="163"/>
      <c r="WOT54" s="163"/>
      <c r="WOU54" s="163"/>
      <c r="WOV54" s="163"/>
      <c r="WOW54" s="163"/>
      <c r="WOX54" s="163"/>
      <c r="WOY54" s="163"/>
      <c r="WOZ54" s="163"/>
      <c r="WPA54" s="163"/>
      <c r="WPB54" s="163"/>
      <c r="WPC54" s="163"/>
      <c r="WPD54" s="163"/>
      <c r="WPE54" s="163"/>
      <c r="WPF54" s="163"/>
      <c r="WPG54" s="163"/>
      <c r="WPH54" s="163"/>
      <c r="WPI54" s="163"/>
      <c r="WPJ54" s="163"/>
      <c r="WPK54" s="163"/>
      <c r="WPL54" s="163"/>
      <c r="WPM54" s="163"/>
      <c r="WPN54" s="163"/>
      <c r="WPO54" s="163"/>
      <c r="WPP54" s="163"/>
      <c r="WPQ54" s="163"/>
      <c r="WPR54" s="163"/>
      <c r="WPS54" s="163"/>
      <c r="WPT54" s="163"/>
      <c r="WPU54" s="163"/>
      <c r="WPV54" s="163"/>
      <c r="WPW54" s="163"/>
      <c r="WPX54" s="163"/>
      <c r="WPY54" s="163"/>
      <c r="WPZ54" s="163"/>
      <c r="WQA54" s="163"/>
      <c r="WQB54" s="163"/>
      <c r="WQC54" s="163"/>
      <c r="WQD54" s="163"/>
      <c r="WQE54" s="163"/>
      <c r="WQF54" s="163"/>
      <c r="WQG54" s="163"/>
      <c r="WQH54" s="163"/>
      <c r="WQI54" s="163"/>
      <c r="WQJ54" s="163"/>
      <c r="WQK54" s="163"/>
      <c r="WQL54" s="163"/>
      <c r="WQM54" s="163"/>
      <c r="WQN54" s="163"/>
      <c r="WQO54" s="163"/>
      <c r="WQP54" s="163"/>
      <c r="WQQ54" s="163"/>
      <c r="WQR54" s="163"/>
      <c r="WQS54" s="163"/>
      <c r="WQT54" s="163"/>
      <c r="WQU54" s="163"/>
      <c r="WQV54" s="163"/>
      <c r="WQW54" s="163"/>
      <c r="WQX54" s="163"/>
      <c r="WQY54" s="163"/>
      <c r="WQZ54" s="163"/>
      <c r="WRA54" s="163"/>
      <c r="WRB54" s="163"/>
      <c r="WRC54" s="163"/>
      <c r="WRD54" s="163"/>
      <c r="WRE54" s="163"/>
      <c r="WRF54" s="163"/>
      <c r="WRG54" s="163"/>
      <c r="WRH54" s="163"/>
      <c r="WRI54" s="163"/>
      <c r="WRJ54" s="163"/>
      <c r="WRK54" s="163"/>
      <c r="WRL54" s="163"/>
      <c r="WRM54" s="163"/>
      <c r="WRN54" s="163"/>
      <c r="WRO54" s="163"/>
      <c r="WRP54" s="163"/>
      <c r="WRQ54" s="163"/>
      <c r="WRR54" s="163"/>
      <c r="WRS54" s="163"/>
      <c r="WRT54" s="163"/>
      <c r="WRU54" s="163"/>
      <c r="WRV54" s="163"/>
      <c r="WRW54" s="163"/>
      <c r="WRX54" s="163"/>
      <c r="WRY54" s="163"/>
      <c r="WRZ54" s="163"/>
      <c r="WSA54" s="163"/>
      <c r="WSB54" s="163"/>
      <c r="WSC54" s="163"/>
      <c r="WSD54" s="163"/>
      <c r="WSE54" s="163"/>
      <c r="WSF54" s="163"/>
      <c r="WSG54" s="163"/>
      <c r="WSH54" s="163"/>
      <c r="WSI54" s="163"/>
      <c r="WSJ54" s="163"/>
      <c r="WSK54" s="163"/>
      <c r="WSL54" s="163"/>
      <c r="WSM54" s="163"/>
      <c r="WSN54" s="163"/>
      <c r="WSO54" s="163"/>
      <c r="WSP54" s="163"/>
      <c r="WSQ54" s="163"/>
      <c r="WSR54" s="163"/>
      <c r="WSS54" s="163"/>
      <c r="WST54" s="163"/>
      <c r="WSU54" s="163"/>
      <c r="WSV54" s="163"/>
      <c r="WSW54" s="163"/>
      <c r="WSX54" s="163"/>
      <c r="WSY54" s="163"/>
      <c r="WSZ54" s="163"/>
      <c r="WTA54" s="163"/>
      <c r="WTB54" s="163"/>
      <c r="WTC54" s="163"/>
      <c r="WTD54" s="163"/>
      <c r="WTE54" s="163"/>
      <c r="WTF54" s="163"/>
      <c r="WTG54" s="163"/>
      <c r="WTH54" s="163"/>
      <c r="WTI54" s="163"/>
      <c r="WTJ54" s="163"/>
      <c r="WTK54" s="163"/>
      <c r="WTL54" s="163"/>
      <c r="WTM54" s="163"/>
      <c r="WTN54" s="163"/>
      <c r="WTO54" s="163"/>
      <c r="WTP54" s="163"/>
      <c r="WTQ54" s="163"/>
      <c r="WTR54" s="163"/>
      <c r="WTS54" s="163"/>
      <c r="WTT54" s="163"/>
      <c r="WTU54" s="163"/>
      <c r="WTV54" s="163"/>
      <c r="WTW54" s="163"/>
      <c r="WTX54" s="163"/>
      <c r="WTY54" s="163"/>
      <c r="WTZ54" s="163"/>
      <c r="WUA54" s="163"/>
      <c r="WUB54" s="163"/>
      <c r="WUC54" s="163"/>
      <c r="WUD54" s="163"/>
      <c r="WUE54" s="163"/>
      <c r="WUF54" s="163"/>
      <c r="WUG54" s="163"/>
      <c r="WUH54" s="163"/>
      <c r="WUI54" s="163"/>
      <c r="WUJ54" s="163"/>
      <c r="WUK54" s="163"/>
      <c r="WUL54" s="163"/>
      <c r="WUM54" s="163"/>
      <c r="WUN54" s="163"/>
      <c r="WUO54" s="163"/>
      <c r="WUP54" s="163"/>
      <c r="WUQ54" s="163"/>
      <c r="WUR54" s="163"/>
      <c r="WUS54" s="163"/>
      <c r="WUT54" s="163"/>
      <c r="WUU54" s="163"/>
      <c r="WUV54" s="163"/>
      <c r="WUW54" s="163"/>
      <c r="WUX54" s="163"/>
      <c r="WUY54" s="163"/>
      <c r="WUZ54" s="163"/>
      <c r="WVA54" s="163"/>
      <c r="WVB54" s="163"/>
      <c r="WVC54" s="163"/>
      <c r="WVD54" s="163"/>
      <c r="WVE54" s="163"/>
      <c r="WVF54" s="163"/>
      <c r="WVG54" s="163"/>
      <c r="WVH54" s="163"/>
      <c r="WVI54" s="163"/>
      <c r="WVJ54" s="163"/>
      <c r="WVK54" s="163"/>
      <c r="WVL54" s="163"/>
      <c r="WVM54" s="163"/>
      <c r="WVN54" s="163"/>
      <c r="WVO54" s="163"/>
      <c r="WVP54" s="163"/>
      <c r="WVQ54" s="163"/>
      <c r="WVR54" s="163"/>
      <c r="WVS54" s="163"/>
      <c r="WVT54" s="163"/>
      <c r="WVU54" s="163"/>
      <c r="WVV54" s="163"/>
      <c r="WVW54" s="163"/>
      <c r="WVX54" s="163"/>
      <c r="WVY54" s="163"/>
      <c r="WVZ54" s="163"/>
      <c r="WWA54" s="163"/>
      <c r="WWB54" s="163"/>
      <c r="WWC54" s="163"/>
      <c r="WWD54" s="163"/>
      <c r="WWE54" s="163"/>
      <c r="WWF54" s="163"/>
      <c r="WWG54" s="163"/>
      <c r="WWH54" s="163"/>
      <c r="WWI54" s="163"/>
      <c r="WWJ54" s="163"/>
      <c r="WWK54" s="163"/>
      <c r="WWL54" s="163"/>
      <c r="WWM54" s="163"/>
      <c r="WWN54" s="163"/>
      <c r="WWO54" s="163"/>
      <c r="WWP54" s="163"/>
      <c r="WWQ54" s="163"/>
      <c r="WWR54" s="163"/>
      <c r="WWS54" s="163"/>
      <c r="WWT54" s="163"/>
      <c r="WWU54" s="163"/>
      <c r="WWV54" s="163"/>
      <c r="WWW54" s="163"/>
      <c r="WWX54" s="163"/>
      <c r="WWY54" s="163"/>
      <c r="WWZ54" s="163"/>
      <c r="WXA54" s="163"/>
      <c r="WXB54" s="163"/>
      <c r="WXC54" s="163"/>
      <c r="WXD54" s="163"/>
      <c r="WXE54" s="163"/>
      <c r="WXF54" s="163"/>
      <c r="WXG54" s="163"/>
      <c r="WXH54" s="163"/>
      <c r="WXI54" s="163"/>
      <c r="WXJ54" s="163"/>
      <c r="WXK54" s="163"/>
      <c r="WXL54" s="163"/>
      <c r="WXM54" s="163"/>
      <c r="WXN54" s="163"/>
      <c r="WXO54" s="163"/>
      <c r="WXP54" s="163"/>
      <c r="WXQ54" s="163"/>
      <c r="WXR54" s="163"/>
      <c r="WXS54" s="163"/>
      <c r="WXT54" s="163"/>
      <c r="WXU54" s="163"/>
      <c r="WXV54" s="163"/>
      <c r="WXW54" s="163"/>
      <c r="WXX54" s="163"/>
      <c r="WXY54" s="163"/>
      <c r="WXZ54" s="163"/>
      <c r="WYA54" s="163"/>
      <c r="WYB54" s="163"/>
      <c r="WYC54" s="163"/>
      <c r="WYD54" s="163"/>
      <c r="WYE54" s="163"/>
      <c r="WYF54" s="163"/>
      <c r="WYG54" s="163"/>
      <c r="WYH54" s="163"/>
      <c r="WYI54" s="163"/>
      <c r="WYJ54" s="163"/>
      <c r="WYK54" s="163"/>
      <c r="WYL54" s="163"/>
      <c r="WYM54" s="163"/>
      <c r="WYN54" s="163"/>
      <c r="WYO54" s="163"/>
      <c r="WYP54" s="163"/>
      <c r="WYQ54" s="163"/>
      <c r="WYR54" s="163"/>
      <c r="WYS54" s="163"/>
      <c r="WYT54" s="163"/>
      <c r="WYU54" s="163"/>
      <c r="WYV54" s="163"/>
      <c r="WYW54" s="163"/>
      <c r="WYX54" s="163"/>
      <c r="WYY54" s="163"/>
      <c r="WYZ54" s="163"/>
      <c r="WZA54" s="163"/>
      <c r="WZB54" s="163"/>
      <c r="WZC54" s="163"/>
      <c r="WZD54" s="163"/>
      <c r="WZE54" s="163"/>
      <c r="WZF54" s="163"/>
      <c r="WZG54" s="163"/>
      <c r="WZH54" s="163"/>
      <c r="WZI54" s="163"/>
      <c r="WZJ54" s="163"/>
      <c r="WZK54" s="163"/>
      <c r="WZL54" s="163"/>
      <c r="WZM54" s="163"/>
      <c r="WZN54" s="163"/>
      <c r="WZO54" s="163"/>
      <c r="WZP54" s="163"/>
      <c r="WZQ54" s="163"/>
      <c r="WZR54" s="163"/>
      <c r="WZS54" s="163"/>
      <c r="WZT54" s="163"/>
      <c r="WZU54" s="163"/>
      <c r="WZV54" s="163"/>
      <c r="WZW54" s="163"/>
      <c r="WZX54" s="163"/>
      <c r="WZY54" s="163"/>
      <c r="WZZ54" s="163"/>
      <c r="XAA54" s="163"/>
      <c r="XAB54" s="163"/>
      <c r="XAC54" s="163"/>
      <c r="XAD54" s="163"/>
      <c r="XAE54" s="163"/>
      <c r="XAF54" s="163"/>
      <c r="XAG54" s="163"/>
      <c r="XAH54" s="163"/>
      <c r="XAI54" s="163"/>
      <c r="XAJ54" s="163"/>
      <c r="XAK54" s="163"/>
      <c r="XAL54" s="163"/>
      <c r="XAM54" s="163"/>
      <c r="XAN54" s="163"/>
      <c r="XAO54" s="163"/>
      <c r="XAP54" s="163"/>
      <c r="XAQ54" s="163"/>
      <c r="XAR54" s="163"/>
      <c r="XAS54" s="163"/>
      <c r="XAT54" s="163"/>
      <c r="XAU54" s="163"/>
      <c r="XAV54" s="163"/>
      <c r="XAW54" s="163"/>
      <c r="XAX54" s="163"/>
      <c r="XAY54" s="163"/>
      <c r="XAZ54" s="163"/>
      <c r="XBA54" s="163"/>
      <c r="XBB54" s="163"/>
      <c r="XBC54" s="163"/>
      <c r="XBD54" s="163"/>
      <c r="XBE54" s="163"/>
      <c r="XBF54" s="163"/>
      <c r="XBG54" s="163"/>
      <c r="XBH54" s="163"/>
      <c r="XBI54" s="163"/>
      <c r="XBJ54" s="163"/>
      <c r="XBK54" s="163"/>
      <c r="XBL54" s="163"/>
      <c r="XBM54" s="163"/>
      <c r="XBN54" s="163"/>
      <c r="XBO54" s="163"/>
      <c r="XBP54" s="163"/>
      <c r="XBQ54" s="163"/>
      <c r="XBR54" s="163"/>
      <c r="XBS54" s="163"/>
      <c r="XBT54" s="163"/>
      <c r="XBU54" s="163"/>
      <c r="XBV54" s="163"/>
      <c r="XBW54" s="163"/>
      <c r="XBX54" s="163"/>
      <c r="XBY54" s="163"/>
      <c r="XBZ54" s="163"/>
      <c r="XCA54" s="163"/>
      <c r="XCB54" s="163"/>
      <c r="XCC54" s="163"/>
      <c r="XCD54" s="163"/>
      <c r="XCE54" s="163"/>
      <c r="XCF54" s="163"/>
      <c r="XCG54" s="163"/>
      <c r="XCH54" s="163"/>
      <c r="XCI54" s="163"/>
      <c r="XCJ54" s="163"/>
      <c r="XCK54" s="163"/>
      <c r="XCL54" s="163"/>
      <c r="XCM54" s="163"/>
    </row>
    <row r="55" spans="1:16315" outlineLevel="1" x14ac:dyDescent="0.2">
      <c r="B55" s="216" t="str">
        <f>N4_C2</f>
        <v>Evans Landing</v>
      </c>
      <c r="C55" s="225">
        <f>IF(C48="","",C48)</f>
        <v>202.91</v>
      </c>
      <c r="D55" s="226">
        <f t="shared" ref="D55:W55" si="128">IF(D48="","",D48-C48)</f>
        <v>-3.2000000000010687E-2</v>
      </c>
      <c r="E55" s="226">
        <f t="shared" si="128"/>
        <v>-3.2000000000010687E-2</v>
      </c>
      <c r="F55" s="226">
        <f t="shared" si="128"/>
        <v>-3.2000000000010687E-2</v>
      </c>
      <c r="G55" s="226">
        <f t="shared" si="128"/>
        <v>-3.2000000000010687E-2</v>
      </c>
      <c r="H55" s="226">
        <f t="shared" si="128"/>
        <v>-3.1999999999953843E-2</v>
      </c>
      <c r="I55" s="226">
        <f t="shared" si="128"/>
        <v>-1.5999999999991132E-2</v>
      </c>
      <c r="J55" s="226">
        <f t="shared" si="128"/>
        <v>-1.5999999999991132E-2</v>
      </c>
      <c r="K55" s="226">
        <f t="shared" si="128"/>
        <v>-1.5999999999991132E-2</v>
      </c>
      <c r="L55" s="226">
        <f t="shared" si="128"/>
        <v>-1.5999999999991132E-2</v>
      </c>
      <c r="M55" s="226">
        <f t="shared" si="128"/>
        <v>-1.6000000000047976E-2</v>
      </c>
      <c r="N55" s="226">
        <f t="shared" si="128"/>
        <v>-9.9999999999909051E-3</v>
      </c>
      <c r="O55" s="226">
        <f t="shared" si="128"/>
        <v>-9.9999999999909051E-3</v>
      </c>
      <c r="P55" s="226">
        <f t="shared" si="128"/>
        <v>-9.9999999999909051E-3</v>
      </c>
      <c r="Q55" s="226">
        <f t="shared" si="128"/>
        <v>-9.9999999999909051E-3</v>
      </c>
      <c r="R55" s="226">
        <f t="shared" si="128"/>
        <v>-1.0000000000019327E-2</v>
      </c>
      <c r="S55" s="226">
        <f t="shared" si="128"/>
        <v>-3.9999999999906777E-3</v>
      </c>
      <c r="T55" s="226">
        <f t="shared" si="128"/>
        <v>-3.9999999999906777E-3</v>
      </c>
      <c r="U55" s="226">
        <f t="shared" si="128"/>
        <v>-3.9999999999906777E-3</v>
      </c>
      <c r="V55" s="226">
        <f t="shared" si="128"/>
        <v>-3.9999999999906777E-3</v>
      </c>
      <c r="W55" s="226">
        <f t="shared" si="128"/>
        <v>-4.0000000000475211E-3</v>
      </c>
      <c r="X55" s="227">
        <f>IF(C55="","",SUM(C55:W55))</f>
        <v>202.6</v>
      </c>
      <c r="Y55" s="252">
        <f>IF(X55="","",NPV(RWACC_4,D55:W55))</f>
        <v>-0.23866831218642781</v>
      </c>
      <c r="Z55" s="228">
        <f t="shared" ca="1" si="127"/>
        <v>-0.23866831218642781</v>
      </c>
      <c r="AA55" s="261"/>
      <c r="AB55" s="261"/>
      <c r="AC55" s="258">
        <f>ROW()</f>
        <v>55</v>
      </c>
      <c r="AD55" s="258"/>
      <c r="AE55" s="258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163"/>
      <c r="IW55" s="163"/>
      <c r="IX55" s="163"/>
      <c r="IY55" s="163"/>
      <c r="IZ55" s="163"/>
      <c r="JA55" s="163"/>
      <c r="JB55" s="163"/>
      <c r="JC55" s="163"/>
      <c r="JD55" s="163"/>
      <c r="JE55" s="163"/>
      <c r="JF55" s="163"/>
      <c r="JG55" s="163"/>
      <c r="JH55" s="163"/>
      <c r="JI55" s="163"/>
      <c r="JJ55" s="163"/>
      <c r="JK55" s="163"/>
      <c r="JL55" s="163"/>
      <c r="JM55" s="163"/>
      <c r="JN55" s="163"/>
      <c r="JO55" s="163"/>
      <c r="JP55" s="163"/>
      <c r="JQ55" s="163"/>
      <c r="JR55" s="163"/>
      <c r="JS55" s="163"/>
      <c r="JT55" s="163"/>
      <c r="JU55" s="163"/>
      <c r="JV55" s="163"/>
      <c r="JW55" s="163"/>
      <c r="JX55" s="163"/>
      <c r="JY55" s="163"/>
      <c r="JZ55" s="163"/>
      <c r="KA55" s="163"/>
      <c r="KB55" s="163"/>
      <c r="KC55" s="163"/>
      <c r="KD55" s="163"/>
      <c r="KE55" s="163"/>
      <c r="KF55" s="163"/>
      <c r="KG55" s="163"/>
      <c r="KH55" s="163"/>
      <c r="KI55" s="163"/>
      <c r="KJ55" s="163"/>
      <c r="KK55" s="163"/>
      <c r="KL55" s="163"/>
      <c r="KM55" s="163"/>
      <c r="KN55" s="163"/>
      <c r="KO55" s="163"/>
      <c r="KP55" s="163"/>
      <c r="KQ55" s="163"/>
      <c r="KR55" s="163"/>
      <c r="KS55" s="163"/>
      <c r="KT55" s="163"/>
      <c r="KU55" s="163"/>
      <c r="KV55" s="163"/>
      <c r="KW55" s="163"/>
      <c r="KX55" s="163"/>
      <c r="KY55" s="163"/>
      <c r="KZ55" s="163"/>
      <c r="LA55" s="163"/>
      <c r="LB55" s="163"/>
      <c r="LC55" s="163"/>
      <c r="LD55" s="163"/>
      <c r="LE55" s="163"/>
      <c r="LF55" s="163"/>
      <c r="LG55" s="163"/>
      <c r="LH55" s="163"/>
      <c r="LI55" s="163"/>
      <c r="LJ55" s="163"/>
      <c r="LK55" s="163"/>
      <c r="LL55" s="163"/>
      <c r="LM55" s="163"/>
      <c r="LN55" s="163"/>
      <c r="LO55" s="163"/>
      <c r="LP55" s="163"/>
      <c r="LQ55" s="163"/>
      <c r="LR55" s="163"/>
      <c r="LS55" s="163"/>
      <c r="LT55" s="163"/>
      <c r="LU55" s="163"/>
      <c r="LV55" s="163"/>
      <c r="LW55" s="163"/>
      <c r="LX55" s="163"/>
      <c r="LY55" s="163"/>
      <c r="LZ55" s="163"/>
      <c r="MA55" s="163"/>
      <c r="MB55" s="163"/>
      <c r="MC55" s="163"/>
      <c r="MD55" s="163"/>
      <c r="ME55" s="163"/>
      <c r="MF55" s="163"/>
      <c r="MG55" s="163"/>
      <c r="MH55" s="163"/>
      <c r="MI55" s="163"/>
      <c r="MJ55" s="163"/>
      <c r="MK55" s="163"/>
      <c r="ML55" s="163"/>
      <c r="MM55" s="163"/>
      <c r="MN55" s="163"/>
      <c r="MO55" s="163"/>
      <c r="MP55" s="163"/>
      <c r="MQ55" s="163"/>
      <c r="MR55" s="163"/>
      <c r="MS55" s="163"/>
      <c r="MT55" s="163"/>
      <c r="MU55" s="163"/>
      <c r="MV55" s="163"/>
      <c r="MW55" s="163"/>
      <c r="MX55" s="163"/>
      <c r="MY55" s="163"/>
      <c r="MZ55" s="163"/>
      <c r="NA55" s="163"/>
      <c r="NB55" s="163"/>
      <c r="NC55" s="163"/>
      <c r="ND55" s="163"/>
      <c r="NE55" s="163"/>
      <c r="NF55" s="163"/>
      <c r="NG55" s="163"/>
      <c r="NH55" s="163"/>
      <c r="NI55" s="163"/>
      <c r="NJ55" s="163"/>
      <c r="NK55" s="163"/>
      <c r="NL55" s="163"/>
      <c r="NM55" s="163"/>
      <c r="NN55" s="163"/>
      <c r="NO55" s="163"/>
      <c r="NP55" s="163"/>
      <c r="NQ55" s="163"/>
      <c r="NR55" s="163"/>
      <c r="NS55" s="163"/>
      <c r="NT55" s="163"/>
      <c r="NU55" s="163"/>
      <c r="NV55" s="163"/>
      <c r="NW55" s="163"/>
      <c r="NX55" s="163"/>
      <c r="NY55" s="163"/>
      <c r="NZ55" s="163"/>
      <c r="OA55" s="163"/>
      <c r="OB55" s="163"/>
      <c r="OC55" s="163"/>
      <c r="OD55" s="163"/>
      <c r="OE55" s="163"/>
      <c r="OF55" s="163"/>
      <c r="OG55" s="163"/>
      <c r="OH55" s="163"/>
      <c r="OI55" s="163"/>
      <c r="OJ55" s="163"/>
      <c r="OK55" s="163"/>
      <c r="OL55" s="163"/>
      <c r="OM55" s="163"/>
      <c r="ON55" s="163"/>
      <c r="OO55" s="163"/>
      <c r="OP55" s="163"/>
      <c r="OQ55" s="163"/>
      <c r="OR55" s="163"/>
      <c r="OS55" s="163"/>
      <c r="OT55" s="163"/>
      <c r="OU55" s="163"/>
      <c r="OV55" s="163"/>
      <c r="OW55" s="163"/>
      <c r="OX55" s="163"/>
      <c r="OY55" s="163"/>
      <c r="OZ55" s="163"/>
      <c r="PA55" s="163"/>
      <c r="PB55" s="163"/>
      <c r="PC55" s="163"/>
      <c r="PD55" s="163"/>
      <c r="PE55" s="163"/>
      <c r="PF55" s="163"/>
      <c r="PG55" s="163"/>
      <c r="PH55" s="163"/>
      <c r="PI55" s="163"/>
      <c r="PJ55" s="163"/>
      <c r="PK55" s="163"/>
      <c r="PL55" s="163"/>
      <c r="PM55" s="163"/>
      <c r="PN55" s="163"/>
      <c r="PO55" s="163"/>
      <c r="PP55" s="163"/>
      <c r="PQ55" s="163"/>
      <c r="PR55" s="163"/>
      <c r="PS55" s="163"/>
      <c r="PT55" s="163"/>
      <c r="PU55" s="163"/>
      <c r="PV55" s="163"/>
      <c r="PW55" s="163"/>
      <c r="PX55" s="163"/>
      <c r="PY55" s="163"/>
      <c r="PZ55" s="163"/>
      <c r="QA55" s="163"/>
      <c r="QB55" s="163"/>
      <c r="QC55" s="163"/>
      <c r="QD55" s="163"/>
      <c r="QE55" s="163"/>
      <c r="QF55" s="163"/>
      <c r="QG55" s="163"/>
      <c r="QH55" s="163"/>
      <c r="QI55" s="163"/>
      <c r="QJ55" s="163"/>
      <c r="QK55" s="163"/>
      <c r="QL55" s="163"/>
      <c r="QM55" s="163"/>
      <c r="QN55" s="163"/>
      <c r="QO55" s="163"/>
      <c r="QP55" s="163"/>
      <c r="QQ55" s="163"/>
      <c r="QR55" s="163"/>
      <c r="QS55" s="163"/>
      <c r="QT55" s="163"/>
      <c r="QU55" s="163"/>
      <c r="QV55" s="163"/>
      <c r="QW55" s="163"/>
      <c r="QX55" s="163"/>
      <c r="QY55" s="163"/>
      <c r="QZ55" s="163"/>
      <c r="RA55" s="163"/>
      <c r="RB55" s="163"/>
      <c r="RC55" s="163"/>
      <c r="RD55" s="163"/>
      <c r="RE55" s="163"/>
      <c r="RF55" s="163"/>
      <c r="RG55" s="163"/>
      <c r="RH55" s="163"/>
      <c r="RI55" s="163"/>
      <c r="RJ55" s="163"/>
      <c r="RK55" s="163"/>
      <c r="RL55" s="163"/>
      <c r="RM55" s="163"/>
      <c r="RN55" s="163"/>
      <c r="RO55" s="163"/>
      <c r="RP55" s="163"/>
      <c r="RQ55" s="163"/>
      <c r="RR55" s="163"/>
      <c r="RS55" s="163"/>
      <c r="RT55" s="163"/>
      <c r="RU55" s="163"/>
      <c r="RV55" s="163"/>
      <c r="RW55" s="163"/>
      <c r="RX55" s="163"/>
      <c r="RY55" s="163"/>
      <c r="RZ55" s="163"/>
      <c r="SA55" s="163"/>
      <c r="SB55" s="163"/>
      <c r="SC55" s="163"/>
      <c r="SD55" s="163"/>
      <c r="SE55" s="163"/>
      <c r="SF55" s="163"/>
      <c r="SG55" s="163"/>
      <c r="SH55" s="163"/>
      <c r="SI55" s="163"/>
      <c r="SJ55" s="163"/>
      <c r="SK55" s="163"/>
      <c r="SL55" s="163"/>
      <c r="SM55" s="163"/>
      <c r="SN55" s="163"/>
      <c r="SO55" s="163"/>
      <c r="SP55" s="163"/>
      <c r="SQ55" s="163"/>
      <c r="SR55" s="163"/>
      <c r="SS55" s="163"/>
      <c r="ST55" s="163"/>
      <c r="SU55" s="163"/>
      <c r="SV55" s="163"/>
      <c r="SW55" s="163"/>
      <c r="SX55" s="163"/>
      <c r="SY55" s="163"/>
      <c r="SZ55" s="163"/>
      <c r="TA55" s="163"/>
      <c r="TB55" s="163"/>
      <c r="TC55" s="163"/>
      <c r="TD55" s="163"/>
      <c r="TE55" s="163"/>
      <c r="TF55" s="163"/>
      <c r="TG55" s="163"/>
      <c r="TH55" s="163"/>
      <c r="TI55" s="163"/>
      <c r="TJ55" s="163"/>
      <c r="TK55" s="163"/>
      <c r="TL55" s="163"/>
      <c r="TM55" s="163"/>
      <c r="TN55" s="163"/>
      <c r="TO55" s="163"/>
      <c r="TP55" s="163"/>
      <c r="TQ55" s="163"/>
      <c r="TR55" s="163"/>
      <c r="TS55" s="163"/>
      <c r="TT55" s="163"/>
      <c r="TU55" s="163"/>
      <c r="TV55" s="163"/>
      <c r="TW55" s="163"/>
      <c r="TX55" s="163"/>
      <c r="TY55" s="163"/>
      <c r="TZ55" s="163"/>
      <c r="UA55" s="163"/>
      <c r="UB55" s="163"/>
      <c r="UC55" s="163"/>
      <c r="UD55" s="163"/>
      <c r="UE55" s="163"/>
      <c r="UF55" s="163"/>
      <c r="UG55" s="163"/>
      <c r="UH55" s="163"/>
      <c r="UI55" s="163"/>
      <c r="UJ55" s="163"/>
      <c r="UK55" s="163"/>
      <c r="UL55" s="163"/>
      <c r="UM55" s="163"/>
      <c r="UN55" s="163"/>
      <c r="UO55" s="163"/>
      <c r="UP55" s="163"/>
      <c r="UQ55" s="163"/>
      <c r="UR55" s="163"/>
      <c r="US55" s="163"/>
      <c r="UT55" s="163"/>
      <c r="UU55" s="163"/>
      <c r="UV55" s="163"/>
      <c r="UW55" s="163"/>
      <c r="UX55" s="163"/>
      <c r="UY55" s="163"/>
      <c r="UZ55" s="163"/>
      <c r="VA55" s="163"/>
      <c r="VB55" s="163"/>
      <c r="VC55" s="163"/>
      <c r="VD55" s="163"/>
      <c r="VE55" s="163"/>
      <c r="VF55" s="163"/>
      <c r="VG55" s="163"/>
      <c r="VH55" s="163"/>
      <c r="VI55" s="163"/>
      <c r="VJ55" s="163"/>
      <c r="VK55" s="163"/>
      <c r="VL55" s="163"/>
      <c r="VM55" s="163"/>
      <c r="VN55" s="163"/>
      <c r="VO55" s="163"/>
      <c r="VP55" s="163"/>
      <c r="VQ55" s="163"/>
      <c r="VR55" s="163"/>
      <c r="VS55" s="163"/>
      <c r="VT55" s="163"/>
      <c r="VU55" s="163"/>
      <c r="VV55" s="163"/>
      <c r="VW55" s="163"/>
      <c r="VX55" s="163"/>
      <c r="VY55" s="163"/>
      <c r="VZ55" s="163"/>
      <c r="WA55" s="163"/>
      <c r="WB55" s="163"/>
      <c r="WC55" s="163"/>
      <c r="WD55" s="163"/>
      <c r="WE55" s="163"/>
      <c r="WF55" s="163"/>
      <c r="WG55" s="163"/>
      <c r="WH55" s="163"/>
      <c r="WI55" s="163"/>
      <c r="WJ55" s="163"/>
      <c r="WK55" s="163"/>
      <c r="WL55" s="163"/>
      <c r="WM55" s="163"/>
      <c r="WN55" s="163"/>
      <c r="WO55" s="163"/>
      <c r="WP55" s="163"/>
      <c r="WQ55" s="163"/>
      <c r="WR55" s="163"/>
      <c r="WS55" s="163"/>
      <c r="WT55" s="163"/>
      <c r="WU55" s="163"/>
      <c r="WV55" s="163"/>
      <c r="WW55" s="163"/>
      <c r="WX55" s="163"/>
      <c r="WY55" s="163"/>
      <c r="WZ55" s="163"/>
      <c r="XA55" s="163"/>
      <c r="XB55" s="163"/>
      <c r="XC55" s="163"/>
      <c r="XD55" s="163"/>
      <c r="XE55" s="163"/>
      <c r="XF55" s="163"/>
      <c r="XG55" s="163"/>
      <c r="XH55" s="163"/>
      <c r="XI55" s="163"/>
      <c r="XJ55" s="163"/>
      <c r="XK55" s="163"/>
      <c r="XL55" s="163"/>
      <c r="XM55" s="163"/>
      <c r="XN55" s="163"/>
      <c r="XO55" s="163"/>
      <c r="XP55" s="163"/>
      <c r="XQ55" s="163"/>
      <c r="XR55" s="163"/>
      <c r="XS55" s="163"/>
      <c r="XT55" s="163"/>
      <c r="XU55" s="163"/>
      <c r="XV55" s="163"/>
      <c r="XW55" s="163"/>
      <c r="XX55" s="163"/>
      <c r="XY55" s="163"/>
      <c r="XZ55" s="163"/>
      <c r="YA55" s="163"/>
      <c r="YB55" s="163"/>
      <c r="YC55" s="163"/>
      <c r="YD55" s="163"/>
      <c r="YE55" s="163"/>
      <c r="YF55" s="163"/>
      <c r="YG55" s="163"/>
      <c r="YH55" s="163"/>
      <c r="YI55" s="163"/>
      <c r="YJ55" s="163"/>
      <c r="YK55" s="163"/>
      <c r="YL55" s="163"/>
      <c r="YM55" s="163"/>
      <c r="YN55" s="163"/>
      <c r="YO55" s="163"/>
      <c r="YP55" s="163"/>
      <c r="YQ55" s="163"/>
      <c r="YR55" s="163"/>
      <c r="YS55" s="163"/>
      <c r="YT55" s="163"/>
      <c r="YU55" s="163"/>
      <c r="YV55" s="163"/>
      <c r="YW55" s="163"/>
      <c r="YX55" s="163"/>
      <c r="YY55" s="163"/>
      <c r="YZ55" s="163"/>
      <c r="ZA55" s="163"/>
      <c r="ZB55" s="163"/>
      <c r="ZC55" s="163"/>
      <c r="ZD55" s="163"/>
      <c r="ZE55" s="163"/>
      <c r="ZF55" s="163"/>
      <c r="ZG55" s="163"/>
      <c r="ZH55" s="163"/>
      <c r="ZI55" s="163"/>
      <c r="ZJ55" s="163"/>
      <c r="ZK55" s="163"/>
      <c r="ZL55" s="163"/>
      <c r="ZM55" s="163"/>
      <c r="ZN55" s="163"/>
      <c r="ZO55" s="163"/>
      <c r="ZP55" s="163"/>
      <c r="ZQ55" s="163"/>
      <c r="ZR55" s="163"/>
      <c r="ZS55" s="163"/>
      <c r="ZT55" s="163"/>
      <c r="ZU55" s="163"/>
      <c r="ZV55" s="163"/>
      <c r="ZW55" s="163"/>
      <c r="ZX55" s="163"/>
      <c r="ZY55" s="163"/>
      <c r="ZZ55" s="163"/>
      <c r="AAA55" s="163"/>
      <c r="AAB55" s="163"/>
      <c r="AAC55" s="163"/>
      <c r="AAD55" s="163"/>
      <c r="AAE55" s="163"/>
      <c r="AAF55" s="163"/>
      <c r="AAG55" s="163"/>
      <c r="AAH55" s="163"/>
      <c r="AAI55" s="163"/>
      <c r="AAJ55" s="163"/>
      <c r="AAK55" s="163"/>
      <c r="AAL55" s="163"/>
      <c r="AAM55" s="163"/>
      <c r="AAN55" s="163"/>
      <c r="AAO55" s="163"/>
      <c r="AAP55" s="163"/>
      <c r="AAQ55" s="163"/>
      <c r="AAR55" s="163"/>
      <c r="AAS55" s="163"/>
      <c r="AAT55" s="163"/>
      <c r="AAU55" s="163"/>
      <c r="AAV55" s="163"/>
      <c r="AAW55" s="163"/>
      <c r="AAX55" s="163"/>
      <c r="AAY55" s="163"/>
      <c r="AAZ55" s="163"/>
      <c r="ABA55" s="163"/>
      <c r="ABB55" s="163"/>
      <c r="ABC55" s="163"/>
      <c r="ABD55" s="163"/>
      <c r="ABE55" s="163"/>
      <c r="ABF55" s="163"/>
      <c r="ABG55" s="163"/>
      <c r="ABH55" s="163"/>
      <c r="ABI55" s="163"/>
      <c r="ABJ55" s="163"/>
      <c r="ABK55" s="163"/>
      <c r="ABL55" s="163"/>
      <c r="ABM55" s="163"/>
      <c r="ABN55" s="163"/>
      <c r="ABO55" s="163"/>
      <c r="ABP55" s="163"/>
      <c r="ABQ55" s="163"/>
      <c r="ABR55" s="163"/>
      <c r="ABS55" s="163"/>
      <c r="ABT55" s="163"/>
      <c r="ABU55" s="163"/>
      <c r="ABV55" s="163"/>
      <c r="ABW55" s="163"/>
      <c r="ABX55" s="163"/>
      <c r="ABY55" s="163"/>
      <c r="ABZ55" s="163"/>
      <c r="ACA55" s="163"/>
      <c r="ACB55" s="163"/>
      <c r="ACC55" s="163"/>
      <c r="ACD55" s="163"/>
      <c r="ACE55" s="163"/>
      <c r="ACF55" s="163"/>
      <c r="ACG55" s="163"/>
      <c r="ACH55" s="163"/>
      <c r="ACI55" s="163"/>
      <c r="ACJ55" s="163"/>
      <c r="ACK55" s="163"/>
      <c r="ACL55" s="163"/>
      <c r="ACM55" s="163"/>
      <c r="ACN55" s="163"/>
      <c r="ACO55" s="163"/>
      <c r="ACP55" s="163"/>
      <c r="ACQ55" s="163"/>
      <c r="ACR55" s="163"/>
      <c r="ACS55" s="163"/>
      <c r="ACT55" s="163"/>
      <c r="ACU55" s="163"/>
      <c r="ACV55" s="163"/>
      <c r="ACW55" s="163"/>
      <c r="ACX55" s="163"/>
      <c r="ACY55" s="163"/>
      <c r="ACZ55" s="163"/>
      <c r="ADA55" s="163"/>
      <c r="ADB55" s="163"/>
      <c r="ADC55" s="163"/>
      <c r="ADD55" s="163"/>
      <c r="ADE55" s="163"/>
      <c r="ADF55" s="163"/>
      <c r="ADG55" s="163"/>
      <c r="ADH55" s="163"/>
      <c r="ADI55" s="163"/>
      <c r="ADJ55" s="163"/>
      <c r="ADK55" s="163"/>
      <c r="ADL55" s="163"/>
      <c r="ADM55" s="163"/>
      <c r="ADN55" s="163"/>
      <c r="ADO55" s="163"/>
      <c r="ADP55" s="163"/>
      <c r="ADQ55" s="163"/>
      <c r="ADR55" s="163"/>
      <c r="ADS55" s="163"/>
      <c r="ADT55" s="163"/>
      <c r="ADU55" s="163"/>
      <c r="ADV55" s="163"/>
      <c r="ADW55" s="163"/>
      <c r="ADX55" s="163"/>
      <c r="ADY55" s="163"/>
      <c r="ADZ55" s="163"/>
      <c r="AEA55" s="163"/>
      <c r="AEB55" s="163"/>
      <c r="AEC55" s="163"/>
      <c r="AED55" s="163"/>
      <c r="AEE55" s="163"/>
      <c r="AEF55" s="163"/>
      <c r="AEG55" s="163"/>
      <c r="AEH55" s="163"/>
      <c r="AEI55" s="163"/>
      <c r="AEJ55" s="163"/>
      <c r="AEK55" s="163"/>
      <c r="AEL55" s="163"/>
      <c r="AEM55" s="163"/>
      <c r="AEN55" s="163"/>
      <c r="AEO55" s="163"/>
      <c r="AEP55" s="163"/>
      <c r="AEQ55" s="163"/>
      <c r="AER55" s="163"/>
      <c r="AES55" s="163"/>
      <c r="AET55" s="163"/>
      <c r="AEU55" s="163"/>
      <c r="AEV55" s="163"/>
      <c r="AEW55" s="163"/>
      <c r="AEX55" s="163"/>
      <c r="AEY55" s="163"/>
      <c r="AEZ55" s="163"/>
      <c r="AFA55" s="163"/>
      <c r="AFB55" s="163"/>
      <c r="AFC55" s="163"/>
      <c r="AFD55" s="163"/>
      <c r="AFE55" s="163"/>
      <c r="AFF55" s="163"/>
      <c r="AFG55" s="163"/>
      <c r="AFH55" s="163"/>
      <c r="AFI55" s="163"/>
      <c r="AFJ55" s="163"/>
      <c r="AFK55" s="163"/>
      <c r="AFL55" s="163"/>
      <c r="AFM55" s="163"/>
      <c r="AFN55" s="163"/>
      <c r="AFO55" s="163"/>
      <c r="AFP55" s="163"/>
      <c r="AFQ55" s="163"/>
      <c r="AFR55" s="163"/>
      <c r="AFS55" s="163"/>
      <c r="AFT55" s="163"/>
      <c r="AFU55" s="163"/>
      <c r="AFV55" s="163"/>
      <c r="AFW55" s="163"/>
      <c r="AFX55" s="163"/>
      <c r="AFY55" s="163"/>
      <c r="AFZ55" s="163"/>
      <c r="AGA55" s="163"/>
      <c r="AGB55" s="163"/>
      <c r="AGC55" s="163"/>
      <c r="AGD55" s="163"/>
      <c r="AGE55" s="163"/>
      <c r="AGF55" s="163"/>
      <c r="AGG55" s="163"/>
      <c r="AGH55" s="163"/>
      <c r="AGI55" s="163"/>
      <c r="AGJ55" s="163"/>
      <c r="AGK55" s="163"/>
      <c r="AGL55" s="163"/>
      <c r="AGM55" s="163"/>
      <c r="AGN55" s="163"/>
      <c r="AGO55" s="163"/>
      <c r="AGP55" s="163"/>
      <c r="AGQ55" s="163"/>
      <c r="AGR55" s="163"/>
      <c r="AGS55" s="163"/>
      <c r="AGT55" s="163"/>
      <c r="AGU55" s="163"/>
      <c r="AGV55" s="163"/>
      <c r="AGW55" s="163"/>
      <c r="AGX55" s="163"/>
      <c r="AGY55" s="163"/>
      <c r="AGZ55" s="163"/>
      <c r="AHA55" s="163"/>
      <c r="AHB55" s="163"/>
      <c r="AHC55" s="163"/>
      <c r="AHD55" s="163"/>
      <c r="AHE55" s="163"/>
      <c r="AHF55" s="163"/>
      <c r="AHG55" s="163"/>
      <c r="AHH55" s="163"/>
      <c r="AHI55" s="163"/>
      <c r="AHJ55" s="163"/>
      <c r="AHK55" s="163"/>
      <c r="AHL55" s="163"/>
      <c r="AHM55" s="163"/>
      <c r="AHN55" s="163"/>
      <c r="AHO55" s="163"/>
      <c r="AHP55" s="163"/>
      <c r="AHQ55" s="163"/>
      <c r="AHR55" s="163"/>
      <c r="AHS55" s="163"/>
      <c r="AHT55" s="163"/>
      <c r="AHU55" s="163"/>
      <c r="AHV55" s="163"/>
      <c r="AHW55" s="163"/>
      <c r="AHX55" s="163"/>
      <c r="AHY55" s="163"/>
      <c r="AHZ55" s="163"/>
      <c r="AIA55" s="163"/>
      <c r="AIB55" s="163"/>
      <c r="AIC55" s="163"/>
      <c r="AID55" s="163"/>
      <c r="AIE55" s="163"/>
      <c r="AIF55" s="163"/>
      <c r="AIG55" s="163"/>
      <c r="AIH55" s="163"/>
      <c r="AII55" s="163"/>
      <c r="AIJ55" s="163"/>
      <c r="AIK55" s="163"/>
      <c r="AIL55" s="163"/>
      <c r="AIM55" s="163"/>
      <c r="AIN55" s="163"/>
      <c r="AIO55" s="163"/>
      <c r="AIP55" s="163"/>
      <c r="AIQ55" s="163"/>
      <c r="AIR55" s="163"/>
      <c r="AIS55" s="163"/>
      <c r="AIT55" s="163"/>
      <c r="AIU55" s="163"/>
      <c r="AIV55" s="163"/>
      <c r="AIW55" s="163"/>
      <c r="AIX55" s="163"/>
      <c r="AIY55" s="163"/>
      <c r="AIZ55" s="163"/>
      <c r="AJA55" s="163"/>
      <c r="AJB55" s="163"/>
      <c r="AJC55" s="163"/>
      <c r="AJD55" s="163"/>
      <c r="AJE55" s="163"/>
      <c r="AJF55" s="163"/>
      <c r="AJG55" s="163"/>
      <c r="AJH55" s="163"/>
      <c r="AJI55" s="163"/>
      <c r="AJJ55" s="163"/>
      <c r="AJK55" s="163"/>
      <c r="AJL55" s="163"/>
      <c r="AJM55" s="163"/>
      <c r="AJN55" s="163"/>
      <c r="AJO55" s="163"/>
      <c r="AJP55" s="163"/>
      <c r="AJQ55" s="163"/>
      <c r="AJR55" s="163"/>
      <c r="AJS55" s="163"/>
      <c r="AJT55" s="163"/>
      <c r="AJU55" s="163"/>
      <c r="AJV55" s="163"/>
      <c r="AJW55" s="163"/>
      <c r="AJX55" s="163"/>
      <c r="AJY55" s="163"/>
      <c r="AJZ55" s="163"/>
      <c r="AKA55" s="163"/>
      <c r="AKB55" s="163"/>
      <c r="AKC55" s="163"/>
      <c r="AKD55" s="163"/>
      <c r="AKE55" s="163"/>
      <c r="AKF55" s="163"/>
      <c r="AKG55" s="163"/>
      <c r="AKH55" s="163"/>
      <c r="AKI55" s="163"/>
      <c r="AKJ55" s="163"/>
      <c r="AKK55" s="163"/>
      <c r="AKL55" s="163"/>
      <c r="AKM55" s="163"/>
      <c r="AKN55" s="163"/>
      <c r="AKO55" s="163"/>
      <c r="AKP55" s="163"/>
      <c r="AKQ55" s="163"/>
      <c r="AKR55" s="163"/>
      <c r="AKS55" s="163"/>
      <c r="AKT55" s="163"/>
      <c r="AKU55" s="163"/>
      <c r="AKV55" s="163"/>
      <c r="AKW55" s="163"/>
      <c r="AKX55" s="163"/>
      <c r="AKY55" s="163"/>
      <c r="AKZ55" s="163"/>
      <c r="ALA55" s="163"/>
      <c r="ALB55" s="163"/>
      <c r="ALC55" s="163"/>
      <c r="ALD55" s="163"/>
      <c r="ALE55" s="163"/>
      <c r="ALF55" s="163"/>
      <c r="ALG55" s="163"/>
      <c r="ALH55" s="163"/>
      <c r="ALI55" s="163"/>
      <c r="ALJ55" s="163"/>
      <c r="ALK55" s="163"/>
      <c r="ALL55" s="163"/>
      <c r="ALM55" s="163"/>
      <c r="ALN55" s="163"/>
      <c r="ALO55" s="163"/>
      <c r="ALP55" s="163"/>
      <c r="ALQ55" s="163"/>
      <c r="ALR55" s="163"/>
      <c r="ALS55" s="163"/>
      <c r="ALT55" s="163"/>
      <c r="ALU55" s="163"/>
      <c r="ALV55" s="163"/>
      <c r="ALW55" s="163"/>
      <c r="ALX55" s="163"/>
      <c r="ALY55" s="163"/>
      <c r="ALZ55" s="163"/>
      <c r="AMA55" s="163"/>
      <c r="AMB55" s="163"/>
      <c r="AMC55" s="163"/>
      <c r="AMD55" s="163"/>
      <c r="AME55" s="163"/>
      <c r="AMF55" s="163"/>
      <c r="AMG55" s="163"/>
      <c r="AMH55" s="163"/>
      <c r="AMI55" s="163"/>
      <c r="AMJ55" s="163"/>
      <c r="AMK55" s="163"/>
      <c r="AML55" s="163"/>
      <c r="AMM55" s="163"/>
      <c r="AMN55" s="163"/>
      <c r="AMO55" s="163"/>
      <c r="AMP55" s="163"/>
      <c r="AMQ55" s="163"/>
      <c r="AMR55" s="163"/>
      <c r="AMS55" s="163"/>
      <c r="AMT55" s="163"/>
      <c r="AMU55" s="163"/>
      <c r="AMV55" s="163"/>
      <c r="AMW55" s="163"/>
      <c r="AMX55" s="163"/>
      <c r="AMY55" s="163"/>
      <c r="AMZ55" s="163"/>
      <c r="ANA55" s="163"/>
      <c r="ANB55" s="163"/>
      <c r="ANC55" s="163"/>
      <c r="AND55" s="163"/>
      <c r="ANE55" s="163"/>
      <c r="ANF55" s="163"/>
      <c r="ANG55" s="163"/>
      <c r="ANH55" s="163"/>
      <c r="ANI55" s="163"/>
      <c r="ANJ55" s="163"/>
      <c r="ANK55" s="163"/>
      <c r="ANL55" s="163"/>
      <c r="ANM55" s="163"/>
      <c r="ANN55" s="163"/>
      <c r="ANO55" s="163"/>
      <c r="ANP55" s="163"/>
      <c r="ANQ55" s="163"/>
      <c r="ANR55" s="163"/>
      <c r="ANS55" s="163"/>
      <c r="ANT55" s="163"/>
      <c r="ANU55" s="163"/>
      <c r="ANV55" s="163"/>
      <c r="ANW55" s="163"/>
      <c r="ANX55" s="163"/>
      <c r="ANY55" s="163"/>
      <c r="ANZ55" s="163"/>
      <c r="AOA55" s="163"/>
      <c r="AOB55" s="163"/>
      <c r="AOC55" s="163"/>
      <c r="AOD55" s="163"/>
      <c r="AOE55" s="163"/>
      <c r="AOF55" s="163"/>
      <c r="AOG55" s="163"/>
      <c r="AOH55" s="163"/>
      <c r="AOI55" s="163"/>
      <c r="AOJ55" s="163"/>
      <c r="AOK55" s="163"/>
      <c r="AOL55" s="163"/>
      <c r="AOM55" s="163"/>
      <c r="AON55" s="163"/>
      <c r="AOO55" s="163"/>
      <c r="AOP55" s="163"/>
      <c r="AOQ55" s="163"/>
      <c r="AOR55" s="163"/>
      <c r="AOS55" s="163"/>
      <c r="AOT55" s="163"/>
      <c r="AOU55" s="163"/>
      <c r="AOV55" s="163"/>
      <c r="AOW55" s="163"/>
      <c r="AOX55" s="163"/>
      <c r="AOY55" s="163"/>
      <c r="AOZ55" s="163"/>
      <c r="APA55" s="163"/>
      <c r="APB55" s="163"/>
      <c r="APC55" s="163"/>
      <c r="APD55" s="163"/>
      <c r="APE55" s="163"/>
      <c r="APF55" s="163"/>
      <c r="APG55" s="163"/>
      <c r="APH55" s="163"/>
      <c r="API55" s="163"/>
      <c r="APJ55" s="163"/>
      <c r="APK55" s="163"/>
      <c r="APL55" s="163"/>
      <c r="APM55" s="163"/>
      <c r="APN55" s="163"/>
      <c r="APO55" s="163"/>
      <c r="APP55" s="163"/>
      <c r="APQ55" s="163"/>
      <c r="APR55" s="163"/>
      <c r="APS55" s="163"/>
      <c r="APT55" s="163"/>
      <c r="APU55" s="163"/>
      <c r="APV55" s="163"/>
      <c r="APW55" s="163"/>
      <c r="APX55" s="163"/>
      <c r="APY55" s="163"/>
      <c r="APZ55" s="163"/>
      <c r="AQA55" s="163"/>
      <c r="AQB55" s="163"/>
      <c r="AQC55" s="163"/>
      <c r="AQD55" s="163"/>
      <c r="AQE55" s="163"/>
      <c r="AQF55" s="163"/>
      <c r="AQG55" s="163"/>
      <c r="AQH55" s="163"/>
      <c r="AQI55" s="163"/>
      <c r="AQJ55" s="163"/>
      <c r="AQK55" s="163"/>
      <c r="AQL55" s="163"/>
      <c r="AQM55" s="163"/>
      <c r="AQN55" s="163"/>
      <c r="AQO55" s="163"/>
      <c r="AQP55" s="163"/>
      <c r="AQQ55" s="163"/>
      <c r="AQR55" s="163"/>
      <c r="AQS55" s="163"/>
      <c r="AQT55" s="163"/>
      <c r="AQU55" s="163"/>
      <c r="AQV55" s="163"/>
      <c r="AQW55" s="163"/>
      <c r="AQX55" s="163"/>
      <c r="AQY55" s="163"/>
      <c r="AQZ55" s="163"/>
      <c r="ARA55" s="163"/>
      <c r="ARB55" s="163"/>
      <c r="ARC55" s="163"/>
      <c r="ARD55" s="163"/>
      <c r="ARE55" s="163"/>
      <c r="ARF55" s="163"/>
      <c r="ARG55" s="163"/>
      <c r="ARH55" s="163"/>
      <c r="ARI55" s="163"/>
      <c r="ARJ55" s="163"/>
      <c r="ARK55" s="163"/>
      <c r="ARL55" s="163"/>
      <c r="ARM55" s="163"/>
      <c r="ARN55" s="163"/>
      <c r="ARO55" s="163"/>
      <c r="ARP55" s="163"/>
      <c r="ARQ55" s="163"/>
      <c r="ARR55" s="163"/>
      <c r="ARS55" s="163"/>
      <c r="ART55" s="163"/>
      <c r="ARU55" s="163"/>
      <c r="ARV55" s="163"/>
      <c r="ARW55" s="163"/>
      <c r="ARX55" s="163"/>
      <c r="ARY55" s="163"/>
      <c r="ARZ55" s="163"/>
      <c r="ASA55" s="163"/>
      <c r="ASB55" s="163"/>
      <c r="ASC55" s="163"/>
      <c r="ASD55" s="163"/>
      <c r="ASE55" s="163"/>
      <c r="ASF55" s="163"/>
      <c r="ASG55" s="163"/>
      <c r="ASH55" s="163"/>
      <c r="ASI55" s="163"/>
      <c r="ASJ55" s="163"/>
      <c r="ASK55" s="163"/>
      <c r="ASL55" s="163"/>
      <c r="ASM55" s="163"/>
      <c r="ASN55" s="163"/>
      <c r="ASO55" s="163"/>
      <c r="ASP55" s="163"/>
      <c r="ASQ55" s="163"/>
      <c r="ASR55" s="163"/>
      <c r="ASS55" s="163"/>
      <c r="AST55" s="163"/>
      <c r="ASU55" s="163"/>
      <c r="ASV55" s="163"/>
      <c r="ASW55" s="163"/>
      <c r="ASX55" s="163"/>
      <c r="ASY55" s="163"/>
      <c r="ASZ55" s="163"/>
      <c r="ATA55" s="163"/>
      <c r="ATB55" s="163"/>
      <c r="ATC55" s="163"/>
      <c r="ATD55" s="163"/>
      <c r="ATE55" s="163"/>
      <c r="ATF55" s="163"/>
      <c r="ATG55" s="163"/>
      <c r="ATH55" s="163"/>
      <c r="ATI55" s="163"/>
      <c r="ATJ55" s="163"/>
      <c r="ATK55" s="163"/>
      <c r="ATL55" s="163"/>
      <c r="ATM55" s="163"/>
      <c r="ATN55" s="163"/>
      <c r="ATO55" s="163"/>
      <c r="ATP55" s="163"/>
      <c r="ATQ55" s="163"/>
      <c r="ATR55" s="163"/>
      <c r="ATS55" s="163"/>
      <c r="ATT55" s="163"/>
      <c r="ATU55" s="163"/>
      <c r="ATV55" s="163"/>
      <c r="ATW55" s="163"/>
      <c r="ATX55" s="163"/>
      <c r="ATY55" s="163"/>
      <c r="ATZ55" s="163"/>
      <c r="AUA55" s="163"/>
      <c r="AUB55" s="163"/>
      <c r="AUC55" s="163"/>
      <c r="AUD55" s="163"/>
      <c r="AUE55" s="163"/>
      <c r="AUF55" s="163"/>
      <c r="AUG55" s="163"/>
      <c r="AUH55" s="163"/>
      <c r="AUI55" s="163"/>
      <c r="AUJ55" s="163"/>
      <c r="AUK55" s="163"/>
      <c r="AUL55" s="163"/>
      <c r="AUM55" s="163"/>
      <c r="AUN55" s="163"/>
      <c r="AUO55" s="163"/>
      <c r="AUP55" s="163"/>
      <c r="AUQ55" s="163"/>
      <c r="AUR55" s="163"/>
      <c r="AUS55" s="163"/>
      <c r="AUT55" s="163"/>
      <c r="AUU55" s="163"/>
      <c r="AUV55" s="163"/>
      <c r="AUW55" s="163"/>
      <c r="AUX55" s="163"/>
      <c r="AUY55" s="163"/>
      <c r="AUZ55" s="163"/>
      <c r="AVA55" s="163"/>
      <c r="AVB55" s="163"/>
      <c r="AVC55" s="163"/>
      <c r="AVD55" s="163"/>
      <c r="AVE55" s="163"/>
      <c r="AVF55" s="163"/>
      <c r="AVG55" s="163"/>
      <c r="AVH55" s="163"/>
      <c r="AVI55" s="163"/>
      <c r="AVJ55" s="163"/>
      <c r="AVK55" s="163"/>
      <c r="AVL55" s="163"/>
      <c r="AVM55" s="163"/>
      <c r="AVN55" s="163"/>
      <c r="AVO55" s="163"/>
      <c r="AVP55" s="163"/>
      <c r="AVQ55" s="163"/>
      <c r="AVR55" s="163"/>
      <c r="AVS55" s="163"/>
      <c r="AVT55" s="163"/>
      <c r="AVU55" s="163"/>
      <c r="AVV55" s="163"/>
      <c r="AVW55" s="163"/>
      <c r="AVX55" s="163"/>
      <c r="AVY55" s="163"/>
      <c r="AVZ55" s="163"/>
      <c r="AWA55" s="163"/>
      <c r="AWB55" s="163"/>
      <c r="AWC55" s="163"/>
      <c r="AWD55" s="163"/>
      <c r="AWE55" s="163"/>
      <c r="AWF55" s="163"/>
      <c r="AWG55" s="163"/>
      <c r="AWH55" s="163"/>
      <c r="AWI55" s="163"/>
      <c r="AWJ55" s="163"/>
      <c r="AWK55" s="163"/>
      <c r="AWL55" s="163"/>
      <c r="AWM55" s="163"/>
      <c r="AWN55" s="163"/>
      <c r="AWO55" s="163"/>
      <c r="AWP55" s="163"/>
      <c r="AWQ55" s="163"/>
      <c r="AWR55" s="163"/>
      <c r="AWS55" s="163"/>
      <c r="AWT55" s="163"/>
      <c r="AWU55" s="163"/>
      <c r="AWV55" s="163"/>
      <c r="AWW55" s="163"/>
      <c r="AWX55" s="163"/>
      <c r="AWY55" s="163"/>
      <c r="AWZ55" s="163"/>
      <c r="AXA55" s="163"/>
      <c r="AXB55" s="163"/>
      <c r="AXC55" s="163"/>
      <c r="AXD55" s="163"/>
      <c r="AXE55" s="163"/>
      <c r="AXF55" s="163"/>
      <c r="AXG55" s="163"/>
      <c r="AXH55" s="163"/>
      <c r="AXI55" s="163"/>
      <c r="AXJ55" s="163"/>
      <c r="AXK55" s="163"/>
      <c r="AXL55" s="163"/>
      <c r="AXM55" s="163"/>
      <c r="AXN55" s="163"/>
      <c r="AXO55" s="163"/>
      <c r="AXP55" s="163"/>
      <c r="AXQ55" s="163"/>
      <c r="AXR55" s="163"/>
      <c r="AXS55" s="163"/>
      <c r="AXT55" s="163"/>
      <c r="AXU55" s="163"/>
      <c r="AXV55" s="163"/>
      <c r="AXW55" s="163"/>
      <c r="AXX55" s="163"/>
      <c r="AXY55" s="163"/>
      <c r="AXZ55" s="163"/>
      <c r="AYA55" s="163"/>
      <c r="AYB55" s="163"/>
      <c r="AYC55" s="163"/>
      <c r="AYD55" s="163"/>
      <c r="AYE55" s="163"/>
      <c r="AYF55" s="163"/>
      <c r="AYG55" s="163"/>
      <c r="AYH55" s="163"/>
      <c r="AYI55" s="163"/>
      <c r="AYJ55" s="163"/>
      <c r="AYK55" s="163"/>
      <c r="AYL55" s="163"/>
      <c r="AYM55" s="163"/>
      <c r="AYN55" s="163"/>
      <c r="AYO55" s="163"/>
      <c r="AYP55" s="163"/>
      <c r="AYQ55" s="163"/>
      <c r="AYR55" s="163"/>
      <c r="AYS55" s="163"/>
      <c r="AYT55" s="163"/>
      <c r="AYU55" s="163"/>
      <c r="AYV55" s="163"/>
      <c r="AYW55" s="163"/>
      <c r="AYX55" s="163"/>
      <c r="AYY55" s="163"/>
      <c r="AYZ55" s="163"/>
      <c r="AZA55" s="163"/>
      <c r="AZB55" s="163"/>
      <c r="AZC55" s="163"/>
      <c r="AZD55" s="163"/>
      <c r="AZE55" s="163"/>
      <c r="AZF55" s="163"/>
      <c r="AZG55" s="163"/>
      <c r="AZH55" s="163"/>
      <c r="AZI55" s="163"/>
      <c r="AZJ55" s="163"/>
      <c r="AZK55" s="163"/>
      <c r="AZL55" s="163"/>
      <c r="AZM55" s="163"/>
      <c r="AZN55" s="163"/>
      <c r="AZO55" s="163"/>
      <c r="AZP55" s="163"/>
      <c r="AZQ55" s="163"/>
      <c r="AZR55" s="163"/>
      <c r="AZS55" s="163"/>
      <c r="AZT55" s="163"/>
      <c r="AZU55" s="163"/>
      <c r="AZV55" s="163"/>
      <c r="AZW55" s="163"/>
      <c r="AZX55" s="163"/>
      <c r="AZY55" s="163"/>
      <c r="AZZ55" s="163"/>
      <c r="BAA55" s="163"/>
      <c r="BAB55" s="163"/>
      <c r="BAC55" s="163"/>
      <c r="BAD55" s="163"/>
      <c r="BAE55" s="163"/>
      <c r="BAF55" s="163"/>
      <c r="BAG55" s="163"/>
      <c r="BAH55" s="163"/>
      <c r="BAI55" s="163"/>
      <c r="BAJ55" s="163"/>
      <c r="BAK55" s="163"/>
      <c r="BAL55" s="163"/>
      <c r="BAM55" s="163"/>
      <c r="BAN55" s="163"/>
      <c r="BAO55" s="163"/>
      <c r="BAP55" s="163"/>
      <c r="BAQ55" s="163"/>
      <c r="BAR55" s="163"/>
      <c r="BAS55" s="163"/>
      <c r="BAT55" s="163"/>
      <c r="BAU55" s="163"/>
      <c r="BAV55" s="163"/>
      <c r="BAW55" s="163"/>
      <c r="BAX55" s="163"/>
      <c r="BAY55" s="163"/>
      <c r="BAZ55" s="163"/>
      <c r="BBA55" s="163"/>
      <c r="BBB55" s="163"/>
      <c r="BBC55" s="163"/>
      <c r="BBD55" s="163"/>
      <c r="BBE55" s="163"/>
      <c r="BBF55" s="163"/>
      <c r="BBG55" s="163"/>
      <c r="BBH55" s="163"/>
      <c r="BBI55" s="163"/>
      <c r="BBJ55" s="163"/>
      <c r="BBK55" s="163"/>
      <c r="BBL55" s="163"/>
      <c r="BBM55" s="163"/>
      <c r="BBN55" s="163"/>
      <c r="BBO55" s="163"/>
      <c r="BBP55" s="163"/>
      <c r="BBQ55" s="163"/>
      <c r="BBR55" s="163"/>
      <c r="BBS55" s="163"/>
      <c r="BBT55" s="163"/>
      <c r="BBU55" s="163"/>
      <c r="BBV55" s="163"/>
      <c r="BBW55" s="163"/>
      <c r="BBX55" s="163"/>
      <c r="BBY55" s="163"/>
      <c r="BBZ55" s="163"/>
      <c r="BCA55" s="163"/>
      <c r="BCB55" s="163"/>
      <c r="BCC55" s="163"/>
      <c r="BCD55" s="163"/>
      <c r="BCE55" s="163"/>
      <c r="BCF55" s="163"/>
      <c r="BCG55" s="163"/>
      <c r="BCH55" s="163"/>
      <c r="BCI55" s="163"/>
      <c r="BCJ55" s="163"/>
      <c r="BCK55" s="163"/>
      <c r="BCL55" s="163"/>
      <c r="BCM55" s="163"/>
      <c r="BCN55" s="163"/>
      <c r="BCO55" s="163"/>
      <c r="BCP55" s="163"/>
      <c r="BCQ55" s="163"/>
      <c r="BCR55" s="163"/>
      <c r="BCS55" s="163"/>
      <c r="BCT55" s="163"/>
      <c r="BCU55" s="163"/>
      <c r="BCV55" s="163"/>
      <c r="BCW55" s="163"/>
      <c r="BCX55" s="163"/>
      <c r="BCY55" s="163"/>
      <c r="BCZ55" s="163"/>
      <c r="BDA55" s="163"/>
      <c r="BDB55" s="163"/>
      <c r="BDC55" s="163"/>
      <c r="BDD55" s="163"/>
      <c r="BDE55" s="163"/>
      <c r="BDF55" s="163"/>
      <c r="BDG55" s="163"/>
      <c r="BDH55" s="163"/>
      <c r="BDI55" s="163"/>
      <c r="BDJ55" s="163"/>
      <c r="BDK55" s="163"/>
      <c r="BDL55" s="163"/>
      <c r="BDM55" s="163"/>
      <c r="BDN55" s="163"/>
      <c r="BDO55" s="163"/>
      <c r="BDP55" s="163"/>
      <c r="BDQ55" s="163"/>
      <c r="BDR55" s="163"/>
      <c r="BDS55" s="163"/>
      <c r="BDT55" s="163"/>
      <c r="BDU55" s="163"/>
      <c r="BDV55" s="163"/>
      <c r="BDW55" s="163"/>
      <c r="BDX55" s="163"/>
      <c r="BDY55" s="163"/>
      <c r="BDZ55" s="163"/>
      <c r="BEA55" s="163"/>
      <c r="BEB55" s="163"/>
      <c r="BEC55" s="163"/>
      <c r="BED55" s="163"/>
      <c r="BEE55" s="163"/>
      <c r="BEF55" s="163"/>
      <c r="BEG55" s="163"/>
      <c r="BEH55" s="163"/>
      <c r="BEI55" s="163"/>
      <c r="BEJ55" s="163"/>
      <c r="BEK55" s="163"/>
      <c r="BEL55" s="163"/>
      <c r="BEM55" s="163"/>
      <c r="BEN55" s="163"/>
      <c r="BEO55" s="163"/>
      <c r="BEP55" s="163"/>
      <c r="BEQ55" s="163"/>
      <c r="BER55" s="163"/>
      <c r="BES55" s="163"/>
      <c r="BET55" s="163"/>
      <c r="BEU55" s="163"/>
      <c r="BEV55" s="163"/>
      <c r="BEW55" s="163"/>
      <c r="BEX55" s="163"/>
      <c r="BEY55" s="163"/>
      <c r="BEZ55" s="163"/>
      <c r="BFA55" s="163"/>
      <c r="BFB55" s="163"/>
      <c r="BFC55" s="163"/>
      <c r="BFD55" s="163"/>
      <c r="BFE55" s="163"/>
      <c r="BFF55" s="163"/>
      <c r="BFG55" s="163"/>
      <c r="BFH55" s="163"/>
      <c r="BFI55" s="163"/>
      <c r="BFJ55" s="163"/>
      <c r="BFK55" s="163"/>
      <c r="BFL55" s="163"/>
      <c r="BFM55" s="163"/>
      <c r="BFN55" s="163"/>
      <c r="BFO55" s="163"/>
      <c r="BFP55" s="163"/>
      <c r="BFQ55" s="163"/>
      <c r="BFR55" s="163"/>
      <c r="BFS55" s="163"/>
      <c r="BFT55" s="163"/>
      <c r="BFU55" s="163"/>
      <c r="BFV55" s="163"/>
      <c r="BFW55" s="163"/>
      <c r="BFX55" s="163"/>
      <c r="BFY55" s="163"/>
      <c r="BFZ55" s="163"/>
      <c r="BGA55" s="163"/>
      <c r="BGB55" s="163"/>
      <c r="BGC55" s="163"/>
      <c r="BGD55" s="163"/>
      <c r="BGE55" s="163"/>
      <c r="BGF55" s="163"/>
      <c r="BGG55" s="163"/>
      <c r="BGH55" s="163"/>
      <c r="BGI55" s="163"/>
      <c r="BGJ55" s="163"/>
      <c r="BGK55" s="163"/>
      <c r="BGL55" s="163"/>
      <c r="BGM55" s="163"/>
      <c r="BGN55" s="163"/>
      <c r="BGO55" s="163"/>
      <c r="BGP55" s="163"/>
      <c r="BGQ55" s="163"/>
      <c r="BGR55" s="163"/>
      <c r="BGS55" s="163"/>
      <c r="BGT55" s="163"/>
      <c r="BGU55" s="163"/>
      <c r="BGV55" s="163"/>
      <c r="BGW55" s="163"/>
      <c r="BGX55" s="163"/>
      <c r="BGY55" s="163"/>
      <c r="BGZ55" s="163"/>
      <c r="BHA55" s="163"/>
      <c r="BHB55" s="163"/>
      <c r="BHC55" s="163"/>
      <c r="BHD55" s="163"/>
      <c r="BHE55" s="163"/>
      <c r="BHF55" s="163"/>
      <c r="BHG55" s="163"/>
      <c r="BHH55" s="163"/>
      <c r="BHI55" s="163"/>
      <c r="BHJ55" s="163"/>
      <c r="BHK55" s="163"/>
      <c r="BHL55" s="163"/>
      <c r="BHM55" s="163"/>
      <c r="BHN55" s="163"/>
      <c r="BHO55" s="163"/>
      <c r="BHP55" s="163"/>
      <c r="BHQ55" s="163"/>
      <c r="BHR55" s="163"/>
      <c r="BHS55" s="163"/>
      <c r="BHT55" s="163"/>
      <c r="BHU55" s="163"/>
      <c r="BHV55" s="163"/>
      <c r="BHW55" s="163"/>
      <c r="BHX55" s="163"/>
      <c r="BHY55" s="163"/>
      <c r="BHZ55" s="163"/>
      <c r="BIA55" s="163"/>
      <c r="BIB55" s="163"/>
      <c r="BIC55" s="163"/>
      <c r="BID55" s="163"/>
      <c r="BIE55" s="163"/>
      <c r="BIF55" s="163"/>
      <c r="BIG55" s="163"/>
      <c r="BIH55" s="163"/>
      <c r="BII55" s="163"/>
      <c r="BIJ55" s="163"/>
      <c r="BIK55" s="163"/>
      <c r="BIL55" s="163"/>
      <c r="BIM55" s="163"/>
      <c r="BIN55" s="163"/>
      <c r="BIO55" s="163"/>
      <c r="BIP55" s="163"/>
      <c r="BIQ55" s="163"/>
      <c r="BIR55" s="163"/>
      <c r="BIS55" s="163"/>
      <c r="BIT55" s="163"/>
      <c r="BIU55" s="163"/>
      <c r="BIV55" s="163"/>
      <c r="BIW55" s="163"/>
      <c r="BIX55" s="163"/>
      <c r="BIY55" s="163"/>
      <c r="BIZ55" s="163"/>
      <c r="BJA55" s="163"/>
      <c r="BJB55" s="163"/>
      <c r="BJC55" s="163"/>
      <c r="BJD55" s="163"/>
      <c r="BJE55" s="163"/>
      <c r="BJF55" s="163"/>
      <c r="BJG55" s="163"/>
      <c r="BJH55" s="163"/>
      <c r="BJI55" s="163"/>
      <c r="BJJ55" s="163"/>
      <c r="BJK55" s="163"/>
      <c r="BJL55" s="163"/>
      <c r="BJM55" s="163"/>
      <c r="BJN55" s="163"/>
      <c r="BJO55" s="163"/>
      <c r="BJP55" s="163"/>
      <c r="BJQ55" s="163"/>
      <c r="BJR55" s="163"/>
      <c r="BJS55" s="163"/>
      <c r="BJT55" s="163"/>
      <c r="BJU55" s="163"/>
      <c r="BJV55" s="163"/>
      <c r="BJW55" s="163"/>
      <c r="BJX55" s="163"/>
      <c r="BJY55" s="163"/>
      <c r="BJZ55" s="163"/>
      <c r="BKA55" s="163"/>
      <c r="BKB55" s="163"/>
      <c r="BKC55" s="163"/>
      <c r="BKD55" s="163"/>
      <c r="BKE55" s="163"/>
      <c r="BKF55" s="163"/>
      <c r="BKG55" s="163"/>
      <c r="BKH55" s="163"/>
      <c r="BKI55" s="163"/>
      <c r="BKJ55" s="163"/>
      <c r="BKK55" s="163"/>
      <c r="BKL55" s="163"/>
      <c r="BKM55" s="163"/>
      <c r="BKN55" s="163"/>
      <c r="BKO55" s="163"/>
      <c r="BKP55" s="163"/>
      <c r="BKQ55" s="163"/>
      <c r="BKR55" s="163"/>
      <c r="BKS55" s="163"/>
      <c r="BKT55" s="163"/>
      <c r="BKU55" s="163"/>
      <c r="BKV55" s="163"/>
      <c r="BKW55" s="163"/>
      <c r="BKX55" s="163"/>
      <c r="BKY55" s="163"/>
      <c r="BKZ55" s="163"/>
      <c r="BLA55" s="163"/>
      <c r="BLB55" s="163"/>
      <c r="BLC55" s="163"/>
      <c r="BLD55" s="163"/>
      <c r="BLE55" s="163"/>
      <c r="BLF55" s="163"/>
      <c r="BLG55" s="163"/>
      <c r="BLH55" s="163"/>
      <c r="BLI55" s="163"/>
      <c r="BLJ55" s="163"/>
      <c r="BLK55" s="163"/>
      <c r="BLL55" s="163"/>
      <c r="BLM55" s="163"/>
      <c r="BLN55" s="163"/>
      <c r="BLO55" s="163"/>
      <c r="BLP55" s="163"/>
      <c r="BLQ55" s="163"/>
      <c r="BLR55" s="163"/>
      <c r="BLS55" s="163"/>
      <c r="BLT55" s="163"/>
      <c r="BLU55" s="163"/>
      <c r="BLV55" s="163"/>
      <c r="BLW55" s="163"/>
      <c r="BLX55" s="163"/>
      <c r="BLY55" s="163"/>
      <c r="BLZ55" s="163"/>
      <c r="BMA55" s="163"/>
      <c r="BMB55" s="163"/>
      <c r="BMC55" s="163"/>
      <c r="BMD55" s="163"/>
      <c r="BME55" s="163"/>
      <c r="BMF55" s="163"/>
      <c r="BMG55" s="163"/>
      <c r="BMH55" s="163"/>
      <c r="BMI55" s="163"/>
      <c r="BMJ55" s="163"/>
      <c r="BMK55" s="163"/>
      <c r="BML55" s="163"/>
      <c r="BMM55" s="163"/>
      <c r="BMN55" s="163"/>
      <c r="BMO55" s="163"/>
      <c r="BMP55" s="163"/>
      <c r="BMQ55" s="163"/>
      <c r="BMR55" s="163"/>
      <c r="BMS55" s="163"/>
      <c r="BMT55" s="163"/>
      <c r="BMU55" s="163"/>
      <c r="BMV55" s="163"/>
      <c r="BMW55" s="163"/>
      <c r="BMX55" s="163"/>
      <c r="BMY55" s="163"/>
      <c r="BMZ55" s="163"/>
      <c r="BNA55" s="163"/>
      <c r="BNB55" s="163"/>
      <c r="BNC55" s="163"/>
      <c r="BND55" s="163"/>
      <c r="BNE55" s="163"/>
      <c r="BNF55" s="163"/>
      <c r="BNG55" s="163"/>
      <c r="BNH55" s="163"/>
      <c r="BNI55" s="163"/>
      <c r="BNJ55" s="163"/>
      <c r="BNK55" s="163"/>
      <c r="BNL55" s="163"/>
      <c r="BNM55" s="163"/>
      <c r="BNN55" s="163"/>
      <c r="BNO55" s="163"/>
      <c r="BNP55" s="163"/>
      <c r="BNQ55" s="163"/>
      <c r="BNR55" s="163"/>
      <c r="BNS55" s="163"/>
      <c r="BNT55" s="163"/>
      <c r="BNU55" s="163"/>
      <c r="BNV55" s="163"/>
      <c r="BNW55" s="163"/>
      <c r="BNX55" s="163"/>
      <c r="BNY55" s="163"/>
      <c r="BNZ55" s="163"/>
      <c r="BOA55" s="163"/>
      <c r="BOB55" s="163"/>
      <c r="BOC55" s="163"/>
      <c r="BOD55" s="163"/>
      <c r="BOE55" s="163"/>
      <c r="BOF55" s="163"/>
      <c r="BOG55" s="163"/>
      <c r="BOH55" s="163"/>
      <c r="BOI55" s="163"/>
      <c r="BOJ55" s="163"/>
      <c r="BOK55" s="163"/>
      <c r="BOL55" s="163"/>
      <c r="BOM55" s="163"/>
      <c r="BON55" s="163"/>
      <c r="BOO55" s="163"/>
      <c r="BOP55" s="163"/>
      <c r="BOQ55" s="163"/>
      <c r="BOR55" s="163"/>
      <c r="BOS55" s="163"/>
      <c r="BOT55" s="163"/>
      <c r="BOU55" s="163"/>
      <c r="BOV55" s="163"/>
      <c r="BOW55" s="163"/>
      <c r="BOX55" s="163"/>
      <c r="BOY55" s="163"/>
      <c r="BOZ55" s="163"/>
      <c r="BPA55" s="163"/>
      <c r="BPB55" s="163"/>
      <c r="BPC55" s="163"/>
      <c r="BPD55" s="163"/>
      <c r="BPE55" s="163"/>
      <c r="BPF55" s="163"/>
      <c r="BPG55" s="163"/>
      <c r="BPH55" s="163"/>
      <c r="BPI55" s="163"/>
      <c r="BPJ55" s="163"/>
      <c r="BPK55" s="163"/>
      <c r="BPL55" s="163"/>
      <c r="BPM55" s="163"/>
      <c r="BPN55" s="163"/>
      <c r="BPO55" s="163"/>
      <c r="BPP55" s="163"/>
      <c r="BPQ55" s="163"/>
      <c r="BPR55" s="163"/>
      <c r="BPS55" s="163"/>
      <c r="BPT55" s="163"/>
      <c r="BPU55" s="163"/>
      <c r="BPV55" s="163"/>
      <c r="BPW55" s="163"/>
      <c r="BPX55" s="163"/>
      <c r="BPY55" s="163"/>
      <c r="BPZ55" s="163"/>
      <c r="BQA55" s="163"/>
      <c r="BQB55" s="163"/>
      <c r="BQC55" s="163"/>
      <c r="BQD55" s="163"/>
      <c r="BQE55" s="163"/>
      <c r="BQF55" s="163"/>
      <c r="BQG55" s="163"/>
      <c r="BQH55" s="163"/>
      <c r="BQI55" s="163"/>
      <c r="BQJ55" s="163"/>
      <c r="BQK55" s="163"/>
      <c r="BQL55" s="163"/>
      <c r="BQM55" s="163"/>
      <c r="BQN55" s="163"/>
      <c r="BQO55" s="163"/>
      <c r="BQP55" s="163"/>
      <c r="BQQ55" s="163"/>
      <c r="BQR55" s="163"/>
      <c r="BQS55" s="163"/>
      <c r="BQT55" s="163"/>
      <c r="BQU55" s="163"/>
      <c r="BQV55" s="163"/>
      <c r="BQW55" s="163"/>
      <c r="BQX55" s="163"/>
      <c r="BQY55" s="163"/>
      <c r="BQZ55" s="163"/>
      <c r="BRA55" s="163"/>
      <c r="BRB55" s="163"/>
      <c r="BRC55" s="163"/>
      <c r="BRD55" s="163"/>
      <c r="BRE55" s="163"/>
      <c r="BRF55" s="163"/>
      <c r="BRG55" s="163"/>
      <c r="BRH55" s="163"/>
      <c r="BRI55" s="163"/>
      <c r="BRJ55" s="163"/>
      <c r="BRK55" s="163"/>
      <c r="BRL55" s="163"/>
      <c r="BRM55" s="163"/>
      <c r="BRN55" s="163"/>
      <c r="BRO55" s="163"/>
      <c r="BRP55" s="163"/>
      <c r="BRQ55" s="163"/>
      <c r="BRR55" s="163"/>
      <c r="BRS55" s="163"/>
      <c r="BRT55" s="163"/>
      <c r="BRU55" s="163"/>
      <c r="BRV55" s="163"/>
      <c r="BRW55" s="163"/>
      <c r="BRX55" s="163"/>
      <c r="BRY55" s="163"/>
      <c r="BRZ55" s="163"/>
      <c r="BSA55" s="163"/>
      <c r="BSB55" s="163"/>
      <c r="BSC55" s="163"/>
      <c r="BSD55" s="163"/>
      <c r="BSE55" s="163"/>
      <c r="BSF55" s="163"/>
      <c r="BSG55" s="163"/>
      <c r="BSH55" s="163"/>
      <c r="BSI55" s="163"/>
      <c r="BSJ55" s="163"/>
      <c r="BSK55" s="163"/>
      <c r="BSL55" s="163"/>
      <c r="BSM55" s="163"/>
      <c r="BSN55" s="163"/>
      <c r="BSO55" s="163"/>
      <c r="BSP55" s="163"/>
      <c r="BSQ55" s="163"/>
      <c r="BSR55" s="163"/>
      <c r="BSS55" s="163"/>
      <c r="BST55" s="163"/>
      <c r="BSU55" s="163"/>
      <c r="BSV55" s="163"/>
      <c r="BSW55" s="163"/>
      <c r="BSX55" s="163"/>
      <c r="BSY55" s="163"/>
      <c r="BSZ55" s="163"/>
      <c r="BTA55" s="163"/>
      <c r="BTB55" s="163"/>
      <c r="BTC55" s="163"/>
      <c r="BTD55" s="163"/>
      <c r="BTE55" s="163"/>
      <c r="BTF55" s="163"/>
      <c r="BTG55" s="163"/>
      <c r="BTH55" s="163"/>
      <c r="BTI55" s="163"/>
      <c r="BTJ55" s="163"/>
      <c r="BTK55" s="163"/>
      <c r="BTL55" s="163"/>
      <c r="BTM55" s="163"/>
      <c r="BTN55" s="163"/>
      <c r="BTO55" s="163"/>
      <c r="BTP55" s="163"/>
      <c r="BTQ55" s="163"/>
      <c r="BTR55" s="163"/>
      <c r="BTS55" s="163"/>
      <c r="BTT55" s="163"/>
      <c r="BTU55" s="163"/>
      <c r="BTV55" s="163"/>
      <c r="BTW55" s="163"/>
      <c r="BTX55" s="163"/>
      <c r="BTY55" s="163"/>
      <c r="BTZ55" s="163"/>
      <c r="BUA55" s="163"/>
      <c r="BUB55" s="163"/>
      <c r="BUC55" s="163"/>
      <c r="BUD55" s="163"/>
      <c r="BUE55" s="163"/>
      <c r="BUF55" s="163"/>
      <c r="BUG55" s="163"/>
      <c r="BUH55" s="163"/>
      <c r="BUI55" s="163"/>
      <c r="BUJ55" s="163"/>
      <c r="BUK55" s="163"/>
      <c r="BUL55" s="163"/>
      <c r="BUM55" s="163"/>
      <c r="BUN55" s="163"/>
      <c r="BUO55" s="163"/>
      <c r="BUP55" s="163"/>
      <c r="BUQ55" s="163"/>
      <c r="BUR55" s="163"/>
      <c r="BUS55" s="163"/>
      <c r="BUT55" s="163"/>
      <c r="BUU55" s="163"/>
      <c r="BUV55" s="163"/>
      <c r="BUW55" s="163"/>
      <c r="BUX55" s="163"/>
      <c r="BUY55" s="163"/>
      <c r="BUZ55" s="163"/>
      <c r="BVA55" s="163"/>
      <c r="BVB55" s="163"/>
      <c r="BVC55" s="163"/>
      <c r="BVD55" s="163"/>
      <c r="BVE55" s="163"/>
      <c r="BVF55" s="163"/>
      <c r="BVG55" s="163"/>
      <c r="BVH55" s="163"/>
      <c r="BVI55" s="163"/>
      <c r="BVJ55" s="163"/>
      <c r="BVK55" s="163"/>
      <c r="BVL55" s="163"/>
      <c r="BVM55" s="163"/>
      <c r="BVN55" s="163"/>
      <c r="BVO55" s="163"/>
      <c r="BVP55" s="163"/>
      <c r="BVQ55" s="163"/>
      <c r="BVR55" s="163"/>
      <c r="BVS55" s="163"/>
      <c r="BVT55" s="163"/>
      <c r="BVU55" s="163"/>
      <c r="BVV55" s="163"/>
      <c r="BVW55" s="163"/>
      <c r="BVX55" s="163"/>
      <c r="BVY55" s="163"/>
      <c r="BVZ55" s="163"/>
      <c r="BWA55" s="163"/>
      <c r="BWB55" s="163"/>
      <c r="BWC55" s="163"/>
      <c r="BWD55" s="163"/>
      <c r="BWE55" s="163"/>
      <c r="BWF55" s="163"/>
      <c r="BWG55" s="163"/>
      <c r="BWH55" s="163"/>
      <c r="BWI55" s="163"/>
      <c r="BWJ55" s="163"/>
      <c r="BWK55" s="163"/>
      <c r="BWL55" s="163"/>
      <c r="BWM55" s="163"/>
      <c r="BWN55" s="163"/>
      <c r="BWO55" s="163"/>
      <c r="BWP55" s="163"/>
      <c r="BWQ55" s="163"/>
      <c r="BWR55" s="163"/>
      <c r="BWS55" s="163"/>
      <c r="BWT55" s="163"/>
      <c r="BWU55" s="163"/>
      <c r="BWV55" s="163"/>
      <c r="BWW55" s="163"/>
      <c r="BWX55" s="163"/>
      <c r="BWY55" s="163"/>
      <c r="BWZ55" s="163"/>
      <c r="BXA55" s="163"/>
      <c r="BXB55" s="163"/>
      <c r="BXC55" s="163"/>
      <c r="BXD55" s="163"/>
      <c r="BXE55" s="163"/>
      <c r="BXF55" s="163"/>
      <c r="BXG55" s="163"/>
      <c r="BXH55" s="163"/>
      <c r="BXI55" s="163"/>
      <c r="BXJ55" s="163"/>
      <c r="BXK55" s="163"/>
      <c r="BXL55" s="163"/>
      <c r="BXM55" s="163"/>
      <c r="BXN55" s="163"/>
      <c r="BXO55" s="163"/>
      <c r="BXP55" s="163"/>
      <c r="BXQ55" s="163"/>
      <c r="BXR55" s="163"/>
      <c r="BXS55" s="163"/>
      <c r="BXT55" s="163"/>
      <c r="BXU55" s="163"/>
      <c r="BXV55" s="163"/>
      <c r="BXW55" s="163"/>
      <c r="BXX55" s="163"/>
      <c r="BXY55" s="163"/>
      <c r="BXZ55" s="163"/>
      <c r="BYA55" s="163"/>
      <c r="BYB55" s="163"/>
      <c r="BYC55" s="163"/>
      <c r="BYD55" s="163"/>
      <c r="BYE55" s="163"/>
      <c r="BYF55" s="163"/>
      <c r="BYG55" s="163"/>
      <c r="BYH55" s="163"/>
      <c r="BYI55" s="163"/>
      <c r="BYJ55" s="163"/>
      <c r="BYK55" s="163"/>
      <c r="BYL55" s="163"/>
      <c r="BYM55" s="163"/>
      <c r="BYN55" s="163"/>
      <c r="BYO55" s="163"/>
      <c r="BYP55" s="163"/>
      <c r="BYQ55" s="163"/>
      <c r="BYR55" s="163"/>
      <c r="BYS55" s="163"/>
      <c r="BYT55" s="163"/>
      <c r="BYU55" s="163"/>
      <c r="BYV55" s="163"/>
      <c r="BYW55" s="163"/>
      <c r="BYX55" s="163"/>
      <c r="BYY55" s="163"/>
      <c r="BYZ55" s="163"/>
      <c r="BZA55" s="163"/>
      <c r="BZB55" s="163"/>
      <c r="BZC55" s="163"/>
      <c r="BZD55" s="163"/>
      <c r="BZE55" s="163"/>
      <c r="BZF55" s="163"/>
      <c r="BZG55" s="163"/>
      <c r="BZH55" s="163"/>
      <c r="BZI55" s="163"/>
      <c r="BZJ55" s="163"/>
      <c r="BZK55" s="163"/>
      <c r="BZL55" s="163"/>
      <c r="BZM55" s="163"/>
      <c r="BZN55" s="163"/>
      <c r="BZO55" s="163"/>
      <c r="BZP55" s="163"/>
      <c r="BZQ55" s="163"/>
      <c r="BZR55" s="163"/>
      <c r="BZS55" s="163"/>
      <c r="BZT55" s="163"/>
      <c r="BZU55" s="163"/>
      <c r="BZV55" s="163"/>
      <c r="BZW55" s="163"/>
      <c r="BZX55" s="163"/>
      <c r="BZY55" s="163"/>
      <c r="BZZ55" s="163"/>
      <c r="CAA55" s="163"/>
      <c r="CAB55" s="163"/>
      <c r="CAC55" s="163"/>
      <c r="CAD55" s="163"/>
      <c r="CAE55" s="163"/>
      <c r="CAF55" s="163"/>
      <c r="CAG55" s="163"/>
      <c r="CAH55" s="163"/>
      <c r="CAI55" s="163"/>
      <c r="CAJ55" s="163"/>
      <c r="CAK55" s="163"/>
      <c r="CAL55" s="163"/>
      <c r="CAM55" s="163"/>
      <c r="CAN55" s="163"/>
      <c r="CAO55" s="163"/>
      <c r="CAP55" s="163"/>
      <c r="CAQ55" s="163"/>
      <c r="CAR55" s="163"/>
      <c r="CAS55" s="163"/>
      <c r="CAT55" s="163"/>
      <c r="CAU55" s="163"/>
      <c r="CAV55" s="163"/>
      <c r="CAW55" s="163"/>
      <c r="CAX55" s="163"/>
      <c r="CAY55" s="163"/>
      <c r="CAZ55" s="163"/>
      <c r="CBA55" s="163"/>
      <c r="CBB55" s="163"/>
      <c r="CBC55" s="163"/>
      <c r="CBD55" s="163"/>
      <c r="CBE55" s="163"/>
      <c r="CBF55" s="163"/>
      <c r="CBG55" s="163"/>
      <c r="CBH55" s="163"/>
      <c r="CBI55" s="163"/>
      <c r="CBJ55" s="163"/>
      <c r="CBK55" s="163"/>
      <c r="CBL55" s="163"/>
      <c r="CBM55" s="163"/>
      <c r="CBN55" s="163"/>
      <c r="CBO55" s="163"/>
      <c r="CBP55" s="163"/>
      <c r="CBQ55" s="163"/>
      <c r="CBR55" s="163"/>
      <c r="CBS55" s="163"/>
      <c r="CBT55" s="163"/>
      <c r="CBU55" s="163"/>
      <c r="CBV55" s="163"/>
      <c r="CBW55" s="163"/>
      <c r="CBX55" s="163"/>
      <c r="CBY55" s="163"/>
      <c r="CBZ55" s="163"/>
      <c r="CCA55" s="163"/>
      <c r="CCB55" s="163"/>
      <c r="CCC55" s="163"/>
      <c r="CCD55" s="163"/>
      <c r="CCE55" s="163"/>
      <c r="CCF55" s="163"/>
      <c r="CCG55" s="163"/>
      <c r="CCH55" s="163"/>
      <c r="CCI55" s="163"/>
      <c r="CCJ55" s="163"/>
      <c r="CCK55" s="163"/>
      <c r="CCL55" s="163"/>
      <c r="CCM55" s="163"/>
      <c r="CCN55" s="163"/>
      <c r="CCO55" s="163"/>
      <c r="CCP55" s="163"/>
      <c r="CCQ55" s="163"/>
      <c r="CCR55" s="163"/>
      <c r="CCS55" s="163"/>
      <c r="CCT55" s="163"/>
      <c r="CCU55" s="163"/>
      <c r="CCV55" s="163"/>
      <c r="CCW55" s="163"/>
      <c r="CCX55" s="163"/>
      <c r="CCY55" s="163"/>
      <c r="CCZ55" s="163"/>
      <c r="CDA55" s="163"/>
      <c r="CDB55" s="163"/>
      <c r="CDC55" s="163"/>
      <c r="CDD55" s="163"/>
      <c r="CDE55" s="163"/>
      <c r="CDF55" s="163"/>
      <c r="CDG55" s="163"/>
      <c r="CDH55" s="163"/>
      <c r="CDI55" s="163"/>
      <c r="CDJ55" s="163"/>
      <c r="CDK55" s="163"/>
      <c r="CDL55" s="163"/>
      <c r="CDM55" s="163"/>
      <c r="CDN55" s="163"/>
      <c r="CDO55" s="163"/>
      <c r="CDP55" s="163"/>
      <c r="CDQ55" s="163"/>
      <c r="CDR55" s="163"/>
      <c r="CDS55" s="163"/>
      <c r="CDT55" s="163"/>
      <c r="CDU55" s="163"/>
      <c r="CDV55" s="163"/>
      <c r="CDW55" s="163"/>
      <c r="CDX55" s="163"/>
      <c r="CDY55" s="163"/>
      <c r="CDZ55" s="163"/>
      <c r="CEA55" s="163"/>
      <c r="CEB55" s="163"/>
      <c r="CEC55" s="163"/>
      <c r="CED55" s="163"/>
      <c r="CEE55" s="163"/>
      <c r="CEF55" s="163"/>
      <c r="CEG55" s="163"/>
      <c r="CEH55" s="163"/>
      <c r="CEI55" s="163"/>
      <c r="CEJ55" s="163"/>
      <c r="CEK55" s="163"/>
      <c r="CEL55" s="163"/>
      <c r="CEM55" s="163"/>
      <c r="CEN55" s="163"/>
      <c r="CEO55" s="163"/>
      <c r="CEP55" s="163"/>
      <c r="CEQ55" s="163"/>
      <c r="CER55" s="163"/>
      <c r="CES55" s="163"/>
      <c r="CET55" s="163"/>
      <c r="CEU55" s="163"/>
      <c r="CEV55" s="163"/>
      <c r="CEW55" s="163"/>
      <c r="CEX55" s="163"/>
      <c r="CEY55" s="163"/>
      <c r="CEZ55" s="163"/>
      <c r="CFA55" s="163"/>
      <c r="CFB55" s="163"/>
      <c r="CFC55" s="163"/>
      <c r="CFD55" s="163"/>
      <c r="CFE55" s="163"/>
      <c r="CFF55" s="163"/>
      <c r="CFG55" s="163"/>
      <c r="CFH55" s="163"/>
      <c r="CFI55" s="163"/>
      <c r="CFJ55" s="163"/>
      <c r="CFK55" s="163"/>
      <c r="CFL55" s="163"/>
      <c r="CFM55" s="163"/>
      <c r="CFN55" s="163"/>
      <c r="CFO55" s="163"/>
      <c r="CFP55" s="163"/>
      <c r="CFQ55" s="163"/>
      <c r="CFR55" s="163"/>
      <c r="CFS55" s="163"/>
      <c r="CFT55" s="163"/>
      <c r="CFU55" s="163"/>
      <c r="CFV55" s="163"/>
      <c r="CFW55" s="163"/>
      <c r="CFX55" s="163"/>
      <c r="CFY55" s="163"/>
      <c r="CFZ55" s="163"/>
      <c r="CGA55" s="163"/>
      <c r="CGB55" s="163"/>
      <c r="CGC55" s="163"/>
      <c r="CGD55" s="163"/>
      <c r="CGE55" s="163"/>
      <c r="CGF55" s="163"/>
      <c r="CGG55" s="163"/>
      <c r="CGH55" s="163"/>
      <c r="CGI55" s="163"/>
      <c r="CGJ55" s="163"/>
      <c r="CGK55" s="163"/>
      <c r="CGL55" s="163"/>
      <c r="CGM55" s="163"/>
      <c r="CGN55" s="163"/>
      <c r="CGO55" s="163"/>
      <c r="CGP55" s="163"/>
      <c r="CGQ55" s="163"/>
      <c r="CGR55" s="163"/>
      <c r="CGS55" s="163"/>
      <c r="CGT55" s="163"/>
      <c r="CGU55" s="163"/>
      <c r="CGV55" s="163"/>
      <c r="CGW55" s="163"/>
      <c r="CGX55" s="163"/>
      <c r="CGY55" s="163"/>
      <c r="CGZ55" s="163"/>
      <c r="CHA55" s="163"/>
      <c r="CHB55" s="163"/>
      <c r="CHC55" s="163"/>
      <c r="CHD55" s="163"/>
      <c r="CHE55" s="163"/>
      <c r="CHF55" s="163"/>
      <c r="CHG55" s="163"/>
      <c r="CHH55" s="163"/>
      <c r="CHI55" s="163"/>
      <c r="CHJ55" s="163"/>
      <c r="CHK55" s="163"/>
      <c r="CHL55" s="163"/>
      <c r="CHM55" s="163"/>
      <c r="CHN55" s="163"/>
      <c r="CHO55" s="163"/>
      <c r="CHP55" s="163"/>
      <c r="CHQ55" s="163"/>
      <c r="CHR55" s="163"/>
      <c r="CHS55" s="163"/>
      <c r="CHT55" s="163"/>
      <c r="CHU55" s="163"/>
      <c r="CHV55" s="163"/>
      <c r="CHW55" s="163"/>
      <c r="CHX55" s="163"/>
      <c r="CHY55" s="163"/>
      <c r="CHZ55" s="163"/>
      <c r="CIA55" s="163"/>
      <c r="CIB55" s="163"/>
      <c r="CIC55" s="163"/>
      <c r="CID55" s="163"/>
      <c r="CIE55" s="163"/>
      <c r="CIF55" s="163"/>
      <c r="CIG55" s="163"/>
      <c r="CIH55" s="163"/>
      <c r="CII55" s="163"/>
      <c r="CIJ55" s="163"/>
      <c r="CIK55" s="163"/>
      <c r="CIL55" s="163"/>
      <c r="CIM55" s="163"/>
      <c r="CIN55" s="163"/>
      <c r="CIO55" s="163"/>
      <c r="CIP55" s="163"/>
      <c r="CIQ55" s="163"/>
      <c r="CIR55" s="163"/>
      <c r="CIS55" s="163"/>
      <c r="CIT55" s="163"/>
      <c r="CIU55" s="163"/>
      <c r="CIV55" s="163"/>
      <c r="CIW55" s="163"/>
      <c r="CIX55" s="163"/>
      <c r="CIY55" s="163"/>
      <c r="CIZ55" s="163"/>
      <c r="CJA55" s="163"/>
      <c r="CJB55" s="163"/>
      <c r="CJC55" s="163"/>
      <c r="CJD55" s="163"/>
      <c r="CJE55" s="163"/>
      <c r="CJF55" s="163"/>
      <c r="CJG55" s="163"/>
      <c r="CJH55" s="163"/>
      <c r="CJI55" s="163"/>
      <c r="CJJ55" s="163"/>
      <c r="CJK55" s="163"/>
      <c r="CJL55" s="163"/>
      <c r="CJM55" s="163"/>
      <c r="CJN55" s="163"/>
      <c r="CJO55" s="163"/>
      <c r="CJP55" s="163"/>
      <c r="CJQ55" s="163"/>
      <c r="CJR55" s="163"/>
      <c r="CJS55" s="163"/>
      <c r="CJT55" s="163"/>
      <c r="CJU55" s="163"/>
      <c r="CJV55" s="163"/>
      <c r="CJW55" s="163"/>
      <c r="CJX55" s="163"/>
      <c r="CJY55" s="163"/>
      <c r="CJZ55" s="163"/>
      <c r="CKA55" s="163"/>
      <c r="CKB55" s="163"/>
      <c r="CKC55" s="163"/>
      <c r="CKD55" s="163"/>
      <c r="CKE55" s="163"/>
      <c r="CKF55" s="163"/>
      <c r="CKG55" s="163"/>
      <c r="CKH55" s="163"/>
      <c r="CKI55" s="163"/>
      <c r="CKJ55" s="163"/>
      <c r="CKK55" s="163"/>
      <c r="CKL55" s="163"/>
      <c r="CKM55" s="163"/>
      <c r="CKN55" s="163"/>
      <c r="CKO55" s="163"/>
      <c r="CKP55" s="163"/>
      <c r="CKQ55" s="163"/>
      <c r="CKR55" s="163"/>
      <c r="CKS55" s="163"/>
      <c r="CKT55" s="163"/>
      <c r="CKU55" s="163"/>
      <c r="CKV55" s="163"/>
      <c r="CKW55" s="163"/>
      <c r="CKX55" s="163"/>
      <c r="CKY55" s="163"/>
      <c r="CKZ55" s="163"/>
      <c r="CLA55" s="163"/>
      <c r="CLB55" s="163"/>
      <c r="CLC55" s="163"/>
      <c r="CLD55" s="163"/>
      <c r="CLE55" s="163"/>
      <c r="CLF55" s="163"/>
      <c r="CLG55" s="163"/>
      <c r="CLH55" s="163"/>
      <c r="CLI55" s="163"/>
      <c r="CLJ55" s="163"/>
      <c r="CLK55" s="163"/>
      <c r="CLL55" s="163"/>
      <c r="CLM55" s="163"/>
      <c r="CLN55" s="163"/>
      <c r="CLO55" s="163"/>
      <c r="CLP55" s="163"/>
      <c r="CLQ55" s="163"/>
      <c r="CLR55" s="163"/>
      <c r="CLS55" s="163"/>
      <c r="CLT55" s="163"/>
      <c r="CLU55" s="163"/>
      <c r="CLV55" s="163"/>
      <c r="CLW55" s="163"/>
      <c r="CLX55" s="163"/>
      <c r="CLY55" s="163"/>
      <c r="CLZ55" s="163"/>
      <c r="CMA55" s="163"/>
      <c r="CMB55" s="163"/>
      <c r="CMC55" s="163"/>
      <c r="CMD55" s="163"/>
      <c r="CME55" s="163"/>
      <c r="CMF55" s="163"/>
      <c r="CMG55" s="163"/>
      <c r="CMH55" s="163"/>
      <c r="CMI55" s="163"/>
      <c r="CMJ55" s="163"/>
      <c r="CMK55" s="163"/>
      <c r="CML55" s="163"/>
      <c r="CMM55" s="163"/>
      <c r="CMN55" s="163"/>
      <c r="CMO55" s="163"/>
      <c r="CMP55" s="163"/>
      <c r="CMQ55" s="163"/>
      <c r="CMR55" s="163"/>
      <c r="CMS55" s="163"/>
      <c r="CMT55" s="163"/>
      <c r="CMU55" s="163"/>
      <c r="CMV55" s="163"/>
      <c r="CMW55" s="163"/>
      <c r="CMX55" s="163"/>
      <c r="CMY55" s="163"/>
      <c r="CMZ55" s="163"/>
      <c r="CNA55" s="163"/>
      <c r="CNB55" s="163"/>
      <c r="CNC55" s="163"/>
      <c r="CND55" s="163"/>
      <c r="CNE55" s="163"/>
      <c r="CNF55" s="163"/>
      <c r="CNG55" s="163"/>
      <c r="CNH55" s="163"/>
      <c r="CNI55" s="163"/>
      <c r="CNJ55" s="163"/>
      <c r="CNK55" s="163"/>
      <c r="CNL55" s="163"/>
      <c r="CNM55" s="163"/>
      <c r="CNN55" s="163"/>
      <c r="CNO55" s="163"/>
      <c r="CNP55" s="163"/>
      <c r="CNQ55" s="163"/>
      <c r="CNR55" s="163"/>
      <c r="CNS55" s="163"/>
      <c r="CNT55" s="163"/>
      <c r="CNU55" s="163"/>
      <c r="CNV55" s="163"/>
      <c r="CNW55" s="163"/>
      <c r="CNX55" s="163"/>
      <c r="CNY55" s="163"/>
      <c r="CNZ55" s="163"/>
      <c r="COA55" s="163"/>
      <c r="COB55" s="163"/>
      <c r="COC55" s="163"/>
      <c r="COD55" s="163"/>
      <c r="COE55" s="163"/>
      <c r="COF55" s="163"/>
      <c r="COG55" s="163"/>
      <c r="COH55" s="163"/>
      <c r="COI55" s="163"/>
      <c r="COJ55" s="163"/>
      <c r="COK55" s="163"/>
      <c r="COL55" s="163"/>
      <c r="COM55" s="163"/>
      <c r="CON55" s="163"/>
      <c r="COO55" s="163"/>
      <c r="COP55" s="163"/>
      <c r="COQ55" s="163"/>
      <c r="COR55" s="163"/>
      <c r="COS55" s="163"/>
      <c r="COT55" s="163"/>
      <c r="COU55" s="163"/>
      <c r="COV55" s="163"/>
      <c r="COW55" s="163"/>
      <c r="COX55" s="163"/>
      <c r="COY55" s="163"/>
      <c r="COZ55" s="163"/>
      <c r="CPA55" s="163"/>
      <c r="CPB55" s="163"/>
      <c r="CPC55" s="163"/>
      <c r="CPD55" s="163"/>
      <c r="CPE55" s="163"/>
      <c r="CPF55" s="163"/>
      <c r="CPG55" s="163"/>
      <c r="CPH55" s="163"/>
      <c r="CPI55" s="163"/>
      <c r="CPJ55" s="163"/>
      <c r="CPK55" s="163"/>
      <c r="CPL55" s="163"/>
      <c r="CPM55" s="163"/>
      <c r="CPN55" s="163"/>
      <c r="CPO55" s="163"/>
      <c r="CPP55" s="163"/>
      <c r="CPQ55" s="163"/>
      <c r="CPR55" s="163"/>
      <c r="CPS55" s="163"/>
      <c r="CPT55" s="163"/>
      <c r="CPU55" s="163"/>
      <c r="CPV55" s="163"/>
      <c r="CPW55" s="163"/>
      <c r="CPX55" s="163"/>
      <c r="CPY55" s="163"/>
      <c r="CPZ55" s="163"/>
      <c r="CQA55" s="163"/>
      <c r="CQB55" s="163"/>
      <c r="CQC55" s="163"/>
      <c r="CQD55" s="163"/>
      <c r="CQE55" s="163"/>
      <c r="CQF55" s="163"/>
      <c r="CQG55" s="163"/>
      <c r="CQH55" s="163"/>
      <c r="CQI55" s="163"/>
      <c r="CQJ55" s="163"/>
      <c r="CQK55" s="163"/>
      <c r="CQL55" s="163"/>
      <c r="CQM55" s="163"/>
      <c r="CQN55" s="163"/>
      <c r="CQO55" s="163"/>
      <c r="CQP55" s="163"/>
      <c r="CQQ55" s="163"/>
      <c r="CQR55" s="163"/>
      <c r="CQS55" s="163"/>
      <c r="CQT55" s="163"/>
      <c r="CQU55" s="163"/>
      <c r="CQV55" s="163"/>
      <c r="CQW55" s="163"/>
      <c r="CQX55" s="163"/>
      <c r="CQY55" s="163"/>
      <c r="CQZ55" s="163"/>
      <c r="CRA55" s="163"/>
      <c r="CRB55" s="163"/>
      <c r="CRC55" s="163"/>
      <c r="CRD55" s="163"/>
      <c r="CRE55" s="163"/>
      <c r="CRF55" s="163"/>
      <c r="CRG55" s="163"/>
      <c r="CRH55" s="163"/>
      <c r="CRI55" s="163"/>
      <c r="CRJ55" s="163"/>
      <c r="CRK55" s="163"/>
      <c r="CRL55" s="163"/>
      <c r="CRM55" s="163"/>
      <c r="CRN55" s="163"/>
      <c r="CRO55" s="163"/>
      <c r="CRP55" s="163"/>
      <c r="CRQ55" s="163"/>
      <c r="CRR55" s="163"/>
      <c r="CRS55" s="163"/>
      <c r="CRT55" s="163"/>
      <c r="CRU55" s="163"/>
      <c r="CRV55" s="163"/>
      <c r="CRW55" s="163"/>
      <c r="CRX55" s="163"/>
      <c r="CRY55" s="163"/>
      <c r="CRZ55" s="163"/>
      <c r="CSA55" s="163"/>
      <c r="CSB55" s="163"/>
      <c r="CSC55" s="163"/>
      <c r="CSD55" s="163"/>
      <c r="CSE55" s="163"/>
      <c r="CSF55" s="163"/>
      <c r="CSG55" s="163"/>
      <c r="CSH55" s="163"/>
      <c r="CSI55" s="163"/>
      <c r="CSJ55" s="163"/>
      <c r="CSK55" s="163"/>
      <c r="CSL55" s="163"/>
      <c r="CSM55" s="163"/>
      <c r="CSN55" s="163"/>
      <c r="CSO55" s="163"/>
      <c r="CSP55" s="163"/>
      <c r="CSQ55" s="163"/>
      <c r="CSR55" s="163"/>
      <c r="CSS55" s="163"/>
      <c r="CST55" s="163"/>
      <c r="CSU55" s="163"/>
      <c r="CSV55" s="163"/>
      <c r="CSW55" s="163"/>
      <c r="CSX55" s="163"/>
      <c r="CSY55" s="163"/>
      <c r="CSZ55" s="163"/>
      <c r="CTA55" s="163"/>
      <c r="CTB55" s="163"/>
      <c r="CTC55" s="163"/>
      <c r="CTD55" s="163"/>
      <c r="CTE55" s="163"/>
      <c r="CTF55" s="163"/>
      <c r="CTG55" s="163"/>
      <c r="CTH55" s="163"/>
      <c r="CTI55" s="163"/>
      <c r="CTJ55" s="163"/>
      <c r="CTK55" s="163"/>
      <c r="CTL55" s="163"/>
      <c r="CTM55" s="163"/>
      <c r="CTN55" s="163"/>
      <c r="CTO55" s="163"/>
      <c r="CTP55" s="163"/>
      <c r="CTQ55" s="163"/>
      <c r="CTR55" s="163"/>
      <c r="CTS55" s="163"/>
      <c r="CTT55" s="163"/>
      <c r="CTU55" s="163"/>
      <c r="CTV55" s="163"/>
      <c r="CTW55" s="163"/>
      <c r="CTX55" s="163"/>
      <c r="CTY55" s="163"/>
      <c r="CTZ55" s="163"/>
      <c r="CUA55" s="163"/>
      <c r="CUB55" s="163"/>
      <c r="CUC55" s="163"/>
      <c r="CUD55" s="163"/>
      <c r="CUE55" s="163"/>
      <c r="CUF55" s="163"/>
      <c r="CUG55" s="163"/>
      <c r="CUH55" s="163"/>
      <c r="CUI55" s="163"/>
      <c r="CUJ55" s="163"/>
      <c r="CUK55" s="163"/>
      <c r="CUL55" s="163"/>
      <c r="CUM55" s="163"/>
      <c r="CUN55" s="163"/>
      <c r="CUO55" s="163"/>
      <c r="CUP55" s="163"/>
      <c r="CUQ55" s="163"/>
      <c r="CUR55" s="163"/>
      <c r="CUS55" s="163"/>
      <c r="CUT55" s="163"/>
      <c r="CUU55" s="163"/>
      <c r="CUV55" s="163"/>
      <c r="CUW55" s="163"/>
      <c r="CUX55" s="163"/>
      <c r="CUY55" s="163"/>
      <c r="CUZ55" s="163"/>
      <c r="CVA55" s="163"/>
      <c r="CVB55" s="163"/>
      <c r="CVC55" s="163"/>
      <c r="CVD55" s="163"/>
      <c r="CVE55" s="163"/>
      <c r="CVF55" s="163"/>
      <c r="CVG55" s="163"/>
      <c r="CVH55" s="163"/>
      <c r="CVI55" s="163"/>
      <c r="CVJ55" s="163"/>
      <c r="CVK55" s="163"/>
      <c r="CVL55" s="163"/>
      <c r="CVM55" s="163"/>
      <c r="CVN55" s="163"/>
      <c r="CVO55" s="163"/>
      <c r="CVP55" s="163"/>
      <c r="CVQ55" s="163"/>
      <c r="CVR55" s="163"/>
      <c r="CVS55" s="163"/>
      <c r="CVT55" s="163"/>
      <c r="CVU55" s="163"/>
      <c r="CVV55" s="163"/>
      <c r="CVW55" s="163"/>
      <c r="CVX55" s="163"/>
      <c r="CVY55" s="163"/>
      <c r="CVZ55" s="163"/>
      <c r="CWA55" s="163"/>
      <c r="CWB55" s="163"/>
      <c r="CWC55" s="163"/>
      <c r="CWD55" s="163"/>
      <c r="CWE55" s="163"/>
      <c r="CWF55" s="163"/>
      <c r="CWG55" s="163"/>
      <c r="CWH55" s="163"/>
      <c r="CWI55" s="163"/>
      <c r="CWJ55" s="163"/>
      <c r="CWK55" s="163"/>
      <c r="CWL55" s="163"/>
      <c r="CWM55" s="163"/>
      <c r="CWN55" s="163"/>
      <c r="CWO55" s="163"/>
      <c r="CWP55" s="163"/>
      <c r="CWQ55" s="163"/>
      <c r="CWR55" s="163"/>
      <c r="CWS55" s="163"/>
      <c r="CWT55" s="163"/>
      <c r="CWU55" s="163"/>
      <c r="CWV55" s="163"/>
      <c r="CWW55" s="163"/>
      <c r="CWX55" s="163"/>
      <c r="CWY55" s="163"/>
      <c r="CWZ55" s="163"/>
      <c r="CXA55" s="163"/>
      <c r="CXB55" s="163"/>
      <c r="CXC55" s="163"/>
      <c r="CXD55" s="163"/>
      <c r="CXE55" s="163"/>
      <c r="CXF55" s="163"/>
      <c r="CXG55" s="163"/>
      <c r="CXH55" s="163"/>
      <c r="CXI55" s="163"/>
      <c r="CXJ55" s="163"/>
      <c r="CXK55" s="163"/>
      <c r="CXL55" s="163"/>
      <c r="CXM55" s="163"/>
      <c r="CXN55" s="163"/>
      <c r="CXO55" s="163"/>
      <c r="CXP55" s="163"/>
      <c r="CXQ55" s="163"/>
      <c r="CXR55" s="163"/>
      <c r="CXS55" s="163"/>
      <c r="CXT55" s="163"/>
      <c r="CXU55" s="163"/>
      <c r="CXV55" s="163"/>
      <c r="CXW55" s="163"/>
      <c r="CXX55" s="163"/>
      <c r="CXY55" s="163"/>
      <c r="CXZ55" s="163"/>
      <c r="CYA55" s="163"/>
      <c r="CYB55" s="163"/>
      <c r="CYC55" s="163"/>
      <c r="CYD55" s="163"/>
      <c r="CYE55" s="163"/>
      <c r="CYF55" s="163"/>
      <c r="CYG55" s="163"/>
      <c r="CYH55" s="163"/>
      <c r="CYI55" s="163"/>
      <c r="CYJ55" s="163"/>
      <c r="CYK55" s="163"/>
      <c r="CYL55" s="163"/>
      <c r="CYM55" s="163"/>
      <c r="CYN55" s="163"/>
      <c r="CYO55" s="163"/>
      <c r="CYP55" s="163"/>
      <c r="CYQ55" s="163"/>
      <c r="CYR55" s="163"/>
      <c r="CYS55" s="163"/>
      <c r="CYT55" s="163"/>
      <c r="CYU55" s="163"/>
      <c r="CYV55" s="163"/>
      <c r="CYW55" s="163"/>
      <c r="CYX55" s="163"/>
      <c r="CYY55" s="163"/>
      <c r="CYZ55" s="163"/>
      <c r="CZA55" s="163"/>
      <c r="CZB55" s="163"/>
      <c r="CZC55" s="163"/>
      <c r="CZD55" s="163"/>
      <c r="CZE55" s="163"/>
      <c r="CZF55" s="163"/>
      <c r="CZG55" s="163"/>
      <c r="CZH55" s="163"/>
      <c r="CZI55" s="163"/>
      <c r="CZJ55" s="163"/>
      <c r="CZK55" s="163"/>
      <c r="CZL55" s="163"/>
      <c r="CZM55" s="163"/>
      <c r="CZN55" s="163"/>
      <c r="CZO55" s="163"/>
      <c r="CZP55" s="163"/>
      <c r="CZQ55" s="163"/>
      <c r="CZR55" s="163"/>
      <c r="CZS55" s="163"/>
      <c r="CZT55" s="163"/>
      <c r="CZU55" s="163"/>
      <c r="CZV55" s="163"/>
      <c r="CZW55" s="163"/>
      <c r="CZX55" s="163"/>
      <c r="CZY55" s="163"/>
      <c r="CZZ55" s="163"/>
      <c r="DAA55" s="163"/>
      <c r="DAB55" s="163"/>
      <c r="DAC55" s="163"/>
      <c r="DAD55" s="163"/>
      <c r="DAE55" s="163"/>
      <c r="DAF55" s="163"/>
      <c r="DAG55" s="163"/>
      <c r="DAH55" s="163"/>
      <c r="DAI55" s="163"/>
      <c r="DAJ55" s="163"/>
      <c r="DAK55" s="163"/>
      <c r="DAL55" s="163"/>
      <c r="DAM55" s="163"/>
      <c r="DAN55" s="163"/>
      <c r="DAO55" s="163"/>
      <c r="DAP55" s="163"/>
      <c r="DAQ55" s="163"/>
      <c r="DAR55" s="163"/>
      <c r="DAS55" s="163"/>
      <c r="DAT55" s="163"/>
      <c r="DAU55" s="163"/>
      <c r="DAV55" s="163"/>
      <c r="DAW55" s="163"/>
      <c r="DAX55" s="163"/>
      <c r="DAY55" s="163"/>
      <c r="DAZ55" s="163"/>
      <c r="DBA55" s="163"/>
      <c r="DBB55" s="163"/>
      <c r="DBC55" s="163"/>
      <c r="DBD55" s="163"/>
      <c r="DBE55" s="163"/>
      <c r="DBF55" s="163"/>
      <c r="DBG55" s="163"/>
      <c r="DBH55" s="163"/>
      <c r="DBI55" s="163"/>
      <c r="DBJ55" s="163"/>
      <c r="DBK55" s="163"/>
      <c r="DBL55" s="163"/>
      <c r="DBM55" s="163"/>
      <c r="DBN55" s="163"/>
      <c r="DBO55" s="163"/>
      <c r="DBP55" s="163"/>
      <c r="DBQ55" s="163"/>
      <c r="DBR55" s="163"/>
      <c r="DBS55" s="163"/>
      <c r="DBT55" s="163"/>
      <c r="DBU55" s="163"/>
      <c r="DBV55" s="163"/>
      <c r="DBW55" s="163"/>
      <c r="DBX55" s="163"/>
      <c r="DBY55" s="163"/>
      <c r="DBZ55" s="163"/>
      <c r="DCA55" s="163"/>
      <c r="DCB55" s="163"/>
      <c r="DCC55" s="163"/>
      <c r="DCD55" s="163"/>
      <c r="DCE55" s="163"/>
      <c r="DCF55" s="163"/>
      <c r="DCG55" s="163"/>
      <c r="DCH55" s="163"/>
      <c r="DCI55" s="163"/>
      <c r="DCJ55" s="163"/>
      <c r="DCK55" s="163"/>
      <c r="DCL55" s="163"/>
      <c r="DCM55" s="163"/>
      <c r="DCN55" s="163"/>
      <c r="DCO55" s="163"/>
      <c r="DCP55" s="163"/>
      <c r="DCQ55" s="163"/>
      <c r="DCR55" s="163"/>
      <c r="DCS55" s="163"/>
      <c r="DCT55" s="163"/>
      <c r="DCU55" s="163"/>
      <c r="DCV55" s="163"/>
      <c r="DCW55" s="163"/>
      <c r="DCX55" s="163"/>
      <c r="DCY55" s="163"/>
      <c r="DCZ55" s="163"/>
      <c r="DDA55" s="163"/>
      <c r="DDB55" s="163"/>
      <c r="DDC55" s="163"/>
      <c r="DDD55" s="163"/>
      <c r="DDE55" s="163"/>
      <c r="DDF55" s="163"/>
      <c r="DDG55" s="163"/>
      <c r="DDH55" s="163"/>
      <c r="DDI55" s="163"/>
      <c r="DDJ55" s="163"/>
      <c r="DDK55" s="163"/>
      <c r="DDL55" s="163"/>
      <c r="DDM55" s="163"/>
      <c r="DDN55" s="163"/>
      <c r="DDO55" s="163"/>
      <c r="DDP55" s="163"/>
      <c r="DDQ55" s="163"/>
      <c r="DDR55" s="163"/>
      <c r="DDS55" s="163"/>
      <c r="DDT55" s="163"/>
      <c r="DDU55" s="163"/>
      <c r="DDV55" s="163"/>
      <c r="DDW55" s="163"/>
      <c r="DDX55" s="163"/>
      <c r="DDY55" s="163"/>
      <c r="DDZ55" s="163"/>
      <c r="DEA55" s="163"/>
      <c r="DEB55" s="163"/>
      <c r="DEC55" s="163"/>
      <c r="DED55" s="163"/>
      <c r="DEE55" s="163"/>
      <c r="DEF55" s="163"/>
      <c r="DEG55" s="163"/>
      <c r="DEH55" s="163"/>
      <c r="DEI55" s="163"/>
      <c r="DEJ55" s="163"/>
      <c r="DEK55" s="163"/>
      <c r="DEL55" s="163"/>
      <c r="DEM55" s="163"/>
      <c r="DEN55" s="163"/>
      <c r="DEO55" s="163"/>
      <c r="DEP55" s="163"/>
      <c r="DEQ55" s="163"/>
      <c r="DER55" s="163"/>
      <c r="DES55" s="163"/>
      <c r="DET55" s="163"/>
      <c r="DEU55" s="163"/>
      <c r="DEV55" s="163"/>
      <c r="DEW55" s="163"/>
      <c r="DEX55" s="163"/>
      <c r="DEY55" s="163"/>
      <c r="DEZ55" s="163"/>
      <c r="DFA55" s="163"/>
      <c r="DFB55" s="163"/>
      <c r="DFC55" s="163"/>
      <c r="DFD55" s="163"/>
      <c r="DFE55" s="163"/>
      <c r="DFF55" s="163"/>
      <c r="DFG55" s="163"/>
      <c r="DFH55" s="163"/>
      <c r="DFI55" s="163"/>
      <c r="DFJ55" s="163"/>
      <c r="DFK55" s="163"/>
      <c r="DFL55" s="163"/>
      <c r="DFM55" s="163"/>
      <c r="DFN55" s="163"/>
      <c r="DFO55" s="163"/>
      <c r="DFP55" s="163"/>
      <c r="DFQ55" s="163"/>
      <c r="DFR55" s="163"/>
      <c r="DFS55" s="163"/>
      <c r="DFT55" s="163"/>
      <c r="DFU55" s="163"/>
      <c r="DFV55" s="163"/>
      <c r="DFW55" s="163"/>
      <c r="DFX55" s="163"/>
      <c r="DFY55" s="163"/>
      <c r="DFZ55" s="163"/>
      <c r="DGA55" s="163"/>
      <c r="DGB55" s="163"/>
      <c r="DGC55" s="163"/>
      <c r="DGD55" s="163"/>
      <c r="DGE55" s="163"/>
      <c r="DGF55" s="163"/>
      <c r="DGG55" s="163"/>
      <c r="DGH55" s="163"/>
      <c r="DGI55" s="163"/>
      <c r="DGJ55" s="163"/>
      <c r="DGK55" s="163"/>
      <c r="DGL55" s="163"/>
      <c r="DGM55" s="163"/>
      <c r="DGN55" s="163"/>
      <c r="DGO55" s="163"/>
      <c r="DGP55" s="163"/>
      <c r="DGQ55" s="163"/>
      <c r="DGR55" s="163"/>
      <c r="DGS55" s="163"/>
      <c r="DGT55" s="163"/>
      <c r="DGU55" s="163"/>
      <c r="DGV55" s="163"/>
      <c r="DGW55" s="163"/>
      <c r="DGX55" s="163"/>
      <c r="DGY55" s="163"/>
      <c r="DGZ55" s="163"/>
      <c r="DHA55" s="163"/>
      <c r="DHB55" s="163"/>
      <c r="DHC55" s="163"/>
      <c r="DHD55" s="163"/>
      <c r="DHE55" s="163"/>
      <c r="DHF55" s="163"/>
      <c r="DHG55" s="163"/>
      <c r="DHH55" s="163"/>
      <c r="DHI55" s="163"/>
      <c r="DHJ55" s="163"/>
      <c r="DHK55" s="163"/>
      <c r="DHL55" s="163"/>
      <c r="DHM55" s="163"/>
      <c r="DHN55" s="163"/>
      <c r="DHO55" s="163"/>
      <c r="DHP55" s="163"/>
      <c r="DHQ55" s="163"/>
      <c r="DHR55" s="163"/>
      <c r="DHS55" s="163"/>
      <c r="DHT55" s="163"/>
      <c r="DHU55" s="163"/>
      <c r="DHV55" s="163"/>
      <c r="DHW55" s="163"/>
      <c r="DHX55" s="163"/>
      <c r="DHY55" s="163"/>
      <c r="DHZ55" s="163"/>
      <c r="DIA55" s="163"/>
      <c r="DIB55" s="163"/>
      <c r="DIC55" s="163"/>
      <c r="DID55" s="163"/>
      <c r="DIE55" s="163"/>
      <c r="DIF55" s="163"/>
      <c r="DIG55" s="163"/>
      <c r="DIH55" s="163"/>
      <c r="DII55" s="163"/>
      <c r="DIJ55" s="163"/>
      <c r="DIK55" s="163"/>
      <c r="DIL55" s="163"/>
      <c r="DIM55" s="163"/>
      <c r="DIN55" s="163"/>
      <c r="DIO55" s="163"/>
      <c r="DIP55" s="163"/>
      <c r="DIQ55" s="163"/>
      <c r="DIR55" s="163"/>
      <c r="DIS55" s="163"/>
      <c r="DIT55" s="163"/>
      <c r="DIU55" s="163"/>
      <c r="DIV55" s="163"/>
      <c r="DIW55" s="163"/>
      <c r="DIX55" s="163"/>
      <c r="DIY55" s="163"/>
      <c r="DIZ55" s="163"/>
      <c r="DJA55" s="163"/>
      <c r="DJB55" s="163"/>
      <c r="DJC55" s="163"/>
      <c r="DJD55" s="163"/>
      <c r="DJE55" s="163"/>
      <c r="DJF55" s="163"/>
      <c r="DJG55" s="163"/>
      <c r="DJH55" s="163"/>
      <c r="DJI55" s="163"/>
      <c r="DJJ55" s="163"/>
      <c r="DJK55" s="163"/>
      <c r="DJL55" s="163"/>
      <c r="DJM55" s="163"/>
      <c r="DJN55" s="163"/>
      <c r="DJO55" s="163"/>
      <c r="DJP55" s="163"/>
      <c r="DJQ55" s="163"/>
      <c r="DJR55" s="163"/>
      <c r="DJS55" s="163"/>
      <c r="DJT55" s="163"/>
      <c r="DJU55" s="163"/>
      <c r="DJV55" s="163"/>
      <c r="DJW55" s="163"/>
      <c r="DJX55" s="163"/>
      <c r="DJY55" s="163"/>
      <c r="DJZ55" s="163"/>
      <c r="DKA55" s="163"/>
      <c r="DKB55" s="163"/>
      <c r="DKC55" s="163"/>
      <c r="DKD55" s="163"/>
      <c r="DKE55" s="163"/>
      <c r="DKF55" s="163"/>
      <c r="DKG55" s="163"/>
      <c r="DKH55" s="163"/>
      <c r="DKI55" s="163"/>
      <c r="DKJ55" s="163"/>
      <c r="DKK55" s="163"/>
      <c r="DKL55" s="163"/>
      <c r="DKM55" s="163"/>
      <c r="DKN55" s="163"/>
      <c r="DKO55" s="163"/>
      <c r="DKP55" s="163"/>
      <c r="DKQ55" s="163"/>
      <c r="DKR55" s="163"/>
      <c r="DKS55" s="163"/>
      <c r="DKT55" s="163"/>
      <c r="DKU55" s="163"/>
      <c r="DKV55" s="163"/>
      <c r="DKW55" s="163"/>
      <c r="DKX55" s="163"/>
      <c r="DKY55" s="163"/>
      <c r="DKZ55" s="163"/>
      <c r="DLA55" s="163"/>
      <c r="DLB55" s="163"/>
      <c r="DLC55" s="163"/>
      <c r="DLD55" s="163"/>
      <c r="DLE55" s="163"/>
      <c r="DLF55" s="163"/>
      <c r="DLG55" s="163"/>
      <c r="DLH55" s="163"/>
      <c r="DLI55" s="163"/>
      <c r="DLJ55" s="163"/>
      <c r="DLK55" s="163"/>
      <c r="DLL55" s="163"/>
      <c r="DLM55" s="163"/>
      <c r="DLN55" s="163"/>
      <c r="DLO55" s="163"/>
      <c r="DLP55" s="163"/>
      <c r="DLQ55" s="163"/>
      <c r="DLR55" s="163"/>
      <c r="DLS55" s="163"/>
      <c r="DLT55" s="163"/>
      <c r="DLU55" s="163"/>
      <c r="DLV55" s="163"/>
      <c r="DLW55" s="163"/>
      <c r="DLX55" s="163"/>
      <c r="DLY55" s="163"/>
      <c r="DLZ55" s="163"/>
      <c r="DMA55" s="163"/>
      <c r="DMB55" s="163"/>
      <c r="DMC55" s="163"/>
      <c r="DMD55" s="163"/>
      <c r="DME55" s="163"/>
      <c r="DMF55" s="163"/>
      <c r="DMG55" s="163"/>
      <c r="DMH55" s="163"/>
      <c r="DMI55" s="163"/>
      <c r="DMJ55" s="163"/>
      <c r="DMK55" s="163"/>
      <c r="DML55" s="163"/>
      <c r="DMM55" s="163"/>
      <c r="DMN55" s="163"/>
      <c r="DMO55" s="163"/>
      <c r="DMP55" s="163"/>
      <c r="DMQ55" s="163"/>
      <c r="DMR55" s="163"/>
      <c r="DMS55" s="163"/>
      <c r="DMT55" s="163"/>
      <c r="DMU55" s="163"/>
      <c r="DMV55" s="163"/>
      <c r="DMW55" s="163"/>
      <c r="DMX55" s="163"/>
      <c r="DMY55" s="163"/>
      <c r="DMZ55" s="163"/>
      <c r="DNA55" s="163"/>
      <c r="DNB55" s="163"/>
      <c r="DNC55" s="163"/>
      <c r="DND55" s="163"/>
      <c r="DNE55" s="163"/>
      <c r="DNF55" s="163"/>
      <c r="DNG55" s="163"/>
      <c r="DNH55" s="163"/>
      <c r="DNI55" s="163"/>
      <c r="DNJ55" s="163"/>
      <c r="DNK55" s="163"/>
      <c r="DNL55" s="163"/>
      <c r="DNM55" s="163"/>
      <c r="DNN55" s="163"/>
      <c r="DNO55" s="163"/>
      <c r="DNP55" s="163"/>
      <c r="DNQ55" s="163"/>
      <c r="DNR55" s="163"/>
      <c r="DNS55" s="163"/>
      <c r="DNT55" s="163"/>
      <c r="DNU55" s="163"/>
      <c r="DNV55" s="163"/>
      <c r="DNW55" s="163"/>
      <c r="DNX55" s="163"/>
      <c r="DNY55" s="163"/>
      <c r="DNZ55" s="163"/>
      <c r="DOA55" s="163"/>
      <c r="DOB55" s="163"/>
      <c r="DOC55" s="163"/>
      <c r="DOD55" s="163"/>
      <c r="DOE55" s="163"/>
      <c r="DOF55" s="163"/>
      <c r="DOG55" s="163"/>
      <c r="DOH55" s="163"/>
      <c r="DOI55" s="163"/>
      <c r="DOJ55" s="163"/>
      <c r="DOK55" s="163"/>
      <c r="DOL55" s="163"/>
      <c r="DOM55" s="163"/>
      <c r="DON55" s="163"/>
      <c r="DOO55" s="163"/>
      <c r="DOP55" s="163"/>
      <c r="DOQ55" s="163"/>
      <c r="DOR55" s="163"/>
      <c r="DOS55" s="163"/>
      <c r="DOT55" s="163"/>
      <c r="DOU55" s="163"/>
      <c r="DOV55" s="163"/>
      <c r="DOW55" s="163"/>
      <c r="DOX55" s="163"/>
      <c r="DOY55" s="163"/>
      <c r="DOZ55" s="163"/>
      <c r="DPA55" s="163"/>
      <c r="DPB55" s="163"/>
      <c r="DPC55" s="163"/>
      <c r="DPD55" s="163"/>
      <c r="DPE55" s="163"/>
      <c r="DPF55" s="163"/>
      <c r="DPG55" s="163"/>
      <c r="DPH55" s="163"/>
      <c r="DPI55" s="163"/>
      <c r="DPJ55" s="163"/>
      <c r="DPK55" s="163"/>
      <c r="DPL55" s="163"/>
      <c r="DPM55" s="163"/>
      <c r="DPN55" s="163"/>
      <c r="DPO55" s="163"/>
      <c r="DPP55" s="163"/>
      <c r="DPQ55" s="163"/>
      <c r="DPR55" s="163"/>
      <c r="DPS55" s="163"/>
      <c r="DPT55" s="163"/>
      <c r="DPU55" s="163"/>
      <c r="DPV55" s="163"/>
      <c r="DPW55" s="163"/>
      <c r="DPX55" s="163"/>
      <c r="DPY55" s="163"/>
      <c r="DPZ55" s="163"/>
      <c r="DQA55" s="163"/>
      <c r="DQB55" s="163"/>
      <c r="DQC55" s="163"/>
      <c r="DQD55" s="163"/>
      <c r="DQE55" s="163"/>
      <c r="DQF55" s="163"/>
      <c r="DQG55" s="163"/>
      <c r="DQH55" s="163"/>
      <c r="DQI55" s="163"/>
      <c r="DQJ55" s="163"/>
      <c r="DQK55" s="163"/>
      <c r="DQL55" s="163"/>
      <c r="DQM55" s="163"/>
      <c r="DQN55" s="163"/>
      <c r="DQO55" s="163"/>
      <c r="DQP55" s="163"/>
      <c r="DQQ55" s="163"/>
      <c r="DQR55" s="163"/>
      <c r="DQS55" s="163"/>
      <c r="DQT55" s="163"/>
      <c r="DQU55" s="163"/>
      <c r="DQV55" s="163"/>
      <c r="DQW55" s="163"/>
      <c r="DQX55" s="163"/>
      <c r="DQY55" s="163"/>
      <c r="DQZ55" s="163"/>
      <c r="DRA55" s="163"/>
      <c r="DRB55" s="163"/>
      <c r="DRC55" s="163"/>
      <c r="DRD55" s="163"/>
      <c r="DRE55" s="163"/>
      <c r="DRF55" s="163"/>
      <c r="DRG55" s="163"/>
      <c r="DRH55" s="163"/>
      <c r="DRI55" s="163"/>
      <c r="DRJ55" s="163"/>
      <c r="DRK55" s="163"/>
      <c r="DRL55" s="163"/>
      <c r="DRM55" s="163"/>
      <c r="DRN55" s="163"/>
      <c r="DRO55" s="163"/>
      <c r="DRP55" s="163"/>
      <c r="DRQ55" s="163"/>
      <c r="DRR55" s="163"/>
      <c r="DRS55" s="163"/>
      <c r="DRT55" s="163"/>
      <c r="DRU55" s="163"/>
      <c r="DRV55" s="163"/>
      <c r="DRW55" s="163"/>
      <c r="DRX55" s="163"/>
      <c r="DRY55" s="163"/>
      <c r="DRZ55" s="163"/>
      <c r="DSA55" s="163"/>
      <c r="DSB55" s="163"/>
      <c r="DSC55" s="163"/>
      <c r="DSD55" s="163"/>
      <c r="DSE55" s="163"/>
      <c r="DSF55" s="163"/>
      <c r="DSG55" s="163"/>
      <c r="DSH55" s="163"/>
      <c r="DSI55" s="163"/>
      <c r="DSJ55" s="163"/>
      <c r="DSK55" s="163"/>
      <c r="DSL55" s="163"/>
      <c r="DSM55" s="163"/>
      <c r="DSN55" s="163"/>
      <c r="DSO55" s="163"/>
      <c r="DSP55" s="163"/>
      <c r="DSQ55" s="163"/>
      <c r="DSR55" s="163"/>
      <c r="DSS55" s="163"/>
      <c r="DST55" s="163"/>
      <c r="DSU55" s="163"/>
      <c r="DSV55" s="163"/>
      <c r="DSW55" s="163"/>
      <c r="DSX55" s="163"/>
      <c r="DSY55" s="163"/>
      <c r="DSZ55" s="163"/>
      <c r="DTA55" s="163"/>
      <c r="DTB55" s="163"/>
      <c r="DTC55" s="163"/>
      <c r="DTD55" s="163"/>
      <c r="DTE55" s="163"/>
      <c r="DTF55" s="163"/>
      <c r="DTG55" s="163"/>
      <c r="DTH55" s="163"/>
      <c r="DTI55" s="163"/>
      <c r="DTJ55" s="163"/>
      <c r="DTK55" s="163"/>
      <c r="DTL55" s="163"/>
      <c r="DTM55" s="163"/>
      <c r="DTN55" s="163"/>
      <c r="DTO55" s="163"/>
      <c r="DTP55" s="163"/>
      <c r="DTQ55" s="163"/>
      <c r="DTR55" s="163"/>
      <c r="DTS55" s="163"/>
      <c r="DTT55" s="163"/>
      <c r="DTU55" s="163"/>
      <c r="DTV55" s="163"/>
      <c r="DTW55" s="163"/>
      <c r="DTX55" s="163"/>
      <c r="DTY55" s="163"/>
      <c r="DTZ55" s="163"/>
      <c r="DUA55" s="163"/>
      <c r="DUB55" s="163"/>
      <c r="DUC55" s="163"/>
      <c r="DUD55" s="163"/>
      <c r="DUE55" s="163"/>
      <c r="DUF55" s="163"/>
      <c r="DUG55" s="163"/>
      <c r="DUH55" s="163"/>
      <c r="DUI55" s="163"/>
      <c r="DUJ55" s="163"/>
      <c r="DUK55" s="163"/>
      <c r="DUL55" s="163"/>
      <c r="DUM55" s="163"/>
      <c r="DUN55" s="163"/>
      <c r="DUO55" s="163"/>
      <c r="DUP55" s="163"/>
      <c r="DUQ55" s="163"/>
      <c r="DUR55" s="163"/>
      <c r="DUS55" s="163"/>
      <c r="DUT55" s="163"/>
      <c r="DUU55" s="163"/>
      <c r="DUV55" s="163"/>
      <c r="DUW55" s="163"/>
      <c r="DUX55" s="163"/>
      <c r="DUY55" s="163"/>
      <c r="DUZ55" s="163"/>
      <c r="DVA55" s="163"/>
      <c r="DVB55" s="163"/>
      <c r="DVC55" s="163"/>
      <c r="DVD55" s="163"/>
      <c r="DVE55" s="163"/>
      <c r="DVF55" s="163"/>
      <c r="DVG55" s="163"/>
      <c r="DVH55" s="163"/>
      <c r="DVI55" s="163"/>
      <c r="DVJ55" s="163"/>
      <c r="DVK55" s="163"/>
      <c r="DVL55" s="163"/>
      <c r="DVM55" s="163"/>
      <c r="DVN55" s="163"/>
      <c r="DVO55" s="163"/>
      <c r="DVP55" s="163"/>
      <c r="DVQ55" s="163"/>
      <c r="DVR55" s="163"/>
      <c r="DVS55" s="163"/>
      <c r="DVT55" s="163"/>
      <c r="DVU55" s="163"/>
      <c r="DVV55" s="163"/>
      <c r="DVW55" s="163"/>
      <c r="DVX55" s="163"/>
      <c r="DVY55" s="163"/>
      <c r="DVZ55" s="163"/>
      <c r="DWA55" s="163"/>
      <c r="DWB55" s="163"/>
      <c r="DWC55" s="163"/>
      <c r="DWD55" s="163"/>
      <c r="DWE55" s="163"/>
      <c r="DWF55" s="163"/>
      <c r="DWG55" s="163"/>
      <c r="DWH55" s="163"/>
      <c r="DWI55" s="163"/>
      <c r="DWJ55" s="163"/>
      <c r="DWK55" s="163"/>
      <c r="DWL55" s="163"/>
      <c r="DWM55" s="163"/>
      <c r="DWN55" s="163"/>
      <c r="DWO55" s="163"/>
      <c r="DWP55" s="163"/>
      <c r="DWQ55" s="163"/>
      <c r="DWR55" s="163"/>
      <c r="DWS55" s="163"/>
      <c r="DWT55" s="163"/>
      <c r="DWU55" s="163"/>
      <c r="DWV55" s="163"/>
      <c r="DWW55" s="163"/>
      <c r="DWX55" s="163"/>
      <c r="DWY55" s="163"/>
      <c r="DWZ55" s="163"/>
      <c r="DXA55" s="163"/>
      <c r="DXB55" s="163"/>
      <c r="DXC55" s="163"/>
      <c r="DXD55" s="163"/>
      <c r="DXE55" s="163"/>
      <c r="DXF55" s="163"/>
      <c r="DXG55" s="163"/>
      <c r="DXH55" s="163"/>
      <c r="DXI55" s="163"/>
      <c r="DXJ55" s="163"/>
      <c r="DXK55" s="163"/>
      <c r="DXL55" s="163"/>
      <c r="DXM55" s="163"/>
      <c r="DXN55" s="163"/>
      <c r="DXO55" s="163"/>
      <c r="DXP55" s="163"/>
      <c r="DXQ55" s="163"/>
      <c r="DXR55" s="163"/>
      <c r="DXS55" s="163"/>
      <c r="DXT55" s="163"/>
      <c r="DXU55" s="163"/>
      <c r="DXV55" s="163"/>
      <c r="DXW55" s="163"/>
      <c r="DXX55" s="163"/>
      <c r="DXY55" s="163"/>
      <c r="DXZ55" s="163"/>
      <c r="DYA55" s="163"/>
      <c r="DYB55" s="163"/>
      <c r="DYC55" s="163"/>
      <c r="DYD55" s="163"/>
      <c r="DYE55" s="163"/>
      <c r="DYF55" s="163"/>
      <c r="DYG55" s="163"/>
      <c r="DYH55" s="163"/>
      <c r="DYI55" s="163"/>
      <c r="DYJ55" s="163"/>
      <c r="DYK55" s="163"/>
      <c r="DYL55" s="163"/>
      <c r="DYM55" s="163"/>
      <c r="DYN55" s="163"/>
      <c r="DYO55" s="163"/>
      <c r="DYP55" s="163"/>
      <c r="DYQ55" s="163"/>
      <c r="DYR55" s="163"/>
      <c r="DYS55" s="163"/>
      <c r="DYT55" s="163"/>
      <c r="DYU55" s="163"/>
      <c r="DYV55" s="163"/>
      <c r="DYW55" s="163"/>
      <c r="DYX55" s="163"/>
      <c r="DYY55" s="163"/>
      <c r="DYZ55" s="163"/>
      <c r="DZA55" s="163"/>
      <c r="DZB55" s="163"/>
      <c r="DZC55" s="163"/>
      <c r="DZD55" s="163"/>
      <c r="DZE55" s="163"/>
      <c r="DZF55" s="163"/>
      <c r="DZG55" s="163"/>
      <c r="DZH55" s="163"/>
      <c r="DZI55" s="163"/>
      <c r="DZJ55" s="163"/>
      <c r="DZK55" s="163"/>
      <c r="DZL55" s="163"/>
      <c r="DZM55" s="163"/>
      <c r="DZN55" s="163"/>
      <c r="DZO55" s="163"/>
      <c r="DZP55" s="163"/>
      <c r="DZQ55" s="163"/>
      <c r="DZR55" s="163"/>
      <c r="DZS55" s="163"/>
      <c r="DZT55" s="163"/>
      <c r="DZU55" s="163"/>
      <c r="DZV55" s="163"/>
      <c r="DZW55" s="163"/>
      <c r="DZX55" s="163"/>
      <c r="DZY55" s="163"/>
      <c r="DZZ55" s="163"/>
      <c r="EAA55" s="163"/>
      <c r="EAB55" s="163"/>
      <c r="EAC55" s="163"/>
      <c r="EAD55" s="163"/>
      <c r="EAE55" s="163"/>
      <c r="EAF55" s="163"/>
      <c r="EAG55" s="163"/>
      <c r="EAH55" s="163"/>
      <c r="EAI55" s="163"/>
      <c r="EAJ55" s="163"/>
      <c r="EAK55" s="163"/>
      <c r="EAL55" s="163"/>
      <c r="EAM55" s="163"/>
      <c r="EAN55" s="163"/>
      <c r="EAO55" s="163"/>
      <c r="EAP55" s="163"/>
      <c r="EAQ55" s="163"/>
      <c r="EAR55" s="163"/>
      <c r="EAS55" s="163"/>
      <c r="EAT55" s="163"/>
      <c r="EAU55" s="163"/>
      <c r="EAV55" s="163"/>
      <c r="EAW55" s="163"/>
      <c r="EAX55" s="163"/>
      <c r="EAY55" s="163"/>
      <c r="EAZ55" s="163"/>
      <c r="EBA55" s="163"/>
      <c r="EBB55" s="163"/>
      <c r="EBC55" s="163"/>
      <c r="EBD55" s="163"/>
      <c r="EBE55" s="163"/>
      <c r="EBF55" s="163"/>
      <c r="EBG55" s="163"/>
      <c r="EBH55" s="163"/>
      <c r="EBI55" s="163"/>
      <c r="EBJ55" s="163"/>
      <c r="EBK55" s="163"/>
      <c r="EBL55" s="163"/>
      <c r="EBM55" s="163"/>
      <c r="EBN55" s="163"/>
      <c r="EBO55" s="163"/>
      <c r="EBP55" s="163"/>
      <c r="EBQ55" s="163"/>
      <c r="EBR55" s="163"/>
      <c r="EBS55" s="163"/>
      <c r="EBT55" s="163"/>
      <c r="EBU55" s="163"/>
      <c r="EBV55" s="163"/>
      <c r="EBW55" s="163"/>
      <c r="EBX55" s="163"/>
      <c r="EBY55" s="163"/>
      <c r="EBZ55" s="163"/>
      <c r="ECA55" s="163"/>
      <c r="ECB55" s="163"/>
      <c r="ECC55" s="163"/>
      <c r="ECD55" s="163"/>
      <c r="ECE55" s="163"/>
      <c r="ECF55" s="163"/>
      <c r="ECG55" s="163"/>
      <c r="ECH55" s="163"/>
      <c r="ECI55" s="163"/>
      <c r="ECJ55" s="163"/>
      <c r="ECK55" s="163"/>
      <c r="ECL55" s="163"/>
      <c r="ECM55" s="163"/>
      <c r="ECN55" s="163"/>
      <c r="ECO55" s="163"/>
      <c r="ECP55" s="163"/>
      <c r="ECQ55" s="163"/>
      <c r="ECR55" s="163"/>
      <c r="ECS55" s="163"/>
      <c r="ECT55" s="163"/>
      <c r="ECU55" s="163"/>
      <c r="ECV55" s="163"/>
      <c r="ECW55" s="163"/>
      <c r="ECX55" s="163"/>
      <c r="ECY55" s="163"/>
      <c r="ECZ55" s="163"/>
      <c r="EDA55" s="163"/>
      <c r="EDB55" s="163"/>
      <c r="EDC55" s="163"/>
      <c r="EDD55" s="163"/>
      <c r="EDE55" s="163"/>
      <c r="EDF55" s="163"/>
      <c r="EDG55" s="163"/>
      <c r="EDH55" s="163"/>
      <c r="EDI55" s="163"/>
      <c r="EDJ55" s="163"/>
      <c r="EDK55" s="163"/>
      <c r="EDL55" s="163"/>
      <c r="EDM55" s="163"/>
      <c r="EDN55" s="163"/>
      <c r="EDO55" s="163"/>
      <c r="EDP55" s="163"/>
      <c r="EDQ55" s="163"/>
      <c r="EDR55" s="163"/>
      <c r="EDS55" s="163"/>
      <c r="EDT55" s="163"/>
      <c r="EDU55" s="163"/>
      <c r="EDV55" s="163"/>
      <c r="EDW55" s="163"/>
      <c r="EDX55" s="163"/>
      <c r="EDY55" s="163"/>
      <c r="EDZ55" s="163"/>
      <c r="EEA55" s="163"/>
      <c r="EEB55" s="163"/>
      <c r="EEC55" s="163"/>
      <c r="EED55" s="163"/>
      <c r="EEE55" s="163"/>
      <c r="EEF55" s="163"/>
      <c r="EEG55" s="163"/>
      <c r="EEH55" s="163"/>
      <c r="EEI55" s="163"/>
      <c r="EEJ55" s="163"/>
      <c r="EEK55" s="163"/>
      <c r="EEL55" s="163"/>
      <c r="EEM55" s="163"/>
      <c r="EEN55" s="163"/>
      <c r="EEO55" s="163"/>
      <c r="EEP55" s="163"/>
      <c r="EEQ55" s="163"/>
      <c r="EER55" s="163"/>
      <c r="EES55" s="163"/>
      <c r="EET55" s="163"/>
      <c r="EEU55" s="163"/>
      <c r="EEV55" s="163"/>
      <c r="EEW55" s="163"/>
      <c r="EEX55" s="163"/>
      <c r="EEY55" s="163"/>
      <c r="EEZ55" s="163"/>
      <c r="EFA55" s="163"/>
      <c r="EFB55" s="163"/>
      <c r="EFC55" s="163"/>
      <c r="EFD55" s="163"/>
      <c r="EFE55" s="163"/>
      <c r="EFF55" s="163"/>
      <c r="EFG55" s="163"/>
      <c r="EFH55" s="163"/>
      <c r="EFI55" s="163"/>
      <c r="EFJ55" s="163"/>
      <c r="EFK55" s="163"/>
      <c r="EFL55" s="163"/>
      <c r="EFM55" s="163"/>
      <c r="EFN55" s="163"/>
      <c r="EFO55" s="163"/>
      <c r="EFP55" s="163"/>
      <c r="EFQ55" s="163"/>
      <c r="EFR55" s="163"/>
      <c r="EFS55" s="163"/>
      <c r="EFT55" s="163"/>
      <c r="EFU55" s="163"/>
      <c r="EFV55" s="163"/>
      <c r="EFW55" s="163"/>
      <c r="EFX55" s="163"/>
      <c r="EFY55" s="163"/>
      <c r="EFZ55" s="163"/>
      <c r="EGA55" s="163"/>
      <c r="EGB55" s="163"/>
      <c r="EGC55" s="163"/>
      <c r="EGD55" s="163"/>
      <c r="EGE55" s="163"/>
      <c r="EGF55" s="163"/>
      <c r="EGG55" s="163"/>
      <c r="EGH55" s="163"/>
      <c r="EGI55" s="163"/>
      <c r="EGJ55" s="163"/>
      <c r="EGK55" s="163"/>
      <c r="EGL55" s="163"/>
      <c r="EGM55" s="163"/>
      <c r="EGN55" s="163"/>
      <c r="EGO55" s="163"/>
      <c r="EGP55" s="163"/>
      <c r="EGQ55" s="163"/>
      <c r="EGR55" s="163"/>
      <c r="EGS55" s="163"/>
      <c r="EGT55" s="163"/>
      <c r="EGU55" s="163"/>
      <c r="EGV55" s="163"/>
      <c r="EGW55" s="163"/>
      <c r="EGX55" s="163"/>
      <c r="EGY55" s="163"/>
      <c r="EGZ55" s="163"/>
      <c r="EHA55" s="163"/>
      <c r="EHB55" s="163"/>
      <c r="EHC55" s="163"/>
      <c r="EHD55" s="163"/>
      <c r="EHE55" s="163"/>
      <c r="EHF55" s="163"/>
      <c r="EHG55" s="163"/>
      <c r="EHH55" s="163"/>
      <c r="EHI55" s="163"/>
      <c r="EHJ55" s="163"/>
      <c r="EHK55" s="163"/>
      <c r="EHL55" s="163"/>
      <c r="EHM55" s="163"/>
      <c r="EHN55" s="163"/>
      <c r="EHO55" s="163"/>
      <c r="EHP55" s="163"/>
      <c r="EHQ55" s="163"/>
      <c r="EHR55" s="163"/>
      <c r="EHS55" s="163"/>
      <c r="EHT55" s="163"/>
      <c r="EHU55" s="163"/>
      <c r="EHV55" s="163"/>
      <c r="EHW55" s="163"/>
      <c r="EHX55" s="163"/>
      <c r="EHY55" s="163"/>
      <c r="EHZ55" s="163"/>
      <c r="EIA55" s="163"/>
      <c r="EIB55" s="163"/>
      <c r="EIC55" s="163"/>
      <c r="EID55" s="163"/>
      <c r="EIE55" s="163"/>
      <c r="EIF55" s="163"/>
      <c r="EIG55" s="163"/>
      <c r="EIH55" s="163"/>
      <c r="EII55" s="163"/>
      <c r="EIJ55" s="163"/>
      <c r="EIK55" s="163"/>
      <c r="EIL55" s="163"/>
      <c r="EIM55" s="163"/>
      <c r="EIN55" s="163"/>
      <c r="EIO55" s="163"/>
      <c r="EIP55" s="163"/>
      <c r="EIQ55" s="163"/>
      <c r="EIR55" s="163"/>
      <c r="EIS55" s="163"/>
      <c r="EIT55" s="163"/>
      <c r="EIU55" s="163"/>
      <c r="EIV55" s="163"/>
      <c r="EIW55" s="163"/>
      <c r="EIX55" s="163"/>
      <c r="EIY55" s="163"/>
      <c r="EIZ55" s="163"/>
      <c r="EJA55" s="163"/>
      <c r="EJB55" s="163"/>
      <c r="EJC55" s="163"/>
      <c r="EJD55" s="163"/>
      <c r="EJE55" s="163"/>
      <c r="EJF55" s="163"/>
      <c r="EJG55" s="163"/>
      <c r="EJH55" s="163"/>
      <c r="EJI55" s="163"/>
      <c r="EJJ55" s="163"/>
      <c r="EJK55" s="163"/>
      <c r="EJL55" s="163"/>
      <c r="EJM55" s="163"/>
      <c r="EJN55" s="163"/>
      <c r="EJO55" s="163"/>
      <c r="EJP55" s="163"/>
      <c r="EJQ55" s="163"/>
      <c r="EJR55" s="163"/>
      <c r="EJS55" s="163"/>
      <c r="EJT55" s="163"/>
      <c r="EJU55" s="163"/>
      <c r="EJV55" s="163"/>
      <c r="EJW55" s="163"/>
      <c r="EJX55" s="163"/>
      <c r="EJY55" s="163"/>
      <c r="EJZ55" s="163"/>
      <c r="EKA55" s="163"/>
      <c r="EKB55" s="163"/>
      <c r="EKC55" s="163"/>
      <c r="EKD55" s="163"/>
      <c r="EKE55" s="163"/>
      <c r="EKF55" s="163"/>
      <c r="EKG55" s="163"/>
      <c r="EKH55" s="163"/>
      <c r="EKI55" s="163"/>
      <c r="EKJ55" s="163"/>
      <c r="EKK55" s="163"/>
      <c r="EKL55" s="163"/>
      <c r="EKM55" s="163"/>
      <c r="EKN55" s="163"/>
      <c r="EKO55" s="163"/>
      <c r="EKP55" s="163"/>
      <c r="EKQ55" s="163"/>
      <c r="EKR55" s="163"/>
      <c r="EKS55" s="163"/>
      <c r="EKT55" s="163"/>
      <c r="EKU55" s="163"/>
      <c r="EKV55" s="163"/>
      <c r="EKW55" s="163"/>
      <c r="EKX55" s="163"/>
      <c r="EKY55" s="163"/>
      <c r="EKZ55" s="163"/>
      <c r="ELA55" s="163"/>
      <c r="ELB55" s="163"/>
      <c r="ELC55" s="163"/>
      <c r="ELD55" s="163"/>
      <c r="ELE55" s="163"/>
      <c r="ELF55" s="163"/>
      <c r="ELG55" s="163"/>
      <c r="ELH55" s="163"/>
      <c r="ELI55" s="163"/>
      <c r="ELJ55" s="163"/>
      <c r="ELK55" s="163"/>
      <c r="ELL55" s="163"/>
      <c r="ELM55" s="163"/>
      <c r="ELN55" s="163"/>
      <c r="ELO55" s="163"/>
      <c r="ELP55" s="163"/>
      <c r="ELQ55" s="163"/>
      <c r="ELR55" s="163"/>
      <c r="ELS55" s="163"/>
      <c r="ELT55" s="163"/>
      <c r="ELU55" s="163"/>
      <c r="ELV55" s="163"/>
      <c r="ELW55" s="163"/>
      <c r="ELX55" s="163"/>
      <c r="ELY55" s="163"/>
      <c r="ELZ55" s="163"/>
      <c r="EMA55" s="163"/>
      <c r="EMB55" s="163"/>
      <c r="EMC55" s="163"/>
      <c r="EMD55" s="163"/>
      <c r="EME55" s="163"/>
      <c r="EMF55" s="163"/>
      <c r="EMG55" s="163"/>
      <c r="EMH55" s="163"/>
      <c r="EMI55" s="163"/>
      <c r="EMJ55" s="163"/>
      <c r="EMK55" s="163"/>
      <c r="EML55" s="163"/>
      <c r="EMM55" s="163"/>
      <c r="EMN55" s="163"/>
      <c r="EMO55" s="163"/>
      <c r="EMP55" s="163"/>
      <c r="EMQ55" s="163"/>
      <c r="EMR55" s="163"/>
      <c r="EMS55" s="163"/>
      <c r="EMT55" s="163"/>
      <c r="EMU55" s="163"/>
      <c r="EMV55" s="163"/>
      <c r="EMW55" s="163"/>
      <c r="EMX55" s="163"/>
      <c r="EMY55" s="163"/>
      <c r="EMZ55" s="163"/>
      <c r="ENA55" s="163"/>
      <c r="ENB55" s="163"/>
      <c r="ENC55" s="163"/>
      <c r="END55" s="163"/>
      <c r="ENE55" s="163"/>
      <c r="ENF55" s="163"/>
      <c r="ENG55" s="163"/>
      <c r="ENH55" s="163"/>
      <c r="ENI55" s="163"/>
      <c r="ENJ55" s="163"/>
      <c r="ENK55" s="163"/>
      <c r="ENL55" s="163"/>
      <c r="ENM55" s="163"/>
      <c r="ENN55" s="163"/>
      <c r="ENO55" s="163"/>
      <c r="ENP55" s="163"/>
      <c r="ENQ55" s="163"/>
      <c r="ENR55" s="163"/>
      <c r="ENS55" s="163"/>
      <c r="ENT55" s="163"/>
      <c r="ENU55" s="163"/>
      <c r="ENV55" s="163"/>
      <c r="ENW55" s="163"/>
      <c r="ENX55" s="163"/>
      <c r="ENY55" s="163"/>
      <c r="ENZ55" s="163"/>
      <c r="EOA55" s="163"/>
      <c r="EOB55" s="163"/>
      <c r="EOC55" s="163"/>
      <c r="EOD55" s="163"/>
      <c r="EOE55" s="163"/>
      <c r="EOF55" s="163"/>
      <c r="EOG55" s="163"/>
      <c r="EOH55" s="163"/>
      <c r="EOI55" s="163"/>
      <c r="EOJ55" s="163"/>
      <c r="EOK55" s="163"/>
      <c r="EOL55" s="163"/>
      <c r="EOM55" s="163"/>
      <c r="EON55" s="163"/>
      <c r="EOO55" s="163"/>
      <c r="EOP55" s="163"/>
      <c r="EOQ55" s="163"/>
      <c r="EOR55" s="163"/>
      <c r="EOS55" s="163"/>
      <c r="EOT55" s="163"/>
      <c r="EOU55" s="163"/>
      <c r="EOV55" s="163"/>
      <c r="EOW55" s="163"/>
      <c r="EOX55" s="163"/>
      <c r="EOY55" s="163"/>
      <c r="EOZ55" s="163"/>
      <c r="EPA55" s="163"/>
      <c r="EPB55" s="163"/>
      <c r="EPC55" s="163"/>
      <c r="EPD55" s="163"/>
      <c r="EPE55" s="163"/>
      <c r="EPF55" s="163"/>
      <c r="EPG55" s="163"/>
      <c r="EPH55" s="163"/>
      <c r="EPI55" s="163"/>
      <c r="EPJ55" s="163"/>
      <c r="EPK55" s="163"/>
      <c r="EPL55" s="163"/>
      <c r="EPM55" s="163"/>
      <c r="EPN55" s="163"/>
      <c r="EPO55" s="163"/>
      <c r="EPP55" s="163"/>
      <c r="EPQ55" s="163"/>
      <c r="EPR55" s="163"/>
      <c r="EPS55" s="163"/>
      <c r="EPT55" s="163"/>
      <c r="EPU55" s="163"/>
      <c r="EPV55" s="163"/>
      <c r="EPW55" s="163"/>
      <c r="EPX55" s="163"/>
      <c r="EPY55" s="163"/>
      <c r="EPZ55" s="163"/>
      <c r="EQA55" s="163"/>
      <c r="EQB55" s="163"/>
      <c r="EQC55" s="163"/>
      <c r="EQD55" s="163"/>
      <c r="EQE55" s="163"/>
      <c r="EQF55" s="163"/>
      <c r="EQG55" s="163"/>
      <c r="EQH55" s="163"/>
      <c r="EQI55" s="163"/>
      <c r="EQJ55" s="163"/>
      <c r="EQK55" s="163"/>
      <c r="EQL55" s="163"/>
      <c r="EQM55" s="163"/>
      <c r="EQN55" s="163"/>
      <c r="EQO55" s="163"/>
      <c r="EQP55" s="163"/>
      <c r="EQQ55" s="163"/>
      <c r="EQR55" s="163"/>
      <c r="EQS55" s="163"/>
      <c r="EQT55" s="163"/>
      <c r="EQU55" s="163"/>
      <c r="EQV55" s="163"/>
      <c r="EQW55" s="163"/>
      <c r="EQX55" s="163"/>
      <c r="EQY55" s="163"/>
      <c r="EQZ55" s="163"/>
      <c r="ERA55" s="163"/>
      <c r="ERB55" s="163"/>
      <c r="ERC55" s="163"/>
      <c r="ERD55" s="163"/>
      <c r="ERE55" s="163"/>
      <c r="ERF55" s="163"/>
      <c r="ERG55" s="163"/>
      <c r="ERH55" s="163"/>
      <c r="ERI55" s="163"/>
      <c r="ERJ55" s="163"/>
      <c r="ERK55" s="163"/>
      <c r="ERL55" s="163"/>
      <c r="ERM55" s="163"/>
      <c r="ERN55" s="163"/>
      <c r="ERO55" s="163"/>
      <c r="ERP55" s="163"/>
      <c r="ERQ55" s="163"/>
      <c r="ERR55" s="163"/>
      <c r="ERS55" s="163"/>
      <c r="ERT55" s="163"/>
      <c r="ERU55" s="163"/>
      <c r="ERV55" s="163"/>
      <c r="ERW55" s="163"/>
      <c r="ERX55" s="163"/>
      <c r="ERY55" s="163"/>
      <c r="ERZ55" s="163"/>
      <c r="ESA55" s="163"/>
      <c r="ESB55" s="163"/>
      <c r="ESC55" s="163"/>
      <c r="ESD55" s="163"/>
      <c r="ESE55" s="163"/>
      <c r="ESF55" s="163"/>
      <c r="ESG55" s="163"/>
      <c r="ESH55" s="163"/>
      <c r="ESI55" s="163"/>
      <c r="ESJ55" s="163"/>
      <c r="ESK55" s="163"/>
      <c r="ESL55" s="163"/>
      <c r="ESM55" s="163"/>
      <c r="ESN55" s="163"/>
      <c r="ESO55" s="163"/>
      <c r="ESP55" s="163"/>
      <c r="ESQ55" s="163"/>
      <c r="ESR55" s="163"/>
      <c r="ESS55" s="163"/>
      <c r="EST55" s="163"/>
      <c r="ESU55" s="163"/>
      <c r="ESV55" s="163"/>
      <c r="ESW55" s="163"/>
      <c r="ESX55" s="163"/>
      <c r="ESY55" s="163"/>
      <c r="ESZ55" s="163"/>
      <c r="ETA55" s="163"/>
      <c r="ETB55" s="163"/>
      <c r="ETC55" s="163"/>
      <c r="ETD55" s="163"/>
      <c r="ETE55" s="163"/>
      <c r="ETF55" s="163"/>
      <c r="ETG55" s="163"/>
      <c r="ETH55" s="163"/>
      <c r="ETI55" s="163"/>
      <c r="ETJ55" s="163"/>
      <c r="ETK55" s="163"/>
      <c r="ETL55" s="163"/>
      <c r="ETM55" s="163"/>
      <c r="ETN55" s="163"/>
      <c r="ETO55" s="163"/>
      <c r="ETP55" s="163"/>
      <c r="ETQ55" s="163"/>
      <c r="ETR55" s="163"/>
      <c r="ETS55" s="163"/>
      <c r="ETT55" s="163"/>
      <c r="ETU55" s="163"/>
      <c r="ETV55" s="163"/>
      <c r="ETW55" s="163"/>
      <c r="ETX55" s="163"/>
      <c r="ETY55" s="163"/>
      <c r="ETZ55" s="163"/>
      <c r="EUA55" s="163"/>
      <c r="EUB55" s="163"/>
      <c r="EUC55" s="163"/>
      <c r="EUD55" s="163"/>
      <c r="EUE55" s="163"/>
      <c r="EUF55" s="163"/>
      <c r="EUG55" s="163"/>
      <c r="EUH55" s="163"/>
      <c r="EUI55" s="163"/>
      <c r="EUJ55" s="163"/>
      <c r="EUK55" s="163"/>
      <c r="EUL55" s="163"/>
      <c r="EUM55" s="163"/>
      <c r="EUN55" s="163"/>
      <c r="EUO55" s="163"/>
      <c r="EUP55" s="163"/>
      <c r="EUQ55" s="163"/>
      <c r="EUR55" s="163"/>
      <c r="EUS55" s="163"/>
      <c r="EUT55" s="163"/>
      <c r="EUU55" s="163"/>
      <c r="EUV55" s="163"/>
      <c r="EUW55" s="163"/>
      <c r="EUX55" s="163"/>
      <c r="EUY55" s="163"/>
      <c r="EUZ55" s="163"/>
      <c r="EVA55" s="163"/>
      <c r="EVB55" s="163"/>
      <c r="EVC55" s="163"/>
      <c r="EVD55" s="163"/>
      <c r="EVE55" s="163"/>
      <c r="EVF55" s="163"/>
      <c r="EVG55" s="163"/>
      <c r="EVH55" s="163"/>
      <c r="EVI55" s="163"/>
      <c r="EVJ55" s="163"/>
      <c r="EVK55" s="163"/>
      <c r="EVL55" s="163"/>
      <c r="EVM55" s="163"/>
      <c r="EVN55" s="163"/>
      <c r="EVO55" s="163"/>
      <c r="EVP55" s="163"/>
      <c r="EVQ55" s="163"/>
      <c r="EVR55" s="163"/>
      <c r="EVS55" s="163"/>
      <c r="EVT55" s="163"/>
      <c r="EVU55" s="163"/>
      <c r="EVV55" s="163"/>
      <c r="EVW55" s="163"/>
      <c r="EVX55" s="163"/>
      <c r="EVY55" s="163"/>
      <c r="EVZ55" s="163"/>
      <c r="EWA55" s="163"/>
      <c r="EWB55" s="163"/>
      <c r="EWC55" s="163"/>
      <c r="EWD55" s="163"/>
      <c r="EWE55" s="163"/>
      <c r="EWF55" s="163"/>
      <c r="EWG55" s="163"/>
      <c r="EWH55" s="163"/>
      <c r="EWI55" s="163"/>
      <c r="EWJ55" s="163"/>
      <c r="EWK55" s="163"/>
      <c r="EWL55" s="163"/>
      <c r="EWM55" s="163"/>
      <c r="EWN55" s="163"/>
      <c r="EWO55" s="163"/>
      <c r="EWP55" s="163"/>
      <c r="EWQ55" s="163"/>
      <c r="EWR55" s="163"/>
      <c r="EWS55" s="163"/>
      <c r="EWT55" s="163"/>
      <c r="EWU55" s="163"/>
      <c r="EWV55" s="163"/>
      <c r="EWW55" s="163"/>
      <c r="EWX55" s="163"/>
      <c r="EWY55" s="163"/>
      <c r="EWZ55" s="163"/>
      <c r="EXA55" s="163"/>
      <c r="EXB55" s="163"/>
      <c r="EXC55" s="163"/>
      <c r="EXD55" s="163"/>
      <c r="EXE55" s="163"/>
      <c r="EXF55" s="163"/>
      <c r="EXG55" s="163"/>
      <c r="EXH55" s="163"/>
      <c r="EXI55" s="163"/>
      <c r="EXJ55" s="163"/>
      <c r="EXK55" s="163"/>
      <c r="EXL55" s="163"/>
      <c r="EXM55" s="163"/>
      <c r="EXN55" s="163"/>
      <c r="EXO55" s="163"/>
      <c r="EXP55" s="163"/>
      <c r="EXQ55" s="163"/>
      <c r="EXR55" s="163"/>
      <c r="EXS55" s="163"/>
      <c r="EXT55" s="163"/>
      <c r="EXU55" s="163"/>
      <c r="EXV55" s="163"/>
      <c r="EXW55" s="163"/>
      <c r="EXX55" s="163"/>
      <c r="EXY55" s="163"/>
      <c r="EXZ55" s="163"/>
      <c r="EYA55" s="163"/>
      <c r="EYB55" s="163"/>
      <c r="EYC55" s="163"/>
      <c r="EYD55" s="163"/>
      <c r="EYE55" s="163"/>
      <c r="EYF55" s="163"/>
      <c r="EYG55" s="163"/>
      <c r="EYH55" s="163"/>
      <c r="EYI55" s="163"/>
      <c r="EYJ55" s="163"/>
      <c r="EYK55" s="163"/>
      <c r="EYL55" s="163"/>
      <c r="EYM55" s="163"/>
      <c r="EYN55" s="163"/>
      <c r="EYO55" s="163"/>
      <c r="EYP55" s="163"/>
      <c r="EYQ55" s="163"/>
      <c r="EYR55" s="163"/>
      <c r="EYS55" s="163"/>
      <c r="EYT55" s="163"/>
      <c r="EYU55" s="163"/>
      <c r="EYV55" s="163"/>
      <c r="EYW55" s="163"/>
      <c r="EYX55" s="163"/>
      <c r="EYY55" s="163"/>
      <c r="EYZ55" s="163"/>
      <c r="EZA55" s="163"/>
      <c r="EZB55" s="163"/>
      <c r="EZC55" s="163"/>
      <c r="EZD55" s="163"/>
      <c r="EZE55" s="163"/>
      <c r="EZF55" s="163"/>
      <c r="EZG55" s="163"/>
      <c r="EZH55" s="163"/>
      <c r="EZI55" s="163"/>
      <c r="EZJ55" s="163"/>
      <c r="EZK55" s="163"/>
      <c r="EZL55" s="163"/>
      <c r="EZM55" s="163"/>
      <c r="EZN55" s="163"/>
      <c r="EZO55" s="163"/>
      <c r="EZP55" s="163"/>
      <c r="EZQ55" s="163"/>
      <c r="EZR55" s="163"/>
      <c r="EZS55" s="163"/>
      <c r="EZT55" s="163"/>
      <c r="EZU55" s="163"/>
      <c r="EZV55" s="163"/>
      <c r="EZW55" s="163"/>
      <c r="EZX55" s="163"/>
      <c r="EZY55" s="163"/>
      <c r="EZZ55" s="163"/>
      <c r="FAA55" s="163"/>
      <c r="FAB55" s="163"/>
      <c r="FAC55" s="163"/>
      <c r="FAD55" s="163"/>
      <c r="FAE55" s="163"/>
      <c r="FAF55" s="163"/>
      <c r="FAG55" s="163"/>
      <c r="FAH55" s="163"/>
      <c r="FAI55" s="163"/>
      <c r="FAJ55" s="163"/>
      <c r="FAK55" s="163"/>
      <c r="FAL55" s="163"/>
      <c r="FAM55" s="163"/>
      <c r="FAN55" s="163"/>
      <c r="FAO55" s="163"/>
      <c r="FAP55" s="163"/>
      <c r="FAQ55" s="163"/>
      <c r="FAR55" s="163"/>
      <c r="FAS55" s="163"/>
      <c r="FAT55" s="163"/>
      <c r="FAU55" s="163"/>
      <c r="FAV55" s="163"/>
      <c r="FAW55" s="163"/>
      <c r="FAX55" s="163"/>
      <c r="FAY55" s="163"/>
      <c r="FAZ55" s="163"/>
      <c r="FBA55" s="163"/>
      <c r="FBB55" s="163"/>
      <c r="FBC55" s="163"/>
      <c r="FBD55" s="163"/>
      <c r="FBE55" s="163"/>
      <c r="FBF55" s="163"/>
      <c r="FBG55" s="163"/>
      <c r="FBH55" s="163"/>
      <c r="FBI55" s="163"/>
      <c r="FBJ55" s="163"/>
      <c r="FBK55" s="163"/>
      <c r="FBL55" s="163"/>
      <c r="FBM55" s="163"/>
      <c r="FBN55" s="163"/>
      <c r="FBO55" s="163"/>
      <c r="FBP55" s="163"/>
      <c r="FBQ55" s="163"/>
      <c r="FBR55" s="163"/>
      <c r="FBS55" s="163"/>
      <c r="FBT55" s="163"/>
      <c r="FBU55" s="163"/>
      <c r="FBV55" s="163"/>
      <c r="FBW55" s="163"/>
      <c r="FBX55" s="163"/>
      <c r="FBY55" s="163"/>
      <c r="FBZ55" s="163"/>
      <c r="FCA55" s="163"/>
      <c r="FCB55" s="163"/>
      <c r="FCC55" s="163"/>
      <c r="FCD55" s="163"/>
      <c r="FCE55" s="163"/>
      <c r="FCF55" s="163"/>
      <c r="FCG55" s="163"/>
      <c r="FCH55" s="163"/>
      <c r="FCI55" s="163"/>
      <c r="FCJ55" s="163"/>
      <c r="FCK55" s="163"/>
      <c r="FCL55" s="163"/>
      <c r="FCM55" s="163"/>
      <c r="FCN55" s="163"/>
      <c r="FCO55" s="163"/>
      <c r="FCP55" s="163"/>
      <c r="FCQ55" s="163"/>
      <c r="FCR55" s="163"/>
      <c r="FCS55" s="163"/>
      <c r="FCT55" s="163"/>
      <c r="FCU55" s="163"/>
      <c r="FCV55" s="163"/>
      <c r="FCW55" s="163"/>
      <c r="FCX55" s="163"/>
      <c r="FCY55" s="163"/>
      <c r="FCZ55" s="163"/>
      <c r="FDA55" s="163"/>
      <c r="FDB55" s="163"/>
      <c r="FDC55" s="163"/>
      <c r="FDD55" s="163"/>
      <c r="FDE55" s="163"/>
      <c r="FDF55" s="163"/>
      <c r="FDG55" s="163"/>
      <c r="FDH55" s="163"/>
      <c r="FDI55" s="163"/>
      <c r="FDJ55" s="163"/>
      <c r="FDK55" s="163"/>
      <c r="FDL55" s="163"/>
      <c r="FDM55" s="163"/>
      <c r="FDN55" s="163"/>
      <c r="FDO55" s="163"/>
      <c r="FDP55" s="163"/>
      <c r="FDQ55" s="163"/>
      <c r="FDR55" s="163"/>
      <c r="FDS55" s="163"/>
      <c r="FDT55" s="163"/>
      <c r="FDU55" s="163"/>
      <c r="FDV55" s="163"/>
      <c r="FDW55" s="163"/>
      <c r="FDX55" s="163"/>
      <c r="FDY55" s="163"/>
      <c r="FDZ55" s="163"/>
      <c r="FEA55" s="163"/>
      <c r="FEB55" s="163"/>
      <c r="FEC55" s="163"/>
      <c r="FED55" s="163"/>
      <c r="FEE55" s="163"/>
      <c r="FEF55" s="163"/>
      <c r="FEG55" s="163"/>
      <c r="FEH55" s="163"/>
      <c r="FEI55" s="163"/>
      <c r="FEJ55" s="163"/>
      <c r="FEK55" s="163"/>
      <c r="FEL55" s="163"/>
      <c r="FEM55" s="163"/>
      <c r="FEN55" s="163"/>
      <c r="FEO55" s="163"/>
      <c r="FEP55" s="163"/>
      <c r="FEQ55" s="163"/>
      <c r="FER55" s="163"/>
      <c r="FES55" s="163"/>
      <c r="FET55" s="163"/>
      <c r="FEU55" s="163"/>
      <c r="FEV55" s="163"/>
      <c r="FEW55" s="163"/>
      <c r="FEX55" s="163"/>
      <c r="FEY55" s="163"/>
      <c r="FEZ55" s="163"/>
      <c r="FFA55" s="163"/>
      <c r="FFB55" s="163"/>
      <c r="FFC55" s="163"/>
      <c r="FFD55" s="163"/>
      <c r="FFE55" s="163"/>
      <c r="FFF55" s="163"/>
      <c r="FFG55" s="163"/>
      <c r="FFH55" s="163"/>
      <c r="FFI55" s="163"/>
      <c r="FFJ55" s="163"/>
      <c r="FFK55" s="163"/>
      <c r="FFL55" s="163"/>
      <c r="FFM55" s="163"/>
      <c r="FFN55" s="163"/>
      <c r="FFO55" s="163"/>
      <c r="FFP55" s="163"/>
      <c r="FFQ55" s="163"/>
      <c r="FFR55" s="163"/>
      <c r="FFS55" s="163"/>
      <c r="FFT55" s="163"/>
      <c r="FFU55" s="163"/>
      <c r="FFV55" s="163"/>
      <c r="FFW55" s="163"/>
      <c r="FFX55" s="163"/>
      <c r="FFY55" s="163"/>
      <c r="FFZ55" s="163"/>
      <c r="FGA55" s="163"/>
      <c r="FGB55" s="163"/>
      <c r="FGC55" s="163"/>
      <c r="FGD55" s="163"/>
      <c r="FGE55" s="163"/>
      <c r="FGF55" s="163"/>
      <c r="FGG55" s="163"/>
      <c r="FGH55" s="163"/>
      <c r="FGI55" s="163"/>
      <c r="FGJ55" s="163"/>
      <c r="FGK55" s="163"/>
      <c r="FGL55" s="163"/>
      <c r="FGM55" s="163"/>
      <c r="FGN55" s="163"/>
      <c r="FGO55" s="163"/>
      <c r="FGP55" s="163"/>
      <c r="FGQ55" s="163"/>
      <c r="FGR55" s="163"/>
      <c r="FGS55" s="163"/>
      <c r="FGT55" s="163"/>
      <c r="FGU55" s="163"/>
      <c r="FGV55" s="163"/>
      <c r="FGW55" s="163"/>
      <c r="FGX55" s="163"/>
      <c r="FGY55" s="163"/>
      <c r="FGZ55" s="163"/>
      <c r="FHA55" s="163"/>
      <c r="FHB55" s="163"/>
      <c r="FHC55" s="163"/>
      <c r="FHD55" s="163"/>
      <c r="FHE55" s="163"/>
      <c r="FHF55" s="163"/>
      <c r="FHG55" s="163"/>
      <c r="FHH55" s="163"/>
      <c r="FHI55" s="163"/>
      <c r="FHJ55" s="163"/>
      <c r="FHK55" s="163"/>
      <c r="FHL55" s="163"/>
      <c r="FHM55" s="163"/>
      <c r="FHN55" s="163"/>
      <c r="FHO55" s="163"/>
      <c r="FHP55" s="163"/>
      <c r="FHQ55" s="163"/>
      <c r="FHR55" s="163"/>
      <c r="FHS55" s="163"/>
      <c r="FHT55" s="163"/>
      <c r="FHU55" s="163"/>
      <c r="FHV55" s="163"/>
      <c r="FHW55" s="163"/>
      <c r="FHX55" s="163"/>
      <c r="FHY55" s="163"/>
      <c r="FHZ55" s="163"/>
      <c r="FIA55" s="163"/>
      <c r="FIB55" s="163"/>
      <c r="FIC55" s="163"/>
      <c r="FID55" s="163"/>
      <c r="FIE55" s="163"/>
      <c r="FIF55" s="163"/>
      <c r="FIG55" s="163"/>
      <c r="FIH55" s="163"/>
      <c r="FII55" s="163"/>
      <c r="FIJ55" s="163"/>
      <c r="FIK55" s="163"/>
      <c r="FIL55" s="163"/>
      <c r="FIM55" s="163"/>
      <c r="FIN55" s="163"/>
      <c r="FIO55" s="163"/>
      <c r="FIP55" s="163"/>
      <c r="FIQ55" s="163"/>
      <c r="FIR55" s="163"/>
      <c r="FIS55" s="163"/>
      <c r="FIT55" s="163"/>
      <c r="FIU55" s="163"/>
      <c r="FIV55" s="163"/>
      <c r="FIW55" s="163"/>
      <c r="FIX55" s="163"/>
      <c r="FIY55" s="163"/>
      <c r="FIZ55" s="163"/>
      <c r="FJA55" s="163"/>
      <c r="FJB55" s="163"/>
      <c r="FJC55" s="163"/>
      <c r="FJD55" s="163"/>
      <c r="FJE55" s="163"/>
      <c r="FJF55" s="163"/>
      <c r="FJG55" s="163"/>
      <c r="FJH55" s="163"/>
      <c r="FJI55" s="163"/>
      <c r="FJJ55" s="163"/>
      <c r="FJK55" s="163"/>
      <c r="FJL55" s="163"/>
      <c r="FJM55" s="163"/>
      <c r="FJN55" s="163"/>
      <c r="FJO55" s="163"/>
      <c r="FJP55" s="163"/>
      <c r="FJQ55" s="163"/>
      <c r="FJR55" s="163"/>
      <c r="FJS55" s="163"/>
      <c r="FJT55" s="163"/>
      <c r="FJU55" s="163"/>
      <c r="FJV55" s="163"/>
      <c r="FJW55" s="163"/>
      <c r="FJX55" s="163"/>
      <c r="FJY55" s="163"/>
      <c r="FJZ55" s="163"/>
      <c r="FKA55" s="163"/>
      <c r="FKB55" s="163"/>
      <c r="FKC55" s="163"/>
      <c r="FKD55" s="163"/>
      <c r="FKE55" s="163"/>
      <c r="FKF55" s="163"/>
      <c r="FKG55" s="163"/>
      <c r="FKH55" s="163"/>
      <c r="FKI55" s="163"/>
      <c r="FKJ55" s="163"/>
      <c r="FKK55" s="163"/>
      <c r="FKL55" s="163"/>
      <c r="FKM55" s="163"/>
      <c r="FKN55" s="163"/>
      <c r="FKO55" s="163"/>
      <c r="FKP55" s="163"/>
      <c r="FKQ55" s="163"/>
      <c r="FKR55" s="163"/>
      <c r="FKS55" s="163"/>
      <c r="FKT55" s="163"/>
      <c r="FKU55" s="163"/>
      <c r="FKV55" s="163"/>
      <c r="FKW55" s="163"/>
      <c r="FKX55" s="163"/>
      <c r="FKY55" s="163"/>
      <c r="FKZ55" s="163"/>
      <c r="FLA55" s="163"/>
      <c r="FLB55" s="163"/>
      <c r="FLC55" s="163"/>
      <c r="FLD55" s="163"/>
      <c r="FLE55" s="163"/>
      <c r="FLF55" s="163"/>
      <c r="FLG55" s="163"/>
      <c r="FLH55" s="163"/>
      <c r="FLI55" s="163"/>
      <c r="FLJ55" s="163"/>
      <c r="FLK55" s="163"/>
      <c r="FLL55" s="163"/>
      <c r="FLM55" s="163"/>
      <c r="FLN55" s="163"/>
      <c r="FLO55" s="163"/>
      <c r="FLP55" s="163"/>
      <c r="FLQ55" s="163"/>
      <c r="FLR55" s="163"/>
      <c r="FLS55" s="163"/>
      <c r="FLT55" s="163"/>
      <c r="FLU55" s="163"/>
      <c r="FLV55" s="163"/>
      <c r="FLW55" s="163"/>
      <c r="FLX55" s="163"/>
      <c r="FLY55" s="163"/>
      <c r="FLZ55" s="163"/>
      <c r="FMA55" s="163"/>
      <c r="FMB55" s="163"/>
      <c r="FMC55" s="163"/>
      <c r="FMD55" s="163"/>
      <c r="FME55" s="163"/>
      <c r="FMF55" s="163"/>
      <c r="FMG55" s="163"/>
      <c r="FMH55" s="163"/>
      <c r="FMI55" s="163"/>
      <c r="FMJ55" s="163"/>
      <c r="FMK55" s="163"/>
      <c r="FML55" s="163"/>
      <c r="FMM55" s="163"/>
      <c r="FMN55" s="163"/>
      <c r="FMO55" s="163"/>
      <c r="FMP55" s="163"/>
      <c r="FMQ55" s="163"/>
      <c r="FMR55" s="163"/>
      <c r="FMS55" s="163"/>
      <c r="FMT55" s="163"/>
      <c r="FMU55" s="163"/>
      <c r="FMV55" s="163"/>
      <c r="FMW55" s="163"/>
      <c r="FMX55" s="163"/>
      <c r="FMY55" s="163"/>
      <c r="FMZ55" s="163"/>
      <c r="FNA55" s="163"/>
      <c r="FNB55" s="163"/>
      <c r="FNC55" s="163"/>
      <c r="FND55" s="163"/>
      <c r="FNE55" s="163"/>
      <c r="FNF55" s="163"/>
      <c r="FNG55" s="163"/>
      <c r="FNH55" s="163"/>
      <c r="FNI55" s="163"/>
      <c r="FNJ55" s="163"/>
      <c r="FNK55" s="163"/>
      <c r="FNL55" s="163"/>
      <c r="FNM55" s="163"/>
      <c r="FNN55" s="163"/>
      <c r="FNO55" s="163"/>
      <c r="FNP55" s="163"/>
      <c r="FNQ55" s="163"/>
      <c r="FNR55" s="163"/>
      <c r="FNS55" s="163"/>
      <c r="FNT55" s="163"/>
      <c r="FNU55" s="163"/>
      <c r="FNV55" s="163"/>
      <c r="FNW55" s="163"/>
      <c r="FNX55" s="163"/>
      <c r="FNY55" s="163"/>
      <c r="FNZ55" s="163"/>
      <c r="FOA55" s="163"/>
      <c r="FOB55" s="163"/>
      <c r="FOC55" s="163"/>
      <c r="FOD55" s="163"/>
      <c r="FOE55" s="163"/>
      <c r="FOF55" s="163"/>
      <c r="FOG55" s="163"/>
      <c r="FOH55" s="163"/>
      <c r="FOI55" s="163"/>
      <c r="FOJ55" s="163"/>
      <c r="FOK55" s="163"/>
      <c r="FOL55" s="163"/>
      <c r="FOM55" s="163"/>
      <c r="FON55" s="163"/>
      <c r="FOO55" s="163"/>
      <c r="FOP55" s="163"/>
      <c r="FOQ55" s="163"/>
      <c r="FOR55" s="163"/>
      <c r="FOS55" s="163"/>
      <c r="FOT55" s="163"/>
      <c r="FOU55" s="163"/>
      <c r="FOV55" s="163"/>
      <c r="FOW55" s="163"/>
      <c r="FOX55" s="163"/>
      <c r="FOY55" s="163"/>
      <c r="FOZ55" s="163"/>
      <c r="FPA55" s="163"/>
      <c r="FPB55" s="163"/>
      <c r="FPC55" s="163"/>
      <c r="FPD55" s="163"/>
      <c r="FPE55" s="163"/>
      <c r="FPF55" s="163"/>
      <c r="FPG55" s="163"/>
      <c r="FPH55" s="163"/>
      <c r="FPI55" s="163"/>
      <c r="FPJ55" s="163"/>
      <c r="FPK55" s="163"/>
      <c r="FPL55" s="163"/>
      <c r="FPM55" s="163"/>
      <c r="FPN55" s="163"/>
      <c r="FPO55" s="163"/>
      <c r="FPP55" s="163"/>
      <c r="FPQ55" s="163"/>
      <c r="FPR55" s="163"/>
      <c r="FPS55" s="163"/>
      <c r="FPT55" s="163"/>
      <c r="FPU55" s="163"/>
      <c r="FPV55" s="163"/>
      <c r="FPW55" s="163"/>
      <c r="FPX55" s="163"/>
      <c r="FPY55" s="163"/>
      <c r="FPZ55" s="163"/>
      <c r="FQA55" s="163"/>
      <c r="FQB55" s="163"/>
      <c r="FQC55" s="163"/>
      <c r="FQD55" s="163"/>
      <c r="FQE55" s="163"/>
      <c r="FQF55" s="163"/>
      <c r="FQG55" s="163"/>
      <c r="FQH55" s="163"/>
      <c r="FQI55" s="163"/>
      <c r="FQJ55" s="163"/>
      <c r="FQK55" s="163"/>
      <c r="FQL55" s="163"/>
      <c r="FQM55" s="163"/>
      <c r="FQN55" s="163"/>
      <c r="FQO55" s="163"/>
      <c r="FQP55" s="163"/>
      <c r="FQQ55" s="163"/>
      <c r="FQR55" s="163"/>
      <c r="FQS55" s="163"/>
      <c r="FQT55" s="163"/>
      <c r="FQU55" s="163"/>
      <c r="FQV55" s="163"/>
      <c r="FQW55" s="163"/>
      <c r="FQX55" s="163"/>
      <c r="FQY55" s="163"/>
      <c r="FQZ55" s="163"/>
      <c r="FRA55" s="163"/>
      <c r="FRB55" s="163"/>
      <c r="FRC55" s="163"/>
      <c r="FRD55" s="163"/>
      <c r="FRE55" s="163"/>
      <c r="FRF55" s="163"/>
      <c r="FRG55" s="163"/>
      <c r="FRH55" s="163"/>
      <c r="FRI55" s="163"/>
      <c r="FRJ55" s="163"/>
      <c r="FRK55" s="163"/>
      <c r="FRL55" s="163"/>
      <c r="FRM55" s="163"/>
      <c r="FRN55" s="163"/>
      <c r="FRO55" s="163"/>
      <c r="FRP55" s="163"/>
      <c r="FRQ55" s="163"/>
      <c r="FRR55" s="163"/>
      <c r="FRS55" s="163"/>
      <c r="FRT55" s="163"/>
      <c r="FRU55" s="163"/>
      <c r="FRV55" s="163"/>
      <c r="FRW55" s="163"/>
      <c r="FRX55" s="163"/>
      <c r="FRY55" s="163"/>
      <c r="FRZ55" s="163"/>
      <c r="FSA55" s="163"/>
      <c r="FSB55" s="163"/>
      <c r="FSC55" s="163"/>
      <c r="FSD55" s="163"/>
      <c r="FSE55" s="163"/>
      <c r="FSF55" s="163"/>
      <c r="FSG55" s="163"/>
      <c r="FSH55" s="163"/>
      <c r="FSI55" s="163"/>
      <c r="FSJ55" s="163"/>
      <c r="FSK55" s="163"/>
      <c r="FSL55" s="163"/>
      <c r="FSM55" s="163"/>
      <c r="FSN55" s="163"/>
      <c r="FSO55" s="163"/>
      <c r="FSP55" s="163"/>
      <c r="FSQ55" s="163"/>
      <c r="FSR55" s="163"/>
      <c r="FSS55" s="163"/>
      <c r="FST55" s="163"/>
      <c r="FSU55" s="163"/>
      <c r="FSV55" s="163"/>
      <c r="FSW55" s="163"/>
      <c r="FSX55" s="163"/>
      <c r="FSY55" s="163"/>
      <c r="FSZ55" s="163"/>
      <c r="FTA55" s="163"/>
      <c r="FTB55" s="163"/>
      <c r="FTC55" s="163"/>
      <c r="FTD55" s="163"/>
      <c r="FTE55" s="163"/>
      <c r="FTF55" s="163"/>
      <c r="FTG55" s="163"/>
      <c r="FTH55" s="163"/>
      <c r="FTI55" s="163"/>
      <c r="FTJ55" s="163"/>
      <c r="FTK55" s="163"/>
      <c r="FTL55" s="163"/>
      <c r="FTM55" s="163"/>
      <c r="FTN55" s="163"/>
      <c r="FTO55" s="163"/>
      <c r="FTP55" s="163"/>
      <c r="FTQ55" s="163"/>
      <c r="FTR55" s="163"/>
      <c r="FTS55" s="163"/>
      <c r="FTT55" s="163"/>
      <c r="FTU55" s="163"/>
      <c r="FTV55" s="163"/>
      <c r="FTW55" s="163"/>
      <c r="FTX55" s="163"/>
      <c r="FTY55" s="163"/>
      <c r="FTZ55" s="163"/>
      <c r="FUA55" s="163"/>
      <c r="FUB55" s="163"/>
      <c r="FUC55" s="163"/>
      <c r="FUD55" s="163"/>
      <c r="FUE55" s="163"/>
      <c r="FUF55" s="163"/>
      <c r="FUG55" s="163"/>
      <c r="FUH55" s="163"/>
      <c r="FUI55" s="163"/>
      <c r="FUJ55" s="163"/>
      <c r="FUK55" s="163"/>
      <c r="FUL55" s="163"/>
      <c r="FUM55" s="163"/>
      <c r="FUN55" s="163"/>
      <c r="FUO55" s="163"/>
      <c r="FUP55" s="163"/>
      <c r="FUQ55" s="163"/>
      <c r="FUR55" s="163"/>
      <c r="FUS55" s="163"/>
      <c r="FUT55" s="163"/>
      <c r="FUU55" s="163"/>
      <c r="FUV55" s="163"/>
      <c r="FUW55" s="163"/>
      <c r="FUX55" s="163"/>
      <c r="FUY55" s="163"/>
      <c r="FUZ55" s="163"/>
      <c r="FVA55" s="163"/>
      <c r="FVB55" s="163"/>
      <c r="FVC55" s="163"/>
      <c r="FVD55" s="163"/>
      <c r="FVE55" s="163"/>
      <c r="FVF55" s="163"/>
      <c r="FVG55" s="163"/>
      <c r="FVH55" s="163"/>
      <c r="FVI55" s="163"/>
      <c r="FVJ55" s="163"/>
      <c r="FVK55" s="163"/>
      <c r="FVL55" s="163"/>
      <c r="FVM55" s="163"/>
      <c r="FVN55" s="163"/>
      <c r="FVO55" s="163"/>
      <c r="FVP55" s="163"/>
      <c r="FVQ55" s="163"/>
      <c r="FVR55" s="163"/>
      <c r="FVS55" s="163"/>
      <c r="FVT55" s="163"/>
      <c r="FVU55" s="163"/>
      <c r="FVV55" s="163"/>
      <c r="FVW55" s="163"/>
      <c r="FVX55" s="163"/>
      <c r="FVY55" s="163"/>
      <c r="FVZ55" s="163"/>
      <c r="FWA55" s="163"/>
      <c r="FWB55" s="163"/>
      <c r="FWC55" s="163"/>
      <c r="FWD55" s="163"/>
      <c r="FWE55" s="163"/>
      <c r="FWF55" s="163"/>
      <c r="FWG55" s="163"/>
      <c r="FWH55" s="163"/>
      <c r="FWI55" s="163"/>
      <c r="FWJ55" s="163"/>
      <c r="FWK55" s="163"/>
      <c r="FWL55" s="163"/>
      <c r="FWM55" s="163"/>
      <c r="FWN55" s="163"/>
      <c r="FWO55" s="163"/>
      <c r="FWP55" s="163"/>
      <c r="FWQ55" s="163"/>
      <c r="FWR55" s="163"/>
      <c r="FWS55" s="163"/>
      <c r="FWT55" s="163"/>
      <c r="FWU55" s="163"/>
      <c r="FWV55" s="163"/>
      <c r="FWW55" s="163"/>
      <c r="FWX55" s="163"/>
      <c r="FWY55" s="163"/>
      <c r="FWZ55" s="163"/>
      <c r="FXA55" s="163"/>
      <c r="FXB55" s="163"/>
      <c r="FXC55" s="163"/>
      <c r="FXD55" s="163"/>
      <c r="FXE55" s="163"/>
      <c r="FXF55" s="163"/>
      <c r="FXG55" s="163"/>
      <c r="FXH55" s="163"/>
      <c r="FXI55" s="163"/>
      <c r="FXJ55" s="163"/>
      <c r="FXK55" s="163"/>
      <c r="FXL55" s="163"/>
      <c r="FXM55" s="163"/>
      <c r="FXN55" s="163"/>
      <c r="FXO55" s="163"/>
      <c r="FXP55" s="163"/>
      <c r="FXQ55" s="163"/>
      <c r="FXR55" s="163"/>
      <c r="FXS55" s="163"/>
      <c r="FXT55" s="163"/>
      <c r="FXU55" s="163"/>
      <c r="FXV55" s="163"/>
      <c r="FXW55" s="163"/>
      <c r="FXX55" s="163"/>
      <c r="FXY55" s="163"/>
      <c r="FXZ55" s="163"/>
      <c r="FYA55" s="163"/>
      <c r="FYB55" s="163"/>
      <c r="FYC55" s="163"/>
      <c r="FYD55" s="163"/>
      <c r="FYE55" s="163"/>
      <c r="FYF55" s="163"/>
      <c r="FYG55" s="163"/>
      <c r="FYH55" s="163"/>
      <c r="FYI55" s="163"/>
      <c r="FYJ55" s="163"/>
      <c r="FYK55" s="163"/>
      <c r="FYL55" s="163"/>
      <c r="FYM55" s="163"/>
      <c r="FYN55" s="163"/>
      <c r="FYO55" s="163"/>
      <c r="FYP55" s="163"/>
      <c r="FYQ55" s="163"/>
      <c r="FYR55" s="163"/>
      <c r="FYS55" s="163"/>
      <c r="FYT55" s="163"/>
      <c r="FYU55" s="163"/>
      <c r="FYV55" s="163"/>
      <c r="FYW55" s="163"/>
      <c r="FYX55" s="163"/>
      <c r="FYY55" s="163"/>
      <c r="FYZ55" s="163"/>
      <c r="FZA55" s="163"/>
      <c r="FZB55" s="163"/>
      <c r="FZC55" s="163"/>
      <c r="FZD55" s="163"/>
      <c r="FZE55" s="163"/>
      <c r="FZF55" s="163"/>
      <c r="FZG55" s="163"/>
      <c r="FZH55" s="163"/>
      <c r="FZI55" s="163"/>
      <c r="FZJ55" s="163"/>
      <c r="FZK55" s="163"/>
      <c r="FZL55" s="163"/>
      <c r="FZM55" s="163"/>
      <c r="FZN55" s="163"/>
      <c r="FZO55" s="163"/>
      <c r="FZP55" s="163"/>
      <c r="FZQ55" s="163"/>
      <c r="FZR55" s="163"/>
      <c r="FZS55" s="163"/>
      <c r="FZT55" s="163"/>
      <c r="FZU55" s="163"/>
      <c r="FZV55" s="163"/>
      <c r="FZW55" s="163"/>
      <c r="FZX55" s="163"/>
      <c r="FZY55" s="163"/>
      <c r="FZZ55" s="163"/>
      <c r="GAA55" s="163"/>
      <c r="GAB55" s="163"/>
      <c r="GAC55" s="163"/>
      <c r="GAD55" s="163"/>
      <c r="GAE55" s="163"/>
      <c r="GAF55" s="163"/>
      <c r="GAG55" s="163"/>
      <c r="GAH55" s="163"/>
      <c r="GAI55" s="163"/>
      <c r="GAJ55" s="163"/>
      <c r="GAK55" s="163"/>
      <c r="GAL55" s="163"/>
      <c r="GAM55" s="163"/>
      <c r="GAN55" s="163"/>
      <c r="GAO55" s="163"/>
      <c r="GAP55" s="163"/>
      <c r="GAQ55" s="163"/>
      <c r="GAR55" s="163"/>
      <c r="GAS55" s="163"/>
      <c r="GAT55" s="163"/>
      <c r="GAU55" s="163"/>
      <c r="GAV55" s="163"/>
      <c r="GAW55" s="163"/>
      <c r="GAX55" s="163"/>
      <c r="GAY55" s="163"/>
      <c r="GAZ55" s="163"/>
      <c r="GBA55" s="163"/>
      <c r="GBB55" s="163"/>
      <c r="GBC55" s="163"/>
      <c r="GBD55" s="163"/>
      <c r="GBE55" s="163"/>
      <c r="GBF55" s="163"/>
      <c r="GBG55" s="163"/>
      <c r="GBH55" s="163"/>
      <c r="GBI55" s="163"/>
      <c r="GBJ55" s="163"/>
      <c r="GBK55" s="163"/>
      <c r="GBL55" s="163"/>
      <c r="GBM55" s="163"/>
      <c r="GBN55" s="163"/>
      <c r="GBO55" s="163"/>
      <c r="GBP55" s="163"/>
      <c r="GBQ55" s="163"/>
      <c r="GBR55" s="163"/>
      <c r="GBS55" s="163"/>
      <c r="GBT55" s="163"/>
      <c r="GBU55" s="163"/>
      <c r="GBV55" s="163"/>
      <c r="GBW55" s="163"/>
      <c r="GBX55" s="163"/>
      <c r="GBY55" s="163"/>
      <c r="GBZ55" s="163"/>
      <c r="GCA55" s="163"/>
      <c r="GCB55" s="163"/>
      <c r="GCC55" s="163"/>
      <c r="GCD55" s="163"/>
      <c r="GCE55" s="163"/>
      <c r="GCF55" s="163"/>
      <c r="GCG55" s="163"/>
      <c r="GCH55" s="163"/>
      <c r="GCI55" s="163"/>
      <c r="GCJ55" s="163"/>
      <c r="GCK55" s="163"/>
      <c r="GCL55" s="163"/>
      <c r="GCM55" s="163"/>
      <c r="GCN55" s="163"/>
      <c r="GCO55" s="163"/>
      <c r="GCP55" s="163"/>
      <c r="GCQ55" s="163"/>
      <c r="GCR55" s="163"/>
      <c r="GCS55" s="163"/>
      <c r="GCT55" s="163"/>
      <c r="GCU55" s="163"/>
      <c r="GCV55" s="163"/>
      <c r="GCW55" s="163"/>
      <c r="GCX55" s="163"/>
      <c r="GCY55" s="163"/>
      <c r="GCZ55" s="163"/>
      <c r="GDA55" s="163"/>
      <c r="GDB55" s="163"/>
      <c r="GDC55" s="163"/>
      <c r="GDD55" s="163"/>
      <c r="GDE55" s="163"/>
      <c r="GDF55" s="163"/>
      <c r="GDG55" s="163"/>
      <c r="GDH55" s="163"/>
      <c r="GDI55" s="163"/>
      <c r="GDJ55" s="163"/>
      <c r="GDK55" s="163"/>
      <c r="GDL55" s="163"/>
      <c r="GDM55" s="163"/>
      <c r="GDN55" s="163"/>
      <c r="GDO55" s="163"/>
      <c r="GDP55" s="163"/>
      <c r="GDQ55" s="163"/>
      <c r="GDR55" s="163"/>
      <c r="GDS55" s="163"/>
      <c r="GDT55" s="163"/>
      <c r="GDU55" s="163"/>
      <c r="GDV55" s="163"/>
      <c r="GDW55" s="163"/>
      <c r="GDX55" s="163"/>
      <c r="GDY55" s="163"/>
      <c r="GDZ55" s="163"/>
      <c r="GEA55" s="163"/>
      <c r="GEB55" s="163"/>
      <c r="GEC55" s="163"/>
      <c r="GED55" s="163"/>
      <c r="GEE55" s="163"/>
      <c r="GEF55" s="163"/>
      <c r="GEG55" s="163"/>
      <c r="GEH55" s="163"/>
      <c r="GEI55" s="163"/>
      <c r="GEJ55" s="163"/>
      <c r="GEK55" s="163"/>
      <c r="GEL55" s="163"/>
      <c r="GEM55" s="163"/>
      <c r="GEN55" s="163"/>
      <c r="GEO55" s="163"/>
      <c r="GEP55" s="163"/>
      <c r="GEQ55" s="163"/>
      <c r="GER55" s="163"/>
      <c r="GES55" s="163"/>
      <c r="GET55" s="163"/>
      <c r="GEU55" s="163"/>
      <c r="GEV55" s="163"/>
      <c r="GEW55" s="163"/>
      <c r="GEX55" s="163"/>
      <c r="GEY55" s="163"/>
      <c r="GEZ55" s="163"/>
      <c r="GFA55" s="163"/>
      <c r="GFB55" s="163"/>
      <c r="GFC55" s="163"/>
      <c r="GFD55" s="163"/>
      <c r="GFE55" s="163"/>
      <c r="GFF55" s="163"/>
      <c r="GFG55" s="163"/>
      <c r="GFH55" s="163"/>
      <c r="GFI55" s="163"/>
      <c r="GFJ55" s="163"/>
      <c r="GFK55" s="163"/>
      <c r="GFL55" s="163"/>
      <c r="GFM55" s="163"/>
      <c r="GFN55" s="163"/>
      <c r="GFO55" s="163"/>
      <c r="GFP55" s="163"/>
      <c r="GFQ55" s="163"/>
      <c r="GFR55" s="163"/>
      <c r="GFS55" s="163"/>
      <c r="GFT55" s="163"/>
      <c r="GFU55" s="163"/>
      <c r="GFV55" s="163"/>
      <c r="GFW55" s="163"/>
      <c r="GFX55" s="163"/>
      <c r="GFY55" s="163"/>
      <c r="GFZ55" s="163"/>
      <c r="GGA55" s="163"/>
      <c r="GGB55" s="163"/>
      <c r="GGC55" s="163"/>
      <c r="GGD55" s="163"/>
      <c r="GGE55" s="163"/>
      <c r="GGF55" s="163"/>
      <c r="GGG55" s="163"/>
      <c r="GGH55" s="163"/>
      <c r="GGI55" s="163"/>
      <c r="GGJ55" s="163"/>
      <c r="GGK55" s="163"/>
      <c r="GGL55" s="163"/>
      <c r="GGM55" s="163"/>
      <c r="GGN55" s="163"/>
      <c r="GGO55" s="163"/>
      <c r="GGP55" s="163"/>
      <c r="GGQ55" s="163"/>
      <c r="GGR55" s="163"/>
      <c r="GGS55" s="163"/>
      <c r="GGT55" s="163"/>
      <c r="GGU55" s="163"/>
      <c r="GGV55" s="163"/>
      <c r="GGW55" s="163"/>
      <c r="GGX55" s="163"/>
      <c r="GGY55" s="163"/>
      <c r="GGZ55" s="163"/>
      <c r="GHA55" s="163"/>
      <c r="GHB55" s="163"/>
      <c r="GHC55" s="163"/>
      <c r="GHD55" s="163"/>
      <c r="GHE55" s="163"/>
      <c r="GHF55" s="163"/>
      <c r="GHG55" s="163"/>
      <c r="GHH55" s="163"/>
      <c r="GHI55" s="163"/>
      <c r="GHJ55" s="163"/>
      <c r="GHK55" s="163"/>
      <c r="GHL55" s="163"/>
      <c r="GHM55" s="163"/>
      <c r="GHN55" s="163"/>
      <c r="GHO55" s="163"/>
      <c r="GHP55" s="163"/>
      <c r="GHQ55" s="163"/>
      <c r="GHR55" s="163"/>
      <c r="GHS55" s="163"/>
      <c r="GHT55" s="163"/>
      <c r="GHU55" s="163"/>
      <c r="GHV55" s="163"/>
      <c r="GHW55" s="163"/>
      <c r="GHX55" s="163"/>
      <c r="GHY55" s="163"/>
      <c r="GHZ55" s="163"/>
      <c r="GIA55" s="163"/>
      <c r="GIB55" s="163"/>
      <c r="GIC55" s="163"/>
      <c r="GID55" s="163"/>
      <c r="GIE55" s="163"/>
      <c r="GIF55" s="163"/>
      <c r="GIG55" s="163"/>
      <c r="GIH55" s="163"/>
      <c r="GII55" s="163"/>
      <c r="GIJ55" s="163"/>
      <c r="GIK55" s="163"/>
      <c r="GIL55" s="163"/>
      <c r="GIM55" s="163"/>
      <c r="GIN55" s="163"/>
      <c r="GIO55" s="163"/>
      <c r="GIP55" s="163"/>
      <c r="GIQ55" s="163"/>
      <c r="GIR55" s="163"/>
      <c r="GIS55" s="163"/>
      <c r="GIT55" s="163"/>
      <c r="GIU55" s="163"/>
      <c r="GIV55" s="163"/>
      <c r="GIW55" s="163"/>
      <c r="GIX55" s="163"/>
      <c r="GIY55" s="163"/>
      <c r="GIZ55" s="163"/>
      <c r="GJA55" s="163"/>
      <c r="GJB55" s="163"/>
      <c r="GJC55" s="163"/>
      <c r="GJD55" s="163"/>
      <c r="GJE55" s="163"/>
      <c r="GJF55" s="163"/>
      <c r="GJG55" s="163"/>
      <c r="GJH55" s="163"/>
      <c r="GJI55" s="163"/>
      <c r="GJJ55" s="163"/>
      <c r="GJK55" s="163"/>
      <c r="GJL55" s="163"/>
      <c r="GJM55" s="163"/>
      <c r="GJN55" s="163"/>
      <c r="GJO55" s="163"/>
      <c r="GJP55" s="163"/>
      <c r="GJQ55" s="163"/>
      <c r="GJR55" s="163"/>
      <c r="GJS55" s="163"/>
      <c r="GJT55" s="163"/>
      <c r="GJU55" s="163"/>
      <c r="GJV55" s="163"/>
      <c r="GJW55" s="163"/>
      <c r="GJX55" s="163"/>
      <c r="GJY55" s="163"/>
      <c r="GJZ55" s="163"/>
      <c r="GKA55" s="163"/>
      <c r="GKB55" s="163"/>
      <c r="GKC55" s="163"/>
      <c r="GKD55" s="163"/>
      <c r="GKE55" s="163"/>
      <c r="GKF55" s="163"/>
      <c r="GKG55" s="163"/>
      <c r="GKH55" s="163"/>
      <c r="GKI55" s="163"/>
      <c r="GKJ55" s="163"/>
      <c r="GKK55" s="163"/>
      <c r="GKL55" s="163"/>
      <c r="GKM55" s="163"/>
      <c r="GKN55" s="163"/>
      <c r="GKO55" s="163"/>
      <c r="GKP55" s="163"/>
      <c r="GKQ55" s="163"/>
      <c r="GKR55" s="163"/>
      <c r="GKS55" s="163"/>
      <c r="GKT55" s="163"/>
      <c r="GKU55" s="163"/>
      <c r="GKV55" s="163"/>
      <c r="GKW55" s="163"/>
      <c r="GKX55" s="163"/>
      <c r="GKY55" s="163"/>
      <c r="GKZ55" s="163"/>
      <c r="GLA55" s="163"/>
      <c r="GLB55" s="163"/>
      <c r="GLC55" s="163"/>
      <c r="GLD55" s="163"/>
      <c r="GLE55" s="163"/>
      <c r="GLF55" s="163"/>
      <c r="GLG55" s="163"/>
      <c r="GLH55" s="163"/>
      <c r="GLI55" s="163"/>
      <c r="GLJ55" s="163"/>
      <c r="GLK55" s="163"/>
      <c r="GLL55" s="163"/>
      <c r="GLM55" s="163"/>
      <c r="GLN55" s="163"/>
      <c r="GLO55" s="163"/>
      <c r="GLP55" s="163"/>
      <c r="GLQ55" s="163"/>
      <c r="GLR55" s="163"/>
      <c r="GLS55" s="163"/>
      <c r="GLT55" s="163"/>
      <c r="GLU55" s="163"/>
      <c r="GLV55" s="163"/>
      <c r="GLW55" s="163"/>
      <c r="GLX55" s="163"/>
      <c r="GLY55" s="163"/>
      <c r="GLZ55" s="163"/>
      <c r="GMA55" s="163"/>
      <c r="GMB55" s="163"/>
      <c r="GMC55" s="163"/>
      <c r="GMD55" s="163"/>
      <c r="GME55" s="163"/>
      <c r="GMF55" s="163"/>
      <c r="GMG55" s="163"/>
      <c r="GMH55" s="163"/>
      <c r="GMI55" s="163"/>
      <c r="GMJ55" s="163"/>
      <c r="GMK55" s="163"/>
      <c r="GML55" s="163"/>
      <c r="GMM55" s="163"/>
      <c r="GMN55" s="163"/>
      <c r="GMO55" s="163"/>
      <c r="GMP55" s="163"/>
      <c r="GMQ55" s="163"/>
      <c r="GMR55" s="163"/>
      <c r="GMS55" s="163"/>
      <c r="GMT55" s="163"/>
      <c r="GMU55" s="163"/>
      <c r="GMV55" s="163"/>
      <c r="GMW55" s="163"/>
      <c r="GMX55" s="163"/>
      <c r="GMY55" s="163"/>
      <c r="GMZ55" s="163"/>
      <c r="GNA55" s="163"/>
      <c r="GNB55" s="163"/>
      <c r="GNC55" s="163"/>
      <c r="GND55" s="163"/>
      <c r="GNE55" s="163"/>
      <c r="GNF55" s="163"/>
      <c r="GNG55" s="163"/>
      <c r="GNH55" s="163"/>
      <c r="GNI55" s="163"/>
      <c r="GNJ55" s="163"/>
      <c r="GNK55" s="163"/>
      <c r="GNL55" s="163"/>
      <c r="GNM55" s="163"/>
      <c r="GNN55" s="163"/>
      <c r="GNO55" s="163"/>
      <c r="GNP55" s="163"/>
      <c r="GNQ55" s="163"/>
      <c r="GNR55" s="163"/>
      <c r="GNS55" s="163"/>
      <c r="GNT55" s="163"/>
      <c r="GNU55" s="163"/>
      <c r="GNV55" s="163"/>
      <c r="GNW55" s="163"/>
      <c r="GNX55" s="163"/>
      <c r="GNY55" s="163"/>
      <c r="GNZ55" s="163"/>
      <c r="GOA55" s="163"/>
      <c r="GOB55" s="163"/>
      <c r="GOC55" s="163"/>
      <c r="GOD55" s="163"/>
      <c r="GOE55" s="163"/>
      <c r="GOF55" s="163"/>
      <c r="GOG55" s="163"/>
      <c r="GOH55" s="163"/>
      <c r="GOI55" s="163"/>
      <c r="GOJ55" s="163"/>
      <c r="GOK55" s="163"/>
      <c r="GOL55" s="163"/>
      <c r="GOM55" s="163"/>
      <c r="GON55" s="163"/>
      <c r="GOO55" s="163"/>
      <c r="GOP55" s="163"/>
      <c r="GOQ55" s="163"/>
      <c r="GOR55" s="163"/>
      <c r="GOS55" s="163"/>
      <c r="GOT55" s="163"/>
      <c r="GOU55" s="163"/>
      <c r="GOV55" s="163"/>
      <c r="GOW55" s="163"/>
      <c r="GOX55" s="163"/>
      <c r="GOY55" s="163"/>
      <c r="GOZ55" s="163"/>
      <c r="GPA55" s="163"/>
      <c r="GPB55" s="163"/>
      <c r="GPC55" s="163"/>
      <c r="GPD55" s="163"/>
      <c r="GPE55" s="163"/>
      <c r="GPF55" s="163"/>
      <c r="GPG55" s="163"/>
      <c r="GPH55" s="163"/>
      <c r="GPI55" s="163"/>
      <c r="GPJ55" s="163"/>
      <c r="GPK55" s="163"/>
      <c r="GPL55" s="163"/>
      <c r="GPM55" s="163"/>
      <c r="GPN55" s="163"/>
      <c r="GPO55" s="163"/>
      <c r="GPP55" s="163"/>
      <c r="GPQ55" s="163"/>
      <c r="GPR55" s="163"/>
      <c r="GPS55" s="163"/>
      <c r="GPT55" s="163"/>
      <c r="GPU55" s="163"/>
      <c r="GPV55" s="163"/>
      <c r="GPW55" s="163"/>
      <c r="GPX55" s="163"/>
      <c r="GPY55" s="163"/>
      <c r="GPZ55" s="163"/>
      <c r="GQA55" s="163"/>
      <c r="GQB55" s="163"/>
      <c r="GQC55" s="163"/>
      <c r="GQD55" s="163"/>
      <c r="GQE55" s="163"/>
      <c r="GQF55" s="163"/>
      <c r="GQG55" s="163"/>
      <c r="GQH55" s="163"/>
      <c r="GQI55" s="163"/>
      <c r="GQJ55" s="163"/>
      <c r="GQK55" s="163"/>
      <c r="GQL55" s="163"/>
      <c r="GQM55" s="163"/>
      <c r="GQN55" s="163"/>
      <c r="GQO55" s="163"/>
      <c r="GQP55" s="163"/>
      <c r="GQQ55" s="163"/>
      <c r="GQR55" s="163"/>
      <c r="GQS55" s="163"/>
      <c r="GQT55" s="163"/>
      <c r="GQU55" s="163"/>
      <c r="GQV55" s="163"/>
      <c r="GQW55" s="163"/>
      <c r="GQX55" s="163"/>
      <c r="GQY55" s="163"/>
      <c r="GQZ55" s="163"/>
      <c r="GRA55" s="163"/>
      <c r="GRB55" s="163"/>
      <c r="GRC55" s="163"/>
      <c r="GRD55" s="163"/>
      <c r="GRE55" s="163"/>
      <c r="GRF55" s="163"/>
      <c r="GRG55" s="163"/>
      <c r="GRH55" s="163"/>
      <c r="GRI55" s="163"/>
      <c r="GRJ55" s="163"/>
      <c r="GRK55" s="163"/>
      <c r="GRL55" s="163"/>
      <c r="GRM55" s="163"/>
      <c r="GRN55" s="163"/>
      <c r="GRO55" s="163"/>
      <c r="GRP55" s="163"/>
      <c r="GRQ55" s="163"/>
      <c r="GRR55" s="163"/>
      <c r="GRS55" s="163"/>
      <c r="GRT55" s="163"/>
      <c r="GRU55" s="163"/>
      <c r="GRV55" s="163"/>
      <c r="GRW55" s="163"/>
      <c r="GRX55" s="163"/>
      <c r="GRY55" s="163"/>
      <c r="GRZ55" s="163"/>
      <c r="GSA55" s="163"/>
      <c r="GSB55" s="163"/>
      <c r="GSC55" s="163"/>
      <c r="GSD55" s="163"/>
      <c r="GSE55" s="163"/>
      <c r="GSF55" s="163"/>
      <c r="GSG55" s="163"/>
      <c r="GSH55" s="163"/>
      <c r="GSI55" s="163"/>
      <c r="GSJ55" s="163"/>
      <c r="GSK55" s="163"/>
      <c r="GSL55" s="163"/>
      <c r="GSM55" s="163"/>
      <c r="GSN55" s="163"/>
      <c r="GSO55" s="163"/>
      <c r="GSP55" s="163"/>
      <c r="GSQ55" s="163"/>
      <c r="GSR55" s="163"/>
      <c r="GSS55" s="163"/>
      <c r="GST55" s="163"/>
      <c r="GSU55" s="163"/>
      <c r="GSV55" s="163"/>
      <c r="GSW55" s="163"/>
      <c r="GSX55" s="163"/>
      <c r="GSY55" s="163"/>
      <c r="GSZ55" s="163"/>
      <c r="GTA55" s="163"/>
      <c r="GTB55" s="163"/>
      <c r="GTC55" s="163"/>
      <c r="GTD55" s="163"/>
      <c r="GTE55" s="163"/>
      <c r="GTF55" s="163"/>
      <c r="GTG55" s="163"/>
      <c r="GTH55" s="163"/>
      <c r="GTI55" s="163"/>
      <c r="GTJ55" s="163"/>
      <c r="GTK55" s="163"/>
      <c r="GTL55" s="163"/>
      <c r="GTM55" s="163"/>
      <c r="GTN55" s="163"/>
      <c r="GTO55" s="163"/>
      <c r="GTP55" s="163"/>
      <c r="GTQ55" s="163"/>
      <c r="GTR55" s="163"/>
      <c r="GTS55" s="163"/>
      <c r="GTT55" s="163"/>
      <c r="GTU55" s="163"/>
      <c r="GTV55" s="163"/>
      <c r="GTW55" s="163"/>
      <c r="GTX55" s="163"/>
      <c r="GTY55" s="163"/>
      <c r="GTZ55" s="163"/>
      <c r="GUA55" s="163"/>
      <c r="GUB55" s="163"/>
      <c r="GUC55" s="163"/>
      <c r="GUD55" s="163"/>
      <c r="GUE55" s="163"/>
      <c r="GUF55" s="163"/>
      <c r="GUG55" s="163"/>
      <c r="GUH55" s="163"/>
      <c r="GUI55" s="163"/>
      <c r="GUJ55" s="163"/>
      <c r="GUK55" s="163"/>
      <c r="GUL55" s="163"/>
      <c r="GUM55" s="163"/>
      <c r="GUN55" s="163"/>
      <c r="GUO55" s="163"/>
      <c r="GUP55" s="163"/>
      <c r="GUQ55" s="163"/>
      <c r="GUR55" s="163"/>
      <c r="GUS55" s="163"/>
      <c r="GUT55" s="163"/>
      <c r="GUU55" s="163"/>
      <c r="GUV55" s="163"/>
      <c r="GUW55" s="163"/>
      <c r="GUX55" s="163"/>
      <c r="GUY55" s="163"/>
      <c r="GUZ55" s="163"/>
      <c r="GVA55" s="163"/>
      <c r="GVB55" s="163"/>
      <c r="GVC55" s="163"/>
      <c r="GVD55" s="163"/>
      <c r="GVE55" s="163"/>
      <c r="GVF55" s="163"/>
      <c r="GVG55" s="163"/>
      <c r="GVH55" s="163"/>
      <c r="GVI55" s="163"/>
      <c r="GVJ55" s="163"/>
      <c r="GVK55" s="163"/>
      <c r="GVL55" s="163"/>
      <c r="GVM55" s="163"/>
      <c r="GVN55" s="163"/>
      <c r="GVO55" s="163"/>
      <c r="GVP55" s="163"/>
      <c r="GVQ55" s="163"/>
      <c r="GVR55" s="163"/>
      <c r="GVS55" s="163"/>
      <c r="GVT55" s="163"/>
      <c r="GVU55" s="163"/>
      <c r="GVV55" s="163"/>
      <c r="GVW55" s="163"/>
      <c r="GVX55" s="163"/>
      <c r="GVY55" s="163"/>
      <c r="GVZ55" s="163"/>
      <c r="GWA55" s="163"/>
      <c r="GWB55" s="163"/>
      <c r="GWC55" s="163"/>
      <c r="GWD55" s="163"/>
      <c r="GWE55" s="163"/>
      <c r="GWF55" s="163"/>
      <c r="GWG55" s="163"/>
      <c r="GWH55" s="163"/>
      <c r="GWI55" s="163"/>
      <c r="GWJ55" s="163"/>
      <c r="GWK55" s="163"/>
      <c r="GWL55" s="163"/>
      <c r="GWM55" s="163"/>
      <c r="GWN55" s="163"/>
      <c r="GWO55" s="163"/>
      <c r="GWP55" s="163"/>
      <c r="GWQ55" s="163"/>
      <c r="GWR55" s="163"/>
      <c r="GWS55" s="163"/>
      <c r="GWT55" s="163"/>
      <c r="GWU55" s="163"/>
      <c r="GWV55" s="163"/>
      <c r="GWW55" s="163"/>
      <c r="GWX55" s="163"/>
      <c r="GWY55" s="163"/>
      <c r="GWZ55" s="163"/>
      <c r="GXA55" s="163"/>
      <c r="GXB55" s="163"/>
      <c r="GXC55" s="163"/>
      <c r="GXD55" s="163"/>
      <c r="GXE55" s="163"/>
      <c r="GXF55" s="163"/>
      <c r="GXG55" s="163"/>
      <c r="GXH55" s="163"/>
      <c r="GXI55" s="163"/>
      <c r="GXJ55" s="163"/>
      <c r="GXK55" s="163"/>
      <c r="GXL55" s="163"/>
      <c r="GXM55" s="163"/>
      <c r="GXN55" s="163"/>
      <c r="GXO55" s="163"/>
      <c r="GXP55" s="163"/>
      <c r="GXQ55" s="163"/>
      <c r="GXR55" s="163"/>
      <c r="GXS55" s="163"/>
      <c r="GXT55" s="163"/>
      <c r="GXU55" s="163"/>
      <c r="GXV55" s="163"/>
      <c r="GXW55" s="163"/>
      <c r="GXX55" s="163"/>
      <c r="GXY55" s="163"/>
      <c r="GXZ55" s="163"/>
      <c r="GYA55" s="163"/>
      <c r="GYB55" s="163"/>
      <c r="GYC55" s="163"/>
      <c r="GYD55" s="163"/>
      <c r="GYE55" s="163"/>
      <c r="GYF55" s="163"/>
      <c r="GYG55" s="163"/>
      <c r="GYH55" s="163"/>
      <c r="GYI55" s="163"/>
      <c r="GYJ55" s="163"/>
      <c r="GYK55" s="163"/>
      <c r="GYL55" s="163"/>
      <c r="GYM55" s="163"/>
      <c r="GYN55" s="163"/>
      <c r="GYO55" s="163"/>
      <c r="GYP55" s="163"/>
      <c r="GYQ55" s="163"/>
      <c r="GYR55" s="163"/>
      <c r="GYS55" s="163"/>
      <c r="GYT55" s="163"/>
      <c r="GYU55" s="163"/>
      <c r="GYV55" s="163"/>
      <c r="GYW55" s="163"/>
      <c r="GYX55" s="163"/>
      <c r="GYY55" s="163"/>
      <c r="GYZ55" s="163"/>
      <c r="GZA55" s="163"/>
      <c r="GZB55" s="163"/>
      <c r="GZC55" s="163"/>
      <c r="GZD55" s="163"/>
      <c r="GZE55" s="163"/>
      <c r="GZF55" s="163"/>
      <c r="GZG55" s="163"/>
      <c r="GZH55" s="163"/>
      <c r="GZI55" s="163"/>
      <c r="GZJ55" s="163"/>
      <c r="GZK55" s="163"/>
      <c r="GZL55" s="163"/>
      <c r="GZM55" s="163"/>
      <c r="GZN55" s="163"/>
      <c r="GZO55" s="163"/>
      <c r="GZP55" s="163"/>
      <c r="GZQ55" s="163"/>
      <c r="GZR55" s="163"/>
      <c r="GZS55" s="163"/>
      <c r="GZT55" s="163"/>
      <c r="GZU55" s="163"/>
      <c r="GZV55" s="163"/>
      <c r="GZW55" s="163"/>
      <c r="GZX55" s="163"/>
      <c r="GZY55" s="163"/>
      <c r="GZZ55" s="163"/>
      <c r="HAA55" s="163"/>
      <c r="HAB55" s="163"/>
      <c r="HAC55" s="163"/>
      <c r="HAD55" s="163"/>
      <c r="HAE55" s="163"/>
      <c r="HAF55" s="163"/>
      <c r="HAG55" s="163"/>
      <c r="HAH55" s="163"/>
      <c r="HAI55" s="163"/>
      <c r="HAJ55" s="163"/>
      <c r="HAK55" s="163"/>
      <c r="HAL55" s="163"/>
      <c r="HAM55" s="163"/>
      <c r="HAN55" s="163"/>
      <c r="HAO55" s="163"/>
      <c r="HAP55" s="163"/>
      <c r="HAQ55" s="163"/>
      <c r="HAR55" s="163"/>
      <c r="HAS55" s="163"/>
      <c r="HAT55" s="163"/>
      <c r="HAU55" s="163"/>
      <c r="HAV55" s="163"/>
      <c r="HAW55" s="163"/>
      <c r="HAX55" s="163"/>
      <c r="HAY55" s="163"/>
      <c r="HAZ55" s="163"/>
      <c r="HBA55" s="163"/>
      <c r="HBB55" s="163"/>
      <c r="HBC55" s="163"/>
      <c r="HBD55" s="163"/>
      <c r="HBE55" s="163"/>
      <c r="HBF55" s="163"/>
      <c r="HBG55" s="163"/>
      <c r="HBH55" s="163"/>
      <c r="HBI55" s="163"/>
      <c r="HBJ55" s="163"/>
      <c r="HBK55" s="163"/>
      <c r="HBL55" s="163"/>
      <c r="HBM55" s="163"/>
      <c r="HBN55" s="163"/>
      <c r="HBO55" s="163"/>
      <c r="HBP55" s="163"/>
      <c r="HBQ55" s="163"/>
      <c r="HBR55" s="163"/>
      <c r="HBS55" s="163"/>
      <c r="HBT55" s="163"/>
      <c r="HBU55" s="163"/>
      <c r="HBV55" s="163"/>
      <c r="HBW55" s="163"/>
      <c r="HBX55" s="163"/>
      <c r="HBY55" s="163"/>
      <c r="HBZ55" s="163"/>
      <c r="HCA55" s="163"/>
      <c r="HCB55" s="163"/>
      <c r="HCC55" s="163"/>
      <c r="HCD55" s="163"/>
      <c r="HCE55" s="163"/>
      <c r="HCF55" s="163"/>
      <c r="HCG55" s="163"/>
      <c r="HCH55" s="163"/>
      <c r="HCI55" s="163"/>
      <c r="HCJ55" s="163"/>
      <c r="HCK55" s="163"/>
      <c r="HCL55" s="163"/>
      <c r="HCM55" s="163"/>
      <c r="HCN55" s="163"/>
      <c r="HCO55" s="163"/>
      <c r="HCP55" s="163"/>
      <c r="HCQ55" s="163"/>
      <c r="HCR55" s="163"/>
      <c r="HCS55" s="163"/>
      <c r="HCT55" s="163"/>
      <c r="HCU55" s="163"/>
      <c r="HCV55" s="163"/>
      <c r="HCW55" s="163"/>
      <c r="HCX55" s="163"/>
      <c r="HCY55" s="163"/>
      <c r="HCZ55" s="163"/>
      <c r="HDA55" s="163"/>
      <c r="HDB55" s="163"/>
      <c r="HDC55" s="163"/>
      <c r="HDD55" s="163"/>
      <c r="HDE55" s="163"/>
      <c r="HDF55" s="163"/>
      <c r="HDG55" s="163"/>
      <c r="HDH55" s="163"/>
      <c r="HDI55" s="163"/>
      <c r="HDJ55" s="163"/>
      <c r="HDK55" s="163"/>
      <c r="HDL55" s="163"/>
      <c r="HDM55" s="163"/>
      <c r="HDN55" s="163"/>
      <c r="HDO55" s="163"/>
      <c r="HDP55" s="163"/>
      <c r="HDQ55" s="163"/>
      <c r="HDR55" s="163"/>
      <c r="HDS55" s="163"/>
      <c r="HDT55" s="163"/>
      <c r="HDU55" s="163"/>
      <c r="HDV55" s="163"/>
      <c r="HDW55" s="163"/>
      <c r="HDX55" s="163"/>
      <c r="HDY55" s="163"/>
      <c r="HDZ55" s="163"/>
      <c r="HEA55" s="163"/>
      <c r="HEB55" s="163"/>
      <c r="HEC55" s="163"/>
      <c r="HED55" s="163"/>
      <c r="HEE55" s="163"/>
      <c r="HEF55" s="163"/>
      <c r="HEG55" s="163"/>
      <c r="HEH55" s="163"/>
      <c r="HEI55" s="163"/>
      <c r="HEJ55" s="163"/>
      <c r="HEK55" s="163"/>
      <c r="HEL55" s="163"/>
      <c r="HEM55" s="163"/>
      <c r="HEN55" s="163"/>
      <c r="HEO55" s="163"/>
      <c r="HEP55" s="163"/>
      <c r="HEQ55" s="163"/>
      <c r="HER55" s="163"/>
      <c r="HES55" s="163"/>
      <c r="HET55" s="163"/>
      <c r="HEU55" s="163"/>
      <c r="HEV55" s="163"/>
      <c r="HEW55" s="163"/>
      <c r="HEX55" s="163"/>
      <c r="HEY55" s="163"/>
      <c r="HEZ55" s="163"/>
      <c r="HFA55" s="163"/>
      <c r="HFB55" s="163"/>
      <c r="HFC55" s="163"/>
      <c r="HFD55" s="163"/>
      <c r="HFE55" s="163"/>
      <c r="HFF55" s="163"/>
      <c r="HFG55" s="163"/>
      <c r="HFH55" s="163"/>
      <c r="HFI55" s="163"/>
      <c r="HFJ55" s="163"/>
      <c r="HFK55" s="163"/>
      <c r="HFL55" s="163"/>
      <c r="HFM55" s="163"/>
      <c r="HFN55" s="163"/>
      <c r="HFO55" s="163"/>
      <c r="HFP55" s="163"/>
      <c r="HFQ55" s="163"/>
      <c r="HFR55" s="163"/>
      <c r="HFS55" s="163"/>
      <c r="HFT55" s="163"/>
      <c r="HFU55" s="163"/>
      <c r="HFV55" s="163"/>
      <c r="HFW55" s="163"/>
      <c r="HFX55" s="163"/>
      <c r="HFY55" s="163"/>
      <c r="HFZ55" s="163"/>
      <c r="HGA55" s="163"/>
      <c r="HGB55" s="163"/>
      <c r="HGC55" s="163"/>
      <c r="HGD55" s="163"/>
      <c r="HGE55" s="163"/>
      <c r="HGF55" s="163"/>
      <c r="HGG55" s="163"/>
      <c r="HGH55" s="163"/>
      <c r="HGI55" s="163"/>
      <c r="HGJ55" s="163"/>
      <c r="HGK55" s="163"/>
      <c r="HGL55" s="163"/>
      <c r="HGM55" s="163"/>
      <c r="HGN55" s="163"/>
      <c r="HGO55" s="163"/>
      <c r="HGP55" s="163"/>
      <c r="HGQ55" s="163"/>
      <c r="HGR55" s="163"/>
      <c r="HGS55" s="163"/>
      <c r="HGT55" s="163"/>
      <c r="HGU55" s="163"/>
      <c r="HGV55" s="163"/>
      <c r="HGW55" s="163"/>
      <c r="HGX55" s="163"/>
      <c r="HGY55" s="163"/>
      <c r="HGZ55" s="163"/>
      <c r="HHA55" s="163"/>
      <c r="HHB55" s="163"/>
      <c r="HHC55" s="163"/>
      <c r="HHD55" s="163"/>
      <c r="HHE55" s="163"/>
      <c r="HHF55" s="163"/>
      <c r="HHG55" s="163"/>
      <c r="HHH55" s="163"/>
      <c r="HHI55" s="163"/>
      <c r="HHJ55" s="163"/>
      <c r="HHK55" s="163"/>
      <c r="HHL55" s="163"/>
      <c r="HHM55" s="163"/>
      <c r="HHN55" s="163"/>
      <c r="HHO55" s="163"/>
      <c r="HHP55" s="163"/>
      <c r="HHQ55" s="163"/>
      <c r="HHR55" s="163"/>
      <c r="HHS55" s="163"/>
      <c r="HHT55" s="163"/>
      <c r="HHU55" s="163"/>
      <c r="HHV55" s="163"/>
      <c r="HHW55" s="163"/>
      <c r="HHX55" s="163"/>
      <c r="HHY55" s="163"/>
      <c r="HHZ55" s="163"/>
      <c r="HIA55" s="163"/>
      <c r="HIB55" s="163"/>
      <c r="HIC55" s="163"/>
      <c r="HID55" s="163"/>
      <c r="HIE55" s="163"/>
      <c r="HIF55" s="163"/>
      <c r="HIG55" s="163"/>
      <c r="HIH55" s="163"/>
      <c r="HII55" s="163"/>
      <c r="HIJ55" s="163"/>
      <c r="HIK55" s="163"/>
      <c r="HIL55" s="163"/>
      <c r="HIM55" s="163"/>
      <c r="HIN55" s="163"/>
      <c r="HIO55" s="163"/>
      <c r="HIP55" s="163"/>
      <c r="HIQ55" s="163"/>
      <c r="HIR55" s="163"/>
      <c r="HIS55" s="163"/>
      <c r="HIT55" s="163"/>
      <c r="HIU55" s="163"/>
      <c r="HIV55" s="163"/>
      <c r="HIW55" s="163"/>
      <c r="HIX55" s="163"/>
      <c r="HIY55" s="163"/>
      <c r="HIZ55" s="163"/>
      <c r="HJA55" s="163"/>
      <c r="HJB55" s="163"/>
      <c r="HJC55" s="163"/>
      <c r="HJD55" s="163"/>
      <c r="HJE55" s="163"/>
      <c r="HJF55" s="163"/>
      <c r="HJG55" s="163"/>
      <c r="HJH55" s="163"/>
      <c r="HJI55" s="163"/>
      <c r="HJJ55" s="163"/>
      <c r="HJK55" s="163"/>
      <c r="HJL55" s="163"/>
      <c r="HJM55" s="163"/>
      <c r="HJN55" s="163"/>
      <c r="HJO55" s="163"/>
      <c r="HJP55" s="163"/>
      <c r="HJQ55" s="163"/>
      <c r="HJR55" s="163"/>
      <c r="HJS55" s="163"/>
      <c r="HJT55" s="163"/>
      <c r="HJU55" s="163"/>
      <c r="HJV55" s="163"/>
      <c r="HJW55" s="163"/>
      <c r="HJX55" s="163"/>
      <c r="HJY55" s="163"/>
      <c r="HJZ55" s="163"/>
      <c r="HKA55" s="163"/>
      <c r="HKB55" s="163"/>
      <c r="HKC55" s="163"/>
      <c r="HKD55" s="163"/>
      <c r="HKE55" s="163"/>
      <c r="HKF55" s="163"/>
      <c r="HKG55" s="163"/>
      <c r="HKH55" s="163"/>
      <c r="HKI55" s="163"/>
      <c r="HKJ55" s="163"/>
      <c r="HKK55" s="163"/>
      <c r="HKL55" s="163"/>
      <c r="HKM55" s="163"/>
      <c r="HKN55" s="163"/>
      <c r="HKO55" s="163"/>
      <c r="HKP55" s="163"/>
      <c r="HKQ55" s="163"/>
      <c r="HKR55" s="163"/>
      <c r="HKS55" s="163"/>
      <c r="HKT55" s="163"/>
      <c r="HKU55" s="163"/>
      <c r="HKV55" s="163"/>
      <c r="HKW55" s="163"/>
      <c r="HKX55" s="163"/>
      <c r="HKY55" s="163"/>
      <c r="HKZ55" s="163"/>
      <c r="HLA55" s="163"/>
      <c r="HLB55" s="163"/>
      <c r="HLC55" s="163"/>
      <c r="HLD55" s="163"/>
      <c r="HLE55" s="163"/>
      <c r="HLF55" s="163"/>
      <c r="HLG55" s="163"/>
      <c r="HLH55" s="163"/>
      <c r="HLI55" s="163"/>
      <c r="HLJ55" s="163"/>
      <c r="HLK55" s="163"/>
      <c r="HLL55" s="163"/>
      <c r="HLM55" s="163"/>
      <c r="HLN55" s="163"/>
      <c r="HLO55" s="163"/>
      <c r="HLP55" s="163"/>
      <c r="HLQ55" s="163"/>
      <c r="HLR55" s="163"/>
      <c r="HLS55" s="163"/>
      <c r="HLT55" s="163"/>
      <c r="HLU55" s="163"/>
      <c r="HLV55" s="163"/>
      <c r="HLW55" s="163"/>
      <c r="HLX55" s="163"/>
      <c r="HLY55" s="163"/>
      <c r="HLZ55" s="163"/>
      <c r="HMA55" s="163"/>
      <c r="HMB55" s="163"/>
      <c r="HMC55" s="163"/>
      <c r="HMD55" s="163"/>
      <c r="HME55" s="163"/>
      <c r="HMF55" s="163"/>
      <c r="HMG55" s="163"/>
      <c r="HMH55" s="163"/>
      <c r="HMI55" s="163"/>
      <c r="HMJ55" s="163"/>
      <c r="HMK55" s="163"/>
      <c r="HML55" s="163"/>
      <c r="HMM55" s="163"/>
      <c r="HMN55" s="163"/>
      <c r="HMO55" s="163"/>
      <c r="HMP55" s="163"/>
      <c r="HMQ55" s="163"/>
      <c r="HMR55" s="163"/>
      <c r="HMS55" s="163"/>
      <c r="HMT55" s="163"/>
      <c r="HMU55" s="163"/>
      <c r="HMV55" s="163"/>
      <c r="HMW55" s="163"/>
      <c r="HMX55" s="163"/>
      <c r="HMY55" s="163"/>
      <c r="HMZ55" s="163"/>
      <c r="HNA55" s="163"/>
      <c r="HNB55" s="163"/>
      <c r="HNC55" s="163"/>
      <c r="HND55" s="163"/>
      <c r="HNE55" s="163"/>
      <c r="HNF55" s="163"/>
      <c r="HNG55" s="163"/>
      <c r="HNH55" s="163"/>
      <c r="HNI55" s="163"/>
      <c r="HNJ55" s="163"/>
      <c r="HNK55" s="163"/>
      <c r="HNL55" s="163"/>
      <c r="HNM55" s="163"/>
      <c r="HNN55" s="163"/>
      <c r="HNO55" s="163"/>
      <c r="HNP55" s="163"/>
      <c r="HNQ55" s="163"/>
      <c r="HNR55" s="163"/>
      <c r="HNS55" s="163"/>
      <c r="HNT55" s="163"/>
      <c r="HNU55" s="163"/>
      <c r="HNV55" s="163"/>
      <c r="HNW55" s="163"/>
      <c r="HNX55" s="163"/>
      <c r="HNY55" s="163"/>
      <c r="HNZ55" s="163"/>
      <c r="HOA55" s="163"/>
      <c r="HOB55" s="163"/>
      <c r="HOC55" s="163"/>
      <c r="HOD55" s="163"/>
      <c r="HOE55" s="163"/>
      <c r="HOF55" s="163"/>
      <c r="HOG55" s="163"/>
      <c r="HOH55" s="163"/>
      <c r="HOI55" s="163"/>
      <c r="HOJ55" s="163"/>
      <c r="HOK55" s="163"/>
      <c r="HOL55" s="163"/>
      <c r="HOM55" s="163"/>
      <c r="HON55" s="163"/>
      <c r="HOO55" s="163"/>
      <c r="HOP55" s="163"/>
      <c r="HOQ55" s="163"/>
      <c r="HOR55" s="163"/>
      <c r="HOS55" s="163"/>
      <c r="HOT55" s="163"/>
      <c r="HOU55" s="163"/>
      <c r="HOV55" s="163"/>
      <c r="HOW55" s="163"/>
      <c r="HOX55" s="163"/>
      <c r="HOY55" s="163"/>
      <c r="HOZ55" s="163"/>
      <c r="HPA55" s="163"/>
      <c r="HPB55" s="163"/>
      <c r="HPC55" s="163"/>
      <c r="HPD55" s="163"/>
      <c r="HPE55" s="163"/>
      <c r="HPF55" s="163"/>
      <c r="HPG55" s="163"/>
      <c r="HPH55" s="163"/>
      <c r="HPI55" s="163"/>
      <c r="HPJ55" s="163"/>
      <c r="HPK55" s="163"/>
      <c r="HPL55" s="163"/>
      <c r="HPM55" s="163"/>
      <c r="HPN55" s="163"/>
      <c r="HPO55" s="163"/>
      <c r="HPP55" s="163"/>
      <c r="HPQ55" s="163"/>
      <c r="HPR55" s="163"/>
      <c r="HPS55" s="163"/>
      <c r="HPT55" s="163"/>
      <c r="HPU55" s="163"/>
      <c r="HPV55" s="163"/>
      <c r="HPW55" s="163"/>
      <c r="HPX55" s="163"/>
      <c r="HPY55" s="163"/>
      <c r="HPZ55" s="163"/>
      <c r="HQA55" s="163"/>
      <c r="HQB55" s="163"/>
      <c r="HQC55" s="163"/>
      <c r="HQD55" s="163"/>
      <c r="HQE55" s="163"/>
      <c r="HQF55" s="163"/>
      <c r="HQG55" s="163"/>
      <c r="HQH55" s="163"/>
      <c r="HQI55" s="163"/>
      <c r="HQJ55" s="163"/>
      <c r="HQK55" s="163"/>
      <c r="HQL55" s="163"/>
      <c r="HQM55" s="163"/>
      <c r="HQN55" s="163"/>
      <c r="HQO55" s="163"/>
      <c r="HQP55" s="163"/>
      <c r="HQQ55" s="163"/>
      <c r="HQR55" s="163"/>
      <c r="HQS55" s="163"/>
      <c r="HQT55" s="163"/>
      <c r="HQU55" s="163"/>
      <c r="HQV55" s="163"/>
      <c r="HQW55" s="163"/>
      <c r="HQX55" s="163"/>
      <c r="HQY55" s="163"/>
      <c r="HQZ55" s="163"/>
      <c r="HRA55" s="163"/>
      <c r="HRB55" s="163"/>
      <c r="HRC55" s="163"/>
      <c r="HRD55" s="163"/>
      <c r="HRE55" s="163"/>
      <c r="HRF55" s="163"/>
      <c r="HRG55" s="163"/>
      <c r="HRH55" s="163"/>
      <c r="HRI55" s="163"/>
      <c r="HRJ55" s="163"/>
      <c r="HRK55" s="163"/>
      <c r="HRL55" s="163"/>
      <c r="HRM55" s="163"/>
      <c r="HRN55" s="163"/>
      <c r="HRO55" s="163"/>
      <c r="HRP55" s="163"/>
      <c r="HRQ55" s="163"/>
      <c r="HRR55" s="163"/>
      <c r="HRS55" s="163"/>
      <c r="HRT55" s="163"/>
      <c r="HRU55" s="163"/>
      <c r="HRV55" s="163"/>
      <c r="HRW55" s="163"/>
      <c r="HRX55" s="163"/>
      <c r="HRY55" s="163"/>
      <c r="HRZ55" s="163"/>
      <c r="HSA55" s="163"/>
      <c r="HSB55" s="163"/>
      <c r="HSC55" s="163"/>
      <c r="HSD55" s="163"/>
      <c r="HSE55" s="163"/>
      <c r="HSF55" s="163"/>
      <c r="HSG55" s="163"/>
      <c r="HSH55" s="163"/>
      <c r="HSI55" s="163"/>
      <c r="HSJ55" s="163"/>
      <c r="HSK55" s="163"/>
      <c r="HSL55" s="163"/>
      <c r="HSM55" s="163"/>
      <c r="HSN55" s="163"/>
      <c r="HSO55" s="163"/>
      <c r="HSP55" s="163"/>
      <c r="HSQ55" s="163"/>
      <c r="HSR55" s="163"/>
      <c r="HSS55" s="163"/>
      <c r="HST55" s="163"/>
      <c r="HSU55" s="163"/>
      <c r="HSV55" s="163"/>
      <c r="HSW55" s="163"/>
      <c r="HSX55" s="163"/>
      <c r="HSY55" s="163"/>
      <c r="HSZ55" s="163"/>
      <c r="HTA55" s="163"/>
      <c r="HTB55" s="163"/>
      <c r="HTC55" s="163"/>
      <c r="HTD55" s="163"/>
      <c r="HTE55" s="163"/>
      <c r="HTF55" s="163"/>
      <c r="HTG55" s="163"/>
      <c r="HTH55" s="163"/>
      <c r="HTI55" s="163"/>
      <c r="HTJ55" s="163"/>
      <c r="HTK55" s="163"/>
      <c r="HTL55" s="163"/>
      <c r="HTM55" s="163"/>
      <c r="HTN55" s="163"/>
      <c r="HTO55" s="163"/>
      <c r="HTP55" s="163"/>
      <c r="HTQ55" s="163"/>
      <c r="HTR55" s="163"/>
      <c r="HTS55" s="163"/>
      <c r="HTT55" s="163"/>
      <c r="HTU55" s="163"/>
      <c r="HTV55" s="163"/>
      <c r="HTW55" s="163"/>
      <c r="HTX55" s="163"/>
      <c r="HTY55" s="163"/>
      <c r="HTZ55" s="163"/>
      <c r="HUA55" s="163"/>
      <c r="HUB55" s="163"/>
      <c r="HUC55" s="163"/>
      <c r="HUD55" s="163"/>
      <c r="HUE55" s="163"/>
      <c r="HUF55" s="163"/>
      <c r="HUG55" s="163"/>
      <c r="HUH55" s="163"/>
      <c r="HUI55" s="163"/>
      <c r="HUJ55" s="163"/>
      <c r="HUK55" s="163"/>
      <c r="HUL55" s="163"/>
      <c r="HUM55" s="163"/>
      <c r="HUN55" s="163"/>
      <c r="HUO55" s="163"/>
      <c r="HUP55" s="163"/>
      <c r="HUQ55" s="163"/>
      <c r="HUR55" s="163"/>
      <c r="HUS55" s="163"/>
      <c r="HUT55" s="163"/>
      <c r="HUU55" s="163"/>
      <c r="HUV55" s="163"/>
      <c r="HUW55" s="163"/>
      <c r="HUX55" s="163"/>
      <c r="HUY55" s="163"/>
      <c r="HUZ55" s="163"/>
      <c r="HVA55" s="163"/>
      <c r="HVB55" s="163"/>
      <c r="HVC55" s="163"/>
      <c r="HVD55" s="163"/>
      <c r="HVE55" s="163"/>
      <c r="HVF55" s="163"/>
      <c r="HVG55" s="163"/>
      <c r="HVH55" s="163"/>
      <c r="HVI55" s="163"/>
      <c r="HVJ55" s="163"/>
      <c r="HVK55" s="163"/>
      <c r="HVL55" s="163"/>
      <c r="HVM55" s="163"/>
      <c r="HVN55" s="163"/>
      <c r="HVO55" s="163"/>
      <c r="HVP55" s="163"/>
      <c r="HVQ55" s="163"/>
      <c r="HVR55" s="163"/>
      <c r="HVS55" s="163"/>
      <c r="HVT55" s="163"/>
      <c r="HVU55" s="163"/>
      <c r="HVV55" s="163"/>
      <c r="HVW55" s="163"/>
      <c r="HVX55" s="163"/>
      <c r="HVY55" s="163"/>
      <c r="HVZ55" s="163"/>
      <c r="HWA55" s="163"/>
      <c r="HWB55" s="163"/>
      <c r="HWC55" s="163"/>
      <c r="HWD55" s="163"/>
      <c r="HWE55" s="163"/>
      <c r="HWF55" s="163"/>
      <c r="HWG55" s="163"/>
      <c r="HWH55" s="163"/>
      <c r="HWI55" s="163"/>
      <c r="HWJ55" s="163"/>
      <c r="HWK55" s="163"/>
      <c r="HWL55" s="163"/>
      <c r="HWM55" s="163"/>
      <c r="HWN55" s="163"/>
      <c r="HWO55" s="163"/>
      <c r="HWP55" s="163"/>
      <c r="HWQ55" s="163"/>
      <c r="HWR55" s="163"/>
      <c r="HWS55" s="163"/>
      <c r="HWT55" s="163"/>
      <c r="HWU55" s="163"/>
      <c r="HWV55" s="163"/>
      <c r="HWW55" s="163"/>
      <c r="HWX55" s="163"/>
      <c r="HWY55" s="163"/>
      <c r="HWZ55" s="163"/>
      <c r="HXA55" s="163"/>
      <c r="HXB55" s="163"/>
      <c r="HXC55" s="163"/>
      <c r="HXD55" s="163"/>
      <c r="HXE55" s="163"/>
      <c r="HXF55" s="163"/>
      <c r="HXG55" s="163"/>
      <c r="HXH55" s="163"/>
      <c r="HXI55" s="163"/>
      <c r="HXJ55" s="163"/>
      <c r="HXK55" s="163"/>
      <c r="HXL55" s="163"/>
      <c r="HXM55" s="163"/>
      <c r="HXN55" s="163"/>
      <c r="HXO55" s="163"/>
      <c r="HXP55" s="163"/>
      <c r="HXQ55" s="163"/>
      <c r="HXR55" s="163"/>
      <c r="HXS55" s="163"/>
      <c r="HXT55" s="163"/>
      <c r="HXU55" s="163"/>
      <c r="HXV55" s="163"/>
      <c r="HXW55" s="163"/>
      <c r="HXX55" s="163"/>
      <c r="HXY55" s="163"/>
      <c r="HXZ55" s="163"/>
      <c r="HYA55" s="163"/>
      <c r="HYB55" s="163"/>
      <c r="HYC55" s="163"/>
      <c r="HYD55" s="163"/>
      <c r="HYE55" s="163"/>
      <c r="HYF55" s="163"/>
      <c r="HYG55" s="163"/>
      <c r="HYH55" s="163"/>
      <c r="HYI55" s="163"/>
      <c r="HYJ55" s="163"/>
      <c r="HYK55" s="163"/>
      <c r="HYL55" s="163"/>
      <c r="HYM55" s="163"/>
      <c r="HYN55" s="163"/>
      <c r="HYO55" s="163"/>
      <c r="HYP55" s="163"/>
      <c r="HYQ55" s="163"/>
      <c r="HYR55" s="163"/>
      <c r="HYS55" s="163"/>
      <c r="HYT55" s="163"/>
      <c r="HYU55" s="163"/>
      <c r="HYV55" s="163"/>
      <c r="HYW55" s="163"/>
      <c r="HYX55" s="163"/>
      <c r="HYY55" s="163"/>
      <c r="HYZ55" s="163"/>
      <c r="HZA55" s="163"/>
      <c r="HZB55" s="163"/>
      <c r="HZC55" s="163"/>
      <c r="HZD55" s="163"/>
      <c r="HZE55" s="163"/>
      <c r="HZF55" s="163"/>
      <c r="HZG55" s="163"/>
      <c r="HZH55" s="163"/>
      <c r="HZI55" s="163"/>
      <c r="HZJ55" s="163"/>
      <c r="HZK55" s="163"/>
      <c r="HZL55" s="163"/>
      <c r="HZM55" s="163"/>
      <c r="HZN55" s="163"/>
      <c r="HZO55" s="163"/>
      <c r="HZP55" s="163"/>
      <c r="HZQ55" s="163"/>
      <c r="HZR55" s="163"/>
      <c r="HZS55" s="163"/>
      <c r="HZT55" s="163"/>
      <c r="HZU55" s="163"/>
      <c r="HZV55" s="163"/>
      <c r="HZW55" s="163"/>
      <c r="HZX55" s="163"/>
      <c r="HZY55" s="163"/>
      <c r="HZZ55" s="163"/>
      <c r="IAA55" s="163"/>
      <c r="IAB55" s="163"/>
      <c r="IAC55" s="163"/>
      <c r="IAD55" s="163"/>
      <c r="IAE55" s="163"/>
      <c r="IAF55" s="163"/>
      <c r="IAG55" s="163"/>
      <c r="IAH55" s="163"/>
      <c r="IAI55" s="163"/>
      <c r="IAJ55" s="163"/>
      <c r="IAK55" s="163"/>
      <c r="IAL55" s="163"/>
      <c r="IAM55" s="163"/>
      <c r="IAN55" s="163"/>
      <c r="IAO55" s="163"/>
      <c r="IAP55" s="163"/>
      <c r="IAQ55" s="163"/>
      <c r="IAR55" s="163"/>
      <c r="IAS55" s="163"/>
      <c r="IAT55" s="163"/>
      <c r="IAU55" s="163"/>
      <c r="IAV55" s="163"/>
      <c r="IAW55" s="163"/>
      <c r="IAX55" s="163"/>
      <c r="IAY55" s="163"/>
      <c r="IAZ55" s="163"/>
      <c r="IBA55" s="163"/>
      <c r="IBB55" s="163"/>
      <c r="IBC55" s="163"/>
      <c r="IBD55" s="163"/>
      <c r="IBE55" s="163"/>
      <c r="IBF55" s="163"/>
      <c r="IBG55" s="163"/>
      <c r="IBH55" s="163"/>
      <c r="IBI55" s="163"/>
      <c r="IBJ55" s="163"/>
      <c r="IBK55" s="163"/>
      <c r="IBL55" s="163"/>
      <c r="IBM55" s="163"/>
      <c r="IBN55" s="163"/>
      <c r="IBO55" s="163"/>
      <c r="IBP55" s="163"/>
      <c r="IBQ55" s="163"/>
      <c r="IBR55" s="163"/>
      <c r="IBS55" s="163"/>
      <c r="IBT55" s="163"/>
      <c r="IBU55" s="163"/>
      <c r="IBV55" s="163"/>
      <c r="IBW55" s="163"/>
      <c r="IBX55" s="163"/>
      <c r="IBY55" s="163"/>
      <c r="IBZ55" s="163"/>
      <c r="ICA55" s="163"/>
      <c r="ICB55" s="163"/>
      <c r="ICC55" s="163"/>
      <c r="ICD55" s="163"/>
      <c r="ICE55" s="163"/>
      <c r="ICF55" s="163"/>
      <c r="ICG55" s="163"/>
      <c r="ICH55" s="163"/>
      <c r="ICI55" s="163"/>
      <c r="ICJ55" s="163"/>
      <c r="ICK55" s="163"/>
      <c r="ICL55" s="163"/>
      <c r="ICM55" s="163"/>
      <c r="ICN55" s="163"/>
      <c r="ICO55" s="163"/>
      <c r="ICP55" s="163"/>
      <c r="ICQ55" s="163"/>
      <c r="ICR55" s="163"/>
      <c r="ICS55" s="163"/>
      <c r="ICT55" s="163"/>
      <c r="ICU55" s="163"/>
      <c r="ICV55" s="163"/>
      <c r="ICW55" s="163"/>
      <c r="ICX55" s="163"/>
      <c r="ICY55" s="163"/>
      <c r="ICZ55" s="163"/>
      <c r="IDA55" s="163"/>
      <c r="IDB55" s="163"/>
      <c r="IDC55" s="163"/>
      <c r="IDD55" s="163"/>
      <c r="IDE55" s="163"/>
      <c r="IDF55" s="163"/>
      <c r="IDG55" s="163"/>
      <c r="IDH55" s="163"/>
      <c r="IDI55" s="163"/>
      <c r="IDJ55" s="163"/>
      <c r="IDK55" s="163"/>
      <c r="IDL55" s="163"/>
      <c r="IDM55" s="163"/>
      <c r="IDN55" s="163"/>
      <c r="IDO55" s="163"/>
      <c r="IDP55" s="163"/>
      <c r="IDQ55" s="163"/>
      <c r="IDR55" s="163"/>
      <c r="IDS55" s="163"/>
      <c r="IDT55" s="163"/>
      <c r="IDU55" s="163"/>
      <c r="IDV55" s="163"/>
      <c r="IDW55" s="163"/>
      <c r="IDX55" s="163"/>
      <c r="IDY55" s="163"/>
      <c r="IDZ55" s="163"/>
      <c r="IEA55" s="163"/>
      <c r="IEB55" s="163"/>
      <c r="IEC55" s="163"/>
      <c r="IED55" s="163"/>
      <c r="IEE55" s="163"/>
      <c r="IEF55" s="163"/>
      <c r="IEG55" s="163"/>
      <c r="IEH55" s="163"/>
      <c r="IEI55" s="163"/>
      <c r="IEJ55" s="163"/>
      <c r="IEK55" s="163"/>
      <c r="IEL55" s="163"/>
      <c r="IEM55" s="163"/>
      <c r="IEN55" s="163"/>
      <c r="IEO55" s="163"/>
      <c r="IEP55" s="163"/>
      <c r="IEQ55" s="163"/>
      <c r="IER55" s="163"/>
      <c r="IES55" s="163"/>
      <c r="IET55" s="163"/>
      <c r="IEU55" s="163"/>
      <c r="IEV55" s="163"/>
      <c r="IEW55" s="163"/>
      <c r="IEX55" s="163"/>
      <c r="IEY55" s="163"/>
      <c r="IEZ55" s="163"/>
      <c r="IFA55" s="163"/>
      <c r="IFB55" s="163"/>
      <c r="IFC55" s="163"/>
      <c r="IFD55" s="163"/>
      <c r="IFE55" s="163"/>
      <c r="IFF55" s="163"/>
      <c r="IFG55" s="163"/>
      <c r="IFH55" s="163"/>
      <c r="IFI55" s="163"/>
      <c r="IFJ55" s="163"/>
      <c r="IFK55" s="163"/>
      <c r="IFL55" s="163"/>
      <c r="IFM55" s="163"/>
      <c r="IFN55" s="163"/>
      <c r="IFO55" s="163"/>
      <c r="IFP55" s="163"/>
      <c r="IFQ55" s="163"/>
      <c r="IFR55" s="163"/>
      <c r="IFS55" s="163"/>
      <c r="IFT55" s="163"/>
      <c r="IFU55" s="163"/>
      <c r="IFV55" s="163"/>
      <c r="IFW55" s="163"/>
      <c r="IFX55" s="163"/>
      <c r="IFY55" s="163"/>
      <c r="IFZ55" s="163"/>
      <c r="IGA55" s="163"/>
      <c r="IGB55" s="163"/>
      <c r="IGC55" s="163"/>
      <c r="IGD55" s="163"/>
      <c r="IGE55" s="163"/>
      <c r="IGF55" s="163"/>
      <c r="IGG55" s="163"/>
      <c r="IGH55" s="163"/>
      <c r="IGI55" s="163"/>
      <c r="IGJ55" s="163"/>
      <c r="IGK55" s="163"/>
      <c r="IGL55" s="163"/>
      <c r="IGM55" s="163"/>
      <c r="IGN55" s="163"/>
      <c r="IGO55" s="163"/>
      <c r="IGP55" s="163"/>
      <c r="IGQ55" s="163"/>
      <c r="IGR55" s="163"/>
      <c r="IGS55" s="163"/>
      <c r="IGT55" s="163"/>
      <c r="IGU55" s="163"/>
      <c r="IGV55" s="163"/>
      <c r="IGW55" s="163"/>
      <c r="IGX55" s="163"/>
      <c r="IGY55" s="163"/>
      <c r="IGZ55" s="163"/>
      <c r="IHA55" s="163"/>
      <c r="IHB55" s="163"/>
      <c r="IHC55" s="163"/>
      <c r="IHD55" s="163"/>
      <c r="IHE55" s="163"/>
      <c r="IHF55" s="163"/>
      <c r="IHG55" s="163"/>
      <c r="IHH55" s="163"/>
      <c r="IHI55" s="163"/>
      <c r="IHJ55" s="163"/>
      <c r="IHK55" s="163"/>
      <c r="IHL55" s="163"/>
      <c r="IHM55" s="163"/>
      <c r="IHN55" s="163"/>
      <c r="IHO55" s="163"/>
      <c r="IHP55" s="163"/>
      <c r="IHQ55" s="163"/>
      <c r="IHR55" s="163"/>
      <c r="IHS55" s="163"/>
      <c r="IHT55" s="163"/>
      <c r="IHU55" s="163"/>
      <c r="IHV55" s="163"/>
      <c r="IHW55" s="163"/>
      <c r="IHX55" s="163"/>
      <c r="IHY55" s="163"/>
      <c r="IHZ55" s="163"/>
      <c r="IIA55" s="163"/>
      <c r="IIB55" s="163"/>
      <c r="IIC55" s="163"/>
      <c r="IID55" s="163"/>
      <c r="IIE55" s="163"/>
      <c r="IIF55" s="163"/>
      <c r="IIG55" s="163"/>
      <c r="IIH55" s="163"/>
      <c r="III55" s="163"/>
      <c r="IIJ55" s="163"/>
      <c r="IIK55" s="163"/>
      <c r="IIL55" s="163"/>
      <c r="IIM55" s="163"/>
      <c r="IIN55" s="163"/>
      <c r="IIO55" s="163"/>
      <c r="IIP55" s="163"/>
      <c r="IIQ55" s="163"/>
      <c r="IIR55" s="163"/>
      <c r="IIS55" s="163"/>
      <c r="IIT55" s="163"/>
      <c r="IIU55" s="163"/>
      <c r="IIV55" s="163"/>
      <c r="IIW55" s="163"/>
      <c r="IIX55" s="163"/>
      <c r="IIY55" s="163"/>
      <c r="IIZ55" s="163"/>
      <c r="IJA55" s="163"/>
      <c r="IJB55" s="163"/>
      <c r="IJC55" s="163"/>
      <c r="IJD55" s="163"/>
      <c r="IJE55" s="163"/>
      <c r="IJF55" s="163"/>
      <c r="IJG55" s="163"/>
      <c r="IJH55" s="163"/>
      <c r="IJI55" s="163"/>
      <c r="IJJ55" s="163"/>
      <c r="IJK55" s="163"/>
      <c r="IJL55" s="163"/>
      <c r="IJM55" s="163"/>
      <c r="IJN55" s="163"/>
      <c r="IJO55" s="163"/>
      <c r="IJP55" s="163"/>
      <c r="IJQ55" s="163"/>
      <c r="IJR55" s="163"/>
      <c r="IJS55" s="163"/>
      <c r="IJT55" s="163"/>
      <c r="IJU55" s="163"/>
      <c r="IJV55" s="163"/>
      <c r="IJW55" s="163"/>
      <c r="IJX55" s="163"/>
      <c r="IJY55" s="163"/>
      <c r="IJZ55" s="163"/>
      <c r="IKA55" s="163"/>
      <c r="IKB55" s="163"/>
      <c r="IKC55" s="163"/>
      <c r="IKD55" s="163"/>
      <c r="IKE55" s="163"/>
      <c r="IKF55" s="163"/>
      <c r="IKG55" s="163"/>
      <c r="IKH55" s="163"/>
      <c r="IKI55" s="163"/>
      <c r="IKJ55" s="163"/>
      <c r="IKK55" s="163"/>
      <c r="IKL55" s="163"/>
      <c r="IKM55" s="163"/>
      <c r="IKN55" s="163"/>
      <c r="IKO55" s="163"/>
      <c r="IKP55" s="163"/>
      <c r="IKQ55" s="163"/>
      <c r="IKR55" s="163"/>
      <c r="IKS55" s="163"/>
      <c r="IKT55" s="163"/>
      <c r="IKU55" s="163"/>
      <c r="IKV55" s="163"/>
      <c r="IKW55" s="163"/>
      <c r="IKX55" s="163"/>
      <c r="IKY55" s="163"/>
      <c r="IKZ55" s="163"/>
      <c r="ILA55" s="163"/>
      <c r="ILB55" s="163"/>
      <c r="ILC55" s="163"/>
      <c r="ILD55" s="163"/>
      <c r="ILE55" s="163"/>
      <c r="ILF55" s="163"/>
      <c r="ILG55" s="163"/>
      <c r="ILH55" s="163"/>
      <c r="ILI55" s="163"/>
      <c r="ILJ55" s="163"/>
      <c r="ILK55" s="163"/>
      <c r="ILL55" s="163"/>
      <c r="ILM55" s="163"/>
      <c r="ILN55" s="163"/>
      <c r="ILO55" s="163"/>
      <c r="ILP55" s="163"/>
      <c r="ILQ55" s="163"/>
      <c r="ILR55" s="163"/>
      <c r="ILS55" s="163"/>
      <c r="ILT55" s="163"/>
      <c r="ILU55" s="163"/>
      <c r="ILV55" s="163"/>
      <c r="ILW55" s="163"/>
      <c r="ILX55" s="163"/>
      <c r="ILY55" s="163"/>
      <c r="ILZ55" s="163"/>
      <c r="IMA55" s="163"/>
      <c r="IMB55" s="163"/>
      <c r="IMC55" s="163"/>
      <c r="IMD55" s="163"/>
      <c r="IME55" s="163"/>
      <c r="IMF55" s="163"/>
      <c r="IMG55" s="163"/>
      <c r="IMH55" s="163"/>
      <c r="IMI55" s="163"/>
      <c r="IMJ55" s="163"/>
      <c r="IMK55" s="163"/>
      <c r="IML55" s="163"/>
      <c r="IMM55" s="163"/>
      <c r="IMN55" s="163"/>
      <c r="IMO55" s="163"/>
      <c r="IMP55" s="163"/>
      <c r="IMQ55" s="163"/>
      <c r="IMR55" s="163"/>
      <c r="IMS55" s="163"/>
      <c r="IMT55" s="163"/>
      <c r="IMU55" s="163"/>
      <c r="IMV55" s="163"/>
      <c r="IMW55" s="163"/>
      <c r="IMX55" s="163"/>
      <c r="IMY55" s="163"/>
      <c r="IMZ55" s="163"/>
      <c r="INA55" s="163"/>
      <c r="INB55" s="163"/>
      <c r="INC55" s="163"/>
      <c r="IND55" s="163"/>
      <c r="INE55" s="163"/>
      <c r="INF55" s="163"/>
      <c r="ING55" s="163"/>
      <c r="INH55" s="163"/>
      <c r="INI55" s="163"/>
      <c r="INJ55" s="163"/>
      <c r="INK55" s="163"/>
      <c r="INL55" s="163"/>
      <c r="INM55" s="163"/>
      <c r="INN55" s="163"/>
      <c r="INO55" s="163"/>
      <c r="INP55" s="163"/>
      <c r="INQ55" s="163"/>
      <c r="INR55" s="163"/>
      <c r="INS55" s="163"/>
      <c r="INT55" s="163"/>
      <c r="INU55" s="163"/>
      <c r="INV55" s="163"/>
      <c r="INW55" s="163"/>
      <c r="INX55" s="163"/>
      <c r="INY55" s="163"/>
      <c r="INZ55" s="163"/>
      <c r="IOA55" s="163"/>
      <c r="IOB55" s="163"/>
      <c r="IOC55" s="163"/>
      <c r="IOD55" s="163"/>
      <c r="IOE55" s="163"/>
      <c r="IOF55" s="163"/>
      <c r="IOG55" s="163"/>
      <c r="IOH55" s="163"/>
      <c r="IOI55" s="163"/>
      <c r="IOJ55" s="163"/>
      <c r="IOK55" s="163"/>
      <c r="IOL55" s="163"/>
      <c r="IOM55" s="163"/>
      <c r="ION55" s="163"/>
      <c r="IOO55" s="163"/>
      <c r="IOP55" s="163"/>
      <c r="IOQ55" s="163"/>
      <c r="IOR55" s="163"/>
      <c r="IOS55" s="163"/>
      <c r="IOT55" s="163"/>
      <c r="IOU55" s="163"/>
      <c r="IOV55" s="163"/>
      <c r="IOW55" s="163"/>
      <c r="IOX55" s="163"/>
      <c r="IOY55" s="163"/>
      <c r="IOZ55" s="163"/>
      <c r="IPA55" s="163"/>
      <c r="IPB55" s="163"/>
      <c r="IPC55" s="163"/>
      <c r="IPD55" s="163"/>
      <c r="IPE55" s="163"/>
      <c r="IPF55" s="163"/>
      <c r="IPG55" s="163"/>
      <c r="IPH55" s="163"/>
      <c r="IPI55" s="163"/>
      <c r="IPJ55" s="163"/>
      <c r="IPK55" s="163"/>
      <c r="IPL55" s="163"/>
      <c r="IPM55" s="163"/>
      <c r="IPN55" s="163"/>
      <c r="IPO55" s="163"/>
      <c r="IPP55" s="163"/>
      <c r="IPQ55" s="163"/>
      <c r="IPR55" s="163"/>
      <c r="IPS55" s="163"/>
      <c r="IPT55" s="163"/>
      <c r="IPU55" s="163"/>
      <c r="IPV55" s="163"/>
      <c r="IPW55" s="163"/>
      <c r="IPX55" s="163"/>
      <c r="IPY55" s="163"/>
      <c r="IPZ55" s="163"/>
      <c r="IQA55" s="163"/>
      <c r="IQB55" s="163"/>
      <c r="IQC55" s="163"/>
      <c r="IQD55" s="163"/>
      <c r="IQE55" s="163"/>
      <c r="IQF55" s="163"/>
      <c r="IQG55" s="163"/>
      <c r="IQH55" s="163"/>
      <c r="IQI55" s="163"/>
      <c r="IQJ55" s="163"/>
      <c r="IQK55" s="163"/>
      <c r="IQL55" s="163"/>
      <c r="IQM55" s="163"/>
      <c r="IQN55" s="163"/>
      <c r="IQO55" s="163"/>
      <c r="IQP55" s="163"/>
      <c r="IQQ55" s="163"/>
      <c r="IQR55" s="163"/>
      <c r="IQS55" s="163"/>
      <c r="IQT55" s="163"/>
      <c r="IQU55" s="163"/>
      <c r="IQV55" s="163"/>
      <c r="IQW55" s="163"/>
      <c r="IQX55" s="163"/>
      <c r="IQY55" s="163"/>
      <c r="IQZ55" s="163"/>
      <c r="IRA55" s="163"/>
      <c r="IRB55" s="163"/>
      <c r="IRC55" s="163"/>
      <c r="IRD55" s="163"/>
      <c r="IRE55" s="163"/>
      <c r="IRF55" s="163"/>
      <c r="IRG55" s="163"/>
      <c r="IRH55" s="163"/>
      <c r="IRI55" s="163"/>
      <c r="IRJ55" s="163"/>
      <c r="IRK55" s="163"/>
      <c r="IRL55" s="163"/>
      <c r="IRM55" s="163"/>
      <c r="IRN55" s="163"/>
      <c r="IRO55" s="163"/>
      <c r="IRP55" s="163"/>
      <c r="IRQ55" s="163"/>
      <c r="IRR55" s="163"/>
      <c r="IRS55" s="163"/>
      <c r="IRT55" s="163"/>
      <c r="IRU55" s="163"/>
      <c r="IRV55" s="163"/>
      <c r="IRW55" s="163"/>
      <c r="IRX55" s="163"/>
      <c r="IRY55" s="163"/>
      <c r="IRZ55" s="163"/>
      <c r="ISA55" s="163"/>
      <c r="ISB55" s="163"/>
      <c r="ISC55" s="163"/>
      <c r="ISD55" s="163"/>
      <c r="ISE55" s="163"/>
      <c r="ISF55" s="163"/>
      <c r="ISG55" s="163"/>
      <c r="ISH55" s="163"/>
      <c r="ISI55" s="163"/>
      <c r="ISJ55" s="163"/>
      <c r="ISK55" s="163"/>
      <c r="ISL55" s="163"/>
      <c r="ISM55" s="163"/>
      <c r="ISN55" s="163"/>
      <c r="ISO55" s="163"/>
      <c r="ISP55" s="163"/>
      <c r="ISQ55" s="163"/>
      <c r="ISR55" s="163"/>
      <c r="ISS55" s="163"/>
      <c r="IST55" s="163"/>
      <c r="ISU55" s="163"/>
      <c r="ISV55" s="163"/>
      <c r="ISW55" s="163"/>
      <c r="ISX55" s="163"/>
      <c r="ISY55" s="163"/>
      <c r="ISZ55" s="163"/>
      <c r="ITA55" s="163"/>
      <c r="ITB55" s="163"/>
      <c r="ITC55" s="163"/>
      <c r="ITD55" s="163"/>
      <c r="ITE55" s="163"/>
      <c r="ITF55" s="163"/>
      <c r="ITG55" s="163"/>
      <c r="ITH55" s="163"/>
      <c r="ITI55" s="163"/>
      <c r="ITJ55" s="163"/>
      <c r="ITK55" s="163"/>
      <c r="ITL55" s="163"/>
      <c r="ITM55" s="163"/>
      <c r="ITN55" s="163"/>
      <c r="ITO55" s="163"/>
      <c r="ITP55" s="163"/>
      <c r="ITQ55" s="163"/>
      <c r="ITR55" s="163"/>
      <c r="ITS55" s="163"/>
      <c r="ITT55" s="163"/>
      <c r="ITU55" s="163"/>
      <c r="ITV55" s="163"/>
      <c r="ITW55" s="163"/>
      <c r="ITX55" s="163"/>
      <c r="ITY55" s="163"/>
      <c r="ITZ55" s="163"/>
      <c r="IUA55" s="163"/>
      <c r="IUB55" s="163"/>
      <c r="IUC55" s="163"/>
      <c r="IUD55" s="163"/>
      <c r="IUE55" s="163"/>
      <c r="IUF55" s="163"/>
      <c r="IUG55" s="163"/>
      <c r="IUH55" s="163"/>
      <c r="IUI55" s="163"/>
      <c r="IUJ55" s="163"/>
      <c r="IUK55" s="163"/>
      <c r="IUL55" s="163"/>
      <c r="IUM55" s="163"/>
      <c r="IUN55" s="163"/>
      <c r="IUO55" s="163"/>
      <c r="IUP55" s="163"/>
      <c r="IUQ55" s="163"/>
      <c r="IUR55" s="163"/>
      <c r="IUS55" s="163"/>
      <c r="IUT55" s="163"/>
      <c r="IUU55" s="163"/>
      <c r="IUV55" s="163"/>
      <c r="IUW55" s="163"/>
      <c r="IUX55" s="163"/>
      <c r="IUY55" s="163"/>
      <c r="IUZ55" s="163"/>
      <c r="IVA55" s="163"/>
      <c r="IVB55" s="163"/>
      <c r="IVC55" s="163"/>
      <c r="IVD55" s="163"/>
      <c r="IVE55" s="163"/>
      <c r="IVF55" s="163"/>
      <c r="IVG55" s="163"/>
      <c r="IVH55" s="163"/>
      <c r="IVI55" s="163"/>
      <c r="IVJ55" s="163"/>
      <c r="IVK55" s="163"/>
      <c r="IVL55" s="163"/>
      <c r="IVM55" s="163"/>
      <c r="IVN55" s="163"/>
      <c r="IVO55" s="163"/>
      <c r="IVP55" s="163"/>
      <c r="IVQ55" s="163"/>
      <c r="IVR55" s="163"/>
      <c r="IVS55" s="163"/>
      <c r="IVT55" s="163"/>
      <c r="IVU55" s="163"/>
      <c r="IVV55" s="163"/>
      <c r="IVW55" s="163"/>
      <c r="IVX55" s="163"/>
      <c r="IVY55" s="163"/>
      <c r="IVZ55" s="163"/>
      <c r="IWA55" s="163"/>
      <c r="IWB55" s="163"/>
      <c r="IWC55" s="163"/>
      <c r="IWD55" s="163"/>
      <c r="IWE55" s="163"/>
      <c r="IWF55" s="163"/>
      <c r="IWG55" s="163"/>
      <c r="IWH55" s="163"/>
      <c r="IWI55" s="163"/>
      <c r="IWJ55" s="163"/>
      <c r="IWK55" s="163"/>
      <c r="IWL55" s="163"/>
      <c r="IWM55" s="163"/>
      <c r="IWN55" s="163"/>
      <c r="IWO55" s="163"/>
      <c r="IWP55" s="163"/>
      <c r="IWQ55" s="163"/>
      <c r="IWR55" s="163"/>
      <c r="IWS55" s="163"/>
      <c r="IWT55" s="163"/>
      <c r="IWU55" s="163"/>
      <c r="IWV55" s="163"/>
      <c r="IWW55" s="163"/>
      <c r="IWX55" s="163"/>
      <c r="IWY55" s="163"/>
      <c r="IWZ55" s="163"/>
      <c r="IXA55" s="163"/>
      <c r="IXB55" s="163"/>
      <c r="IXC55" s="163"/>
      <c r="IXD55" s="163"/>
      <c r="IXE55" s="163"/>
      <c r="IXF55" s="163"/>
      <c r="IXG55" s="163"/>
      <c r="IXH55" s="163"/>
      <c r="IXI55" s="163"/>
      <c r="IXJ55" s="163"/>
      <c r="IXK55" s="163"/>
      <c r="IXL55" s="163"/>
      <c r="IXM55" s="163"/>
      <c r="IXN55" s="163"/>
      <c r="IXO55" s="163"/>
      <c r="IXP55" s="163"/>
      <c r="IXQ55" s="163"/>
      <c r="IXR55" s="163"/>
      <c r="IXS55" s="163"/>
      <c r="IXT55" s="163"/>
      <c r="IXU55" s="163"/>
      <c r="IXV55" s="163"/>
      <c r="IXW55" s="163"/>
      <c r="IXX55" s="163"/>
      <c r="IXY55" s="163"/>
      <c r="IXZ55" s="163"/>
      <c r="IYA55" s="163"/>
      <c r="IYB55" s="163"/>
      <c r="IYC55" s="163"/>
      <c r="IYD55" s="163"/>
      <c r="IYE55" s="163"/>
      <c r="IYF55" s="163"/>
      <c r="IYG55" s="163"/>
      <c r="IYH55" s="163"/>
      <c r="IYI55" s="163"/>
      <c r="IYJ55" s="163"/>
      <c r="IYK55" s="163"/>
      <c r="IYL55" s="163"/>
      <c r="IYM55" s="163"/>
      <c r="IYN55" s="163"/>
      <c r="IYO55" s="163"/>
      <c r="IYP55" s="163"/>
      <c r="IYQ55" s="163"/>
      <c r="IYR55" s="163"/>
      <c r="IYS55" s="163"/>
      <c r="IYT55" s="163"/>
      <c r="IYU55" s="163"/>
      <c r="IYV55" s="163"/>
      <c r="IYW55" s="163"/>
      <c r="IYX55" s="163"/>
      <c r="IYY55" s="163"/>
      <c r="IYZ55" s="163"/>
      <c r="IZA55" s="163"/>
      <c r="IZB55" s="163"/>
      <c r="IZC55" s="163"/>
      <c r="IZD55" s="163"/>
      <c r="IZE55" s="163"/>
      <c r="IZF55" s="163"/>
      <c r="IZG55" s="163"/>
      <c r="IZH55" s="163"/>
      <c r="IZI55" s="163"/>
      <c r="IZJ55" s="163"/>
      <c r="IZK55" s="163"/>
      <c r="IZL55" s="163"/>
      <c r="IZM55" s="163"/>
      <c r="IZN55" s="163"/>
      <c r="IZO55" s="163"/>
      <c r="IZP55" s="163"/>
      <c r="IZQ55" s="163"/>
      <c r="IZR55" s="163"/>
      <c r="IZS55" s="163"/>
      <c r="IZT55" s="163"/>
      <c r="IZU55" s="163"/>
      <c r="IZV55" s="163"/>
      <c r="IZW55" s="163"/>
      <c r="IZX55" s="163"/>
      <c r="IZY55" s="163"/>
      <c r="IZZ55" s="163"/>
      <c r="JAA55" s="163"/>
      <c r="JAB55" s="163"/>
      <c r="JAC55" s="163"/>
      <c r="JAD55" s="163"/>
      <c r="JAE55" s="163"/>
      <c r="JAF55" s="163"/>
      <c r="JAG55" s="163"/>
      <c r="JAH55" s="163"/>
      <c r="JAI55" s="163"/>
      <c r="JAJ55" s="163"/>
      <c r="JAK55" s="163"/>
      <c r="JAL55" s="163"/>
      <c r="JAM55" s="163"/>
      <c r="JAN55" s="163"/>
      <c r="JAO55" s="163"/>
      <c r="JAP55" s="163"/>
      <c r="JAQ55" s="163"/>
      <c r="JAR55" s="163"/>
      <c r="JAS55" s="163"/>
      <c r="JAT55" s="163"/>
      <c r="JAU55" s="163"/>
      <c r="JAV55" s="163"/>
      <c r="JAW55" s="163"/>
      <c r="JAX55" s="163"/>
      <c r="JAY55" s="163"/>
      <c r="JAZ55" s="163"/>
      <c r="JBA55" s="163"/>
      <c r="JBB55" s="163"/>
      <c r="JBC55" s="163"/>
      <c r="JBD55" s="163"/>
      <c r="JBE55" s="163"/>
      <c r="JBF55" s="163"/>
      <c r="JBG55" s="163"/>
      <c r="JBH55" s="163"/>
      <c r="JBI55" s="163"/>
      <c r="JBJ55" s="163"/>
      <c r="JBK55" s="163"/>
      <c r="JBL55" s="163"/>
      <c r="JBM55" s="163"/>
      <c r="JBN55" s="163"/>
      <c r="JBO55" s="163"/>
      <c r="JBP55" s="163"/>
      <c r="JBQ55" s="163"/>
      <c r="JBR55" s="163"/>
      <c r="JBS55" s="163"/>
      <c r="JBT55" s="163"/>
      <c r="JBU55" s="163"/>
      <c r="JBV55" s="163"/>
      <c r="JBW55" s="163"/>
      <c r="JBX55" s="163"/>
      <c r="JBY55" s="163"/>
      <c r="JBZ55" s="163"/>
      <c r="JCA55" s="163"/>
      <c r="JCB55" s="163"/>
      <c r="JCC55" s="163"/>
      <c r="JCD55" s="163"/>
      <c r="JCE55" s="163"/>
      <c r="JCF55" s="163"/>
      <c r="JCG55" s="163"/>
      <c r="JCH55" s="163"/>
      <c r="JCI55" s="163"/>
      <c r="JCJ55" s="163"/>
      <c r="JCK55" s="163"/>
      <c r="JCL55" s="163"/>
      <c r="JCM55" s="163"/>
      <c r="JCN55" s="163"/>
      <c r="JCO55" s="163"/>
      <c r="JCP55" s="163"/>
      <c r="JCQ55" s="163"/>
      <c r="JCR55" s="163"/>
      <c r="JCS55" s="163"/>
      <c r="JCT55" s="163"/>
      <c r="JCU55" s="163"/>
      <c r="JCV55" s="163"/>
      <c r="JCW55" s="163"/>
      <c r="JCX55" s="163"/>
      <c r="JCY55" s="163"/>
      <c r="JCZ55" s="163"/>
      <c r="JDA55" s="163"/>
      <c r="JDB55" s="163"/>
      <c r="JDC55" s="163"/>
      <c r="JDD55" s="163"/>
      <c r="JDE55" s="163"/>
      <c r="JDF55" s="163"/>
      <c r="JDG55" s="163"/>
      <c r="JDH55" s="163"/>
      <c r="JDI55" s="163"/>
      <c r="JDJ55" s="163"/>
      <c r="JDK55" s="163"/>
      <c r="JDL55" s="163"/>
      <c r="JDM55" s="163"/>
      <c r="JDN55" s="163"/>
      <c r="JDO55" s="163"/>
      <c r="JDP55" s="163"/>
      <c r="JDQ55" s="163"/>
      <c r="JDR55" s="163"/>
      <c r="JDS55" s="163"/>
      <c r="JDT55" s="163"/>
      <c r="JDU55" s="163"/>
      <c r="JDV55" s="163"/>
      <c r="JDW55" s="163"/>
      <c r="JDX55" s="163"/>
      <c r="JDY55" s="163"/>
      <c r="JDZ55" s="163"/>
      <c r="JEA55" s="163"/>
      <c r="JEB55" s="163"/>
      <c r="JEC55" s="163"/>
      <c r="JED55" s="163"/>
      <c r="JEE55" s="163"/>
      <c r="JEF55" s="163"/>
      <c r="JEG55" s="163"/>
      <c r="JEH55" s="163"/>
      <c r="JEI55" s="163"/>
      <c r="JEJ55" s="163"/>
      <c r="JEK55" s="163"/>
      <c r="JEL55" s="163"/>
      <c r="JEM55" s="163"/>
      <c r="JEN55" s="163"/>
      <c r="JEO55" s="163"/>
      <c r="JEP55" s="163"/>
      <c r="JEQ55" s="163"/>
      <c r="JER55" s="163"/>
      <c r="JES55" s="163"/>
      <c r="JET55" s="163"/>
      <c r="JEU55" s="163"/>
      <c r="JEV55" s="163"/>
      <c r="JEW55" s="163"/>
      <c r="JEX55" s="163"/>
      <c r="JEY55" s="163"/>
      <c r="JEZ55" s="163"/>
      <c r="JFA55" s="163"/>
      <c r="JFB55" s="163"/>
      <c r="JFC55" s="163"/>
      <c r="JFD55" s="163"/>
      <c r="JFE55" s="163"/>
      <c r="JFF55" s="163"/>
      <c r="JFG55" s="163"/>
      <c r="JFH55" s="163"/>
      <c r="JFI55" s="163"/>
      <c r="JFJ55" s="163"/>
      <c r="JFK55" s="163"/>
      <c r="JFL55" s="163"/>
      <c r="JFM55" s="163"/>
      <c r="JFN55" s="163"/>
      <c r="JFO55" s="163"/>
      <c r="JFP55" s="163"/>
      <c r="JFQ55" s="163"/>
      <c r="JFR55" s="163"/>
      <c r="JFS55" s="163"/>
      <c r="JFT55" s="163"/>
      <c r="JFU55" s="163"/>
      <c r="JFV55" s="163"/>
      <c r="JFW55" s="163"/>
      <c r="JFX55" s="163"/>
      <c r="JFY55" s="163"/>
      <c r="JFZ55" s="163"/>
      <c r="JGA55" s="163"/>
      <c r="JGB55" s="163"/>
      <c r="JGC55" s="163"/>
      <c r="JGD55" s="163"/>
      <c r="JGE55" s="163"/>
      <c r="JGF55" s="163"/>
      <c r="JGG55" s="163"/>
      <c r="JGH55" s="163"/>
      <c r="JGI55" s="163"/>
      <c r="JGJ55" s="163"/>
      <c r="JGK55" s="163"/>
      <c r="JGL55" s="163"/>
      <c r="JGM55" s="163"/>
      <c r="JGN55" s="163"/>
      <c r="JGO55" s="163"/>
      <c r="JGP55" s="163"/>
      <c r="JGQ55" s="163"/>
      <c r="JGR55" s="163"/>
      <c r="JGS55" s="163"/>
      <c r="JGT55" s="163"/>
      <c r="JGU55" s="163"/>
      <c r="JGV55" s="163"/>
      <c r="JGW55" s="163"/>
      <c r="JGX55" s="163"/>
      <c r="JGY55" s="163"/>
      <c r="JGZ55" s="163"/>
      <c r="JHA55" s="163"/>
      <c r="JHB55" s="163"/>
      <c r="JHC55" s="163"/>
      <c r="JHD55" s="163"/>
      <c r="JHE55" s="163"/>
      <c r="JHF55" s="163"/>
      <c r="JHG55" s="163"/>
      <c r="JHH55" s="163"/>
      <c r="JHI55" s="163"/>
      <c r="JHJ55" s="163"/>
      <c r="JHK55" s="163"/>
      <c r="JHL55" s="163"/>
      <c r="JHM55" s="163"/>
      <c r="JHN55" s="163"/>
      <c r="JHO55" s="163"/>
      <c r="JHP55" s="163"/>
      <c r="JHQ55" s="163"/>
      <c r="JHR55" s="163"/>
      <c r="JHS55" s="163"/>
      <c r="JHT55" s="163"/>
      <c r="JHU55" s="163"/>
      <c r="JHV55" s="163"/>
      <c r="JHW55" s="163"/>
      <c r="JHX55" s="163"/>
      <c r="JHY55" s="163"/>
      <c r="JHZ55" s="163"/>
      <c r="JIA55" s="163"/>
      <c r="JIB55" s="163"/>
      <c r="JIC55" s="163"/>
      <c r="JID55" s="163"/>
      <c r="JIE55" s="163"/>
      <c r="JIF55" s="163"/>
      <c r="JIG55" s="163"/>
      <c r="JIH55" s="163"/>
      <c r="JII55" s="163"/>
      <c r="JIJ55" s="163"/>
      <c r="JIK55" s="163"/>
      <c r="JIL55" s="163"/>
      <c r="JIM55" s="163"/>
      <c r="JIN55" s="163"/>
      <c r="JIO55" s="163"/>
      <c r="JIP55" s="163"/>
      <c r="JIQ55" s="163"/>
      <c r="JIR55" s="163"/>
      <c r="JIS55" s="163"/>
      <c r="JIT55" s="163"/>
      <c r="JIU55" s="163"/>
      <c r="JIV55" s="163"/>
      <c r="JIW55" s="163"/>
      <c r="JIX55" s="163"/>
      <c r="JIY55" s="163"/>
      <c r="JIZ55" s="163"/>
      <c r="JJA55" s="163"/>
      <c r="JJB55" s="163"/>
      <c r="JJC55" s="163"/>
      <c r="JJD55" s="163"/>
      <c r="JJE55" s="163"/>
      <c r="JJF55" s="163"/>
      <c r="JJG55" s="163"/>
      <c r="JJH55" s="163"/>
      <c r="JJI55" s="163"/>
      <c r="JJJ55" s="163"/>
      <c r="JJK55" s="163"/>
      <c r="JJL55" s="163"/>
      <c r="JJM55" s="163"/>
      <c r="JJN55" s="163"/>
      <c r="JJO55" s="163"/>
      <c r="JJP55" s="163"/>
      <c r="JJQ55" s="163"/>
      <c r="JJR55" s="163"/>
      <c r="JJS55" s="163"/>
      <c r="JJT55" s="163"/>
      <c r="JJU55" s="163"/>
      <c r="JJV55" s="163"/>
      <c r="JJW55" s="163"/>
      <c r="JJX55" s="163"/>
      <c r="JJY55" s="163"/>
      <c r="JJZ55" s="163"/>
      <c r="JKA55" s="163"/>
      <c r="JKB55" s="163"/>
      <c r="JKC55" s="163"/>
      <c r="JKD55" s="163"/>
      <c r="JKE55" s="163"/>
      <c r="JKF55" s="163"/>
      <c r="JKG55" s="163"/>
      <c r="JKH55" s="163"/>
      <c r="JKI55" s="163"/>
      <c r="JKJ55" s="163"/>
      <c r="JKK55" s="163"/>
      <c r="JKL55" s="163"/>
      <c r="JKM55" s="163"/>
      <c r="JKN55" s="163"/>
      <c r="JKO55" s="163"/>
      <c r="JKP55" s="163"/>
      <c r="JKQ55" s="163"/>
      <c r="JKR55" s="163"/>
      <c r="JKS55" s="163"/>
      <c r="JKT55" s="163"/>
      <c r="JKU55" s="163"/>
      <c r="JKV55" s="163"/>
      <c r="JKW55" s="163"/>
      <c r="JKX55" s="163"/>
      <c r="JKY55" s="163"/>
      <c r="JKZ55" s="163"/>
      <c r="JLA55" s="163"/>
      <c r="JLB55" s="163"/>
      <c r="JLC55" s="163"/>
      <c r="JLD55" s="163"/>
      <c r="JLE55" s="163"/>
      <c r="JLF55" s="163"/>
      <c r="JLG55" s="163"/>
      <c r="JLH55" s="163"/>
      <c r="JLI55" s="163"/>
      <c r="JLJ55" s="163"/>
      <c r="JLK55" s="163"/>
      <c r="JLL55" s="163"/>
      <c r="JLM55" s="163"/>
      <c r="JLN55" s="163"/>
      <c r="JLO55" s="163"/>
      <c r="JLP55" s="163"/>
      <c r="JLQ55" s="163"/>
      <c r="JLR55" s="163"/>
      <c r="JLS55" s="163"/>
      <c r="JLT55" s="163"/>
      <c r="JLU55" s="163"/>
      <c r="JLV55" s="163"/>
      <c r="JLW55" s="163"/>
      <c r="JLX55" s="163"/>
      <c r="JLY55" s="163"/>
      <c r="JLZ55" s="163"/>
      <c r="JMA55" s="163"/>
      <c r="JMB55" s="163"/>
      <c r="JMC55" s="163"/>
      <c r="JMD55" s="163"/>
      <c r="JME55" s="163"/>
      <c r="JMF55" s="163"/>
      <c r="JMG55" s="163"/>
      <c r="JMH55" s="163"/>
      <c r="JMI55" s="163"/>
      <c r="JMJ55" s="163"/>
      <c r="JMK55" s="163"/>
      <c r="JML55" s="163"/>
      <c r="JMM55" s="163"/>
      <c r="JMN55" s="163"/>
      <c r="JMO55" s="163"/>
      <c r="JMP55" s="163"/>
      <c r="JMQ55" s="163"/>
      <c r="JMR55" s="163"/>
      <c r="JMS55" s="163"/>
      <c r="JMT55" s="163"/>
      <c r="JMU55" s="163"/>
      <c r="JMV55" s="163"/>
      <c r="JMW55" s="163"/>
      <c r="JMX55" s="163"/>
      <c r="JMY55" s="163"/>
      <c r="JMZ55" s="163"/>
      <c r="JNA55" s="163"/>
      <c r="JNB55" s="163"/>
      <c r="JNC55" s="163"/>
      <c r="JND55" s="163"/>
      <c r="JNE55" s="163"/>
      <c r="JNF55" s="163"/>
      <c r="JNG55" s="163"/>
      <c r="JNH55" s="163"/>
      <c r="JNI55" s="163"/>
      <c r="JNJ55" s="163"/>
      <c r="JNK55" s="163"/>
      <c r="JNL55" s="163"/>
      <c r="JNM55" s="163"/>
      <c r="JNN55" s="163"/>
      <c r="JNO55" s="163"/>
      <c r="JNP55" s="163"/>
      <c r="JNQ55" s="163"/>
      <c r="JNR55" s="163"/>
      <c r="JNS55" s="163"/>
      <c r="JNT55" s="163"/>
      <c r="JNU55" s="163"/>
      <c r="JNV55" s="163"/>
      <c r="JNW55" s="163"/>
      <c r="JNX55" s="163"/>
      <c r="JNY55" s="163"/>
      <c r="JNZ55" s="163"/>
      <c r="JOA55" s="163"/>
      <c r="JOB55" s="163"/>
      <c r="JOC55" s="163"/>
      <c r="JOD55" s="163"/>
      <c r="JOE55" s="163"/>
      <c r="JOF55" s="163"/>
      <c r="JOG55" s="163"/>
      <c r="JOH55" s="163"/>
      <c r="JOI55" s="163"/>
      <c r="JOJ55" s="163"/>
      <c r="JOK55" s="163"/>
      <c r="JOL55" s="163"/>
      <c r="JOM55" s="163"/>
      <c r="JON55" s="163"/>
      <c r="JOO55" s="163"/>
      <c r="JOP55" s="163"/>
      <c r="JOQ55" s="163"/>
      <c r="JOR55" s="163"/>
      <c r="JOS55" s="163"/>
      <c r="JOT55" s="163"/>
      <c r="JOU55" s="163"/>
      <c r="JOV55" s="163"/>
      <c r="JOW55" s="163"/>
      <c r="JOX55" s="163"/>
      <c r="JOY55" s="163"/>
      <c r="JOZ55" s="163"/>
      <c r="JPA55" s="163"/>
      <c r="JPB55" s="163"/>
      <c r="JPC55" s="163"/>
      <c r="JPD55" s="163"/>
      <c r="JPE55" s="163"/>
      <c r="JPF55" s="163"/>
      <c r="JPG55" s="163"/>
      <c r="JPH55" s="163"/>
      <c r="JPI55" s="163"/>
      <c r="JPJ55" s="163"/>
      <c r="JPK55" s="163"/>
      <c r="JPL55" s="163"/>
      <c r="JPM55" s="163"/>
      <c r="JPN55" s="163"/>
      <c r="JPO55" s="163"/>
      <c r="JPP55" s="163"/>
      <c r="JPQ55" s="163"/>
      <c r="JPR55" s="163"/>
      <c r="JPS55" s="163"/>
      <c r="JPT55" s="163"/>
      <c r="JPU55" s="163"/>
      <c r="JPV55" s="163"/>
      <c r="JPW55" s="163"/>
      <c r="JPX55" s="163"/>
      <c r="JPY55" s="163"/>
      <c r="JPZ55" s="163"/>
      <c r="JQA55" s="163"/>
      <c r="JQB55" s="163"/>
      <c r="JQC55" s="163"/>
      <c r="JQD55" s="163"/>
      <c r="JQE55" s="163"/>
      <c r="JQF55" s="163"/>
      <c r="JQG55" s="163"/>
      <c r="JQH55" s="163"/>
      <c r="JQI55" s="163"/>
      <c r="JQJ55" s="163"/>
      <c r="JQK55" s="163"/>
      <c r="JQL55" s="163"/>
      <c r="JQM55" s="163"/>
      <c r="JQN55" s="163"/>
      <c r="JQO55" s="163"/>
      <c r="JQP55" s="163"/>
      <c r="JQQ55" s="163"/>
      <c r="JQR55" s="163"/>
      <c r="JQS55" s="163"/>
      <c r="JQT55" s="163"/>
      <c r="JQU55" s="163"/>
      <c r="JQV55" s="163"/>
      <c r="JQW55" s="163"/>
      <c r="JQX55" s="163"/>
      <c r="JQY55" s="163"/>
      <c r="JQZ55" s="163"/>
      <c r="JRA55" s="163"/>
      <c r="JRB55" s="163"/>
      <c r="JRC55" s="163"/>
      <c r="JRD55" s="163"/>
      <c r="JRE55" s="163"/>
      <c r="JRF55" s="163"/>
      <c r="JRG55" s="163"/>
      <c r="JRH55" s="163"/>
      <c r="JRI55" s="163"/>
      <c r="JRJ55" s="163"/>
      <c r="JRK55" s="163"/>
      <c r="JRL55" s="163"/>
      <c r="JRM55" s="163"/>
      <c r="JRN55" s="163"/>
      <c r="JRO55" s="163"/>
      <c r="JRP55" s="163"/>
      <c r="JRQ55" s="163"/>
      <c r="JRR55" s="163"/>
      <c r="JRS55" s="163"/>
      <c r="JRT55" s="163"/>
      <c r="JRU55" s="163"/>
      <c r="JRV55" s="163"/>
      <c r="JRW55" s="163"/>
      <c r="JRX55" s="163"/>
      <c r="JRY55" s="163"/>
      <c r="JRZ55" s="163"/>
      <c r="JSA55" s="163"/>
      <c r="JSB55" s="163"/>
      <c r="JSC55" s="163"/>
      <c r="JSD55" s="163"/>
      <c r="JSE55" s="163"/>
      <c r="JSF55" s="163"/>
      <c r="JSG55" s="163"/>
      <c r="JSH55" s="163"/>
      <c r="JSI55" s="163"/>
      <c r="JSJ55" s="163"/>
      <c r="JSK55" s="163"/>
      <c r="JSL55" s="163"/>
      <c r="JSM55" s="163"/>
      <c r="JSN55" s="163"/>
      <c r="JSO55" s="163"/>
      <c r="JSP55" s="163"/>
      <c r="JSQ55" s="163"/>
      <c r="JSR55" s="163"/>
      <c r="JSS55" s="163"/>
      <c r="JST55" s="163"/>
      <c r="JSU55" s="163"/>
      <c r="JSV55" s="163"/>
      <c r="JSW55" s="163"/>
      <c r="JSX55" s="163"/>
      <c r="JSY55" s="163"/>
      <c r="JSZ55" s="163"/>
      <c r="JTA55" s="163"/>
      <c r="JTB55" s="163"/>
      <c r="JTC55" s="163"/>
      <c r="JTD55" s="163"/>
      <c r="JTE55" s="163"/>
      <c r="JTF55" s="163"/>
      <c r="JTG55" s="163"/>
      <c r="JTH55" s="163"/>
      <c r="JTI55" s="163"/>
      <c r="JTJ55" s="163"/>
      <c r="JTK55" s="163"/>
      <c r="JTL55" s="163"/>
      <c r="JTM55" s="163"/>
      <c r="JTN55" s="163"/>
      <c r="JTO55" s="163"/>
      <c r="JTP55" s="163"/>
      <c r="JTQ55" s="163"/>
      <c r="JTR55" s="163"/>
      <c r="JTS55" s="163"/>
      <c r="JTT55" s="163"/>
      <c r="JTU55" s="163"/>
      <c r="JTV55" s="163"/>
      <c r="JTW55" s="163"/>
      <c r="JTX55" s="163"/>
      <c r="JTY55" s="163"/>
      <c r="JTZ55" s="163"/>
      <c r="JUA55" s="163"/>
      <c r="JUB55" s="163"/>
      <c r="JUC55" s="163"/>
      <c r="JUD55" s="163"/>
      <c r="JUE55" s="163"/>
      <c r="JUF55" s="163"/>
      <c r="JUG55" s="163"/>
      <c r="JUH55" s="163"/>
      <c r="JUI55" s="163"/>
      <c r="JUJ55" s="163"/>
      <c r="JUK55" s="163"/>
      <c r="JUL55" s="163"/>
      <c r="JUM55" s="163"/>
      <c r="JUN55" s="163"/>
      <c r="JUO55" s="163"/>
      <c r="JUP55" s="163"/>
      <c r="JUQ55" s="163"/>
      <c r="JUR55" s="163"/>
      <c r="JUS55" s="163"/>
      <c r="JUT55" s="163"/>
      <c r="JUU55" s="163"/>
      <c r="JUV55" s="163"/>
      <c r="JUW55" s="163"/>
      <c r="JUX55" s="163"/>
      <c r="JUY55" s="163"/>
      <c r="JUZ55" s="163"/>
      <c r="JVA55" s="163"/>
      <c r="JVB55" s="163"/>
      <c r="JVC55" s="163"/>
      <c r="JVD55" s="163"/>
      <c r="JVE55" s="163"/>
      <c r="JVF55" s="163"/>
      <c r="JVG55" s="163"/>
      <c r="JVH55" s="163"/>
      <c r="JVI55" s="163"/>
      <c r="JVJ55" s="163"/>
      <c r="JVK55" s="163"/>
      <c r="JVL55" s="163"/>
      <c r="JVM55" s="163"/>
      <c r="JVN55" s="163"/>
      <c r="JVO55" s="163"/>
      <c r="JVP55" s="163"/>
      <c r="JVQ55" s="163"/>
      <c r="JVR55" s="163"/>
      <c r="JVS55" s="163"/>
      <c r="JVT55" s="163"/>
      <c r="JVU55" s="163"/>
      <c r="JVV55" s="163"/>
      <c r="JVW55" s="163"/>
      <c r="JVX55" s="163"/>
      <c r="JVY55" s="163"/>
      <c r="JVZ55" s="163"/>
      <c r="JWA55" s="163"/>
      <c r="JWB55" s="163"/>
      <c r="JWC55" s="163"/>
      <c r="JWD55" s="163"/>
      <c r="JWE55" s="163"/>
      <c r="JWF55" s="163"/>
      <c r="JWG55" s="163"/>
      <c r="JWH55" s="163"/>
      <c r="JWI55" s="163"/>
      <c r="JWJ55" s="163"/>
      <c r="JWK55" s="163"/>
      <c r="JWL55" s="163"/>
      <c r="JWM55" s="163"/>
      <c r="JWN55" s="163"/>
      <c r="JWO55" s="163"/>
      <c r="JWP55" s="163"/>
      <c r="JWQ55" s="163"/>
      <c r="JWR55" s="163"/>
      <c r="JWS55" s="163"/>
      <c r="JWT55" s="163"/>
      <c r="JWU55" s="163"/>
      <c r="JWV55" s="163"/>
      <c r="JWW55" s="163"/>
      <c r="JWX55" s="163"/>
      <c r="JWY55" s="163"/>
      <c r="JWZ55" s="163"/>
      <c r="JXA55" s="163"/>
      <c r="JXB55" s="163"/>
      <c r="JXC55" s="163"/>
      <c r="JXD55" s="163"/>
      <c r="JXE55" s="163"/>
      <c r="JXF55" s="163"/>
      <c r="JXG55" s="163"/>
      <c r="JXH55" s="163"/>
      <c r="JXI55" s="163"/>
      <c r="JXJ55" s="163"/>
      <c r="JXK55" s="163"/>
      <c r="JXL55" s="163"/>
      <c r="JXM55" s="163"/>
      <c r="JXN55" s="163"/>
      <c r="JXO55" s="163"/>
      <c r="JXP55" s="163"/>
      <c r="JXQ55" s="163"/>
      <c r="JXR55" s="163"/>
      <c r="JXS55" s="163"/>
      <c r="JXT55" s="163"/>
      <c r="JXU55" s="163"/>
      <c r="JXV55" s="163"/>
      <c r="JXW55" s="163"/>
      <c r="JXX55" s="163"/>
      <c r="JXY55" s="163"/>
      <c r="JXZ55" s="163"/>
      <c r="JYA55" s="163"/>
      <c r="JYB55" s="163"/>
      <c r="JYC55" s="163"/>
      <c r="JYD55" s="163"/>
      <c r="JYE55" s="163"/>
      <c r="JYF55" s="163"/>
      <c r="JYG55" s="163"/>
      <c r="JYH55" s="163"/>
      <c r="JYI55" s="163"/>
      <c r="JYJ55" s="163"/>
      <c r="JYK55" s="163"/>
      <c r="JYL55" s="163"/>
      <c r="JYM55" s="163"/>
      <c r="JYN55" s="163"/>
      <c r="JYO55" s="163"/>
      <c r="JYP55" s="163"/>
      <c r="JYQ55" s="163"/>
      <c r="JYR55" s="163"/>
      <c r="JYS55" s="163"/>
      <c r="JYT55" s="163"/>
      <c r="JYU55" s="163"/>
      <c r="JYV55" s="163"/>
      <c r="JYW55" s="163"/>
      <c r="JYX55" s="163"/>
      <c r="JYY55" s="163"/>
      <c r="JYZ55" s="163"/>
      <c r="JZA55" s="163"/>
      <c r="JZB55" s="163"/>
      <c r="JZC55" s="163"/>
      <c r="JZD55" s="163"/>
      <c r="JZE55" s="163"/>
      <c r="JZF55" s="163"/>
      <c r="JZG55" s="163"/>
      <c r="JZH55" s="163"/>
      <c r="JZI55" s="163"/>
      <c r="JZJ55" s="163"/>
      <c r="JZK55" s="163"/>
      <c r="JZL55" s="163"/>
      <c r="JZM55" s="163"/>
      <c r="JZN55" s="163"/>
      <c r="JZO55" s="163"/>
      <c r="JZP55" s="163"/>
      <c r="JZQ55" s="163"/>
      <c r="JZR55" s="163"/>
      <c r="JZS55" s="163"/>
      <c r="JZT55" s="163"/>
      <c r="JZU55" s="163"/>
      <c r="JZV55" s="163"/>
      <c r="JZW55" s="163"/>
      <c r="JZX55" s="163"/>
      <c r="JZY55" s="163"/>
      <c r="JZZ55" s="163"/>
      <c r="KAA55" s="163"/>
      <c r="KAB55" s="163"/>
      <c r="KAC55" s="163"/>
      <c r="KAD55" s="163"/>
      <c r="KAE55" s="163"/>
      <c r="KAF55" s="163"/>
      <c r="KAG55" s="163"/>
      <c r="KAH55" s="163"/>
      <c r="KAI55" s="163"/>
      <c r="KAJ55" s="163"/>
      <c r="KAK55" s="163"/>
      <c r="KAL55" s="163"/>
      <c r="KAM55" s="163"/>
      <c r="KAN55" s="163"/>
      <c r="KAO55" s="163"/>
      <c r="KAP55" s="163"/>
      <c r="KAQ55" s="163"/>
      <c r="KAR55" s="163"/>
      <c r="KAS55" s="163"/>
      <c r="KAT55" s="163"/>
      <c r="KAU55" s="163"/>
      <c r="KAV55" s="163"/>
      <c r="KAW55" s="163"/>
      <c r="KAX55" s="163"/>
      <c r="KAY55" s="163"/>
      <c r="KAZ55" s="163"/>
      <c r="KBA55" s="163"/>
      <c r="KBB55" s="163"/>
      <c r="KBC55" s="163"/>
      <c r="KBD55" s="163"/>
      <c r="KBE55" s="163"/>
      <c r="KBF55" s="163"/>
      <c r="KBG55" s="163"/>
      <c r="KBH55" s="163"/>
      <c r="KBI55" s="163"/>
      <c r="KBJ55" s="163"/>
      <c r="KBK55" s="163"/>
      <c r="KBL55" s="163"/>
      <c r="KBM55" s="163"/>
      <c r="KBN55" s="163"/>
      <c r="KBO55" s="163"/>
      <c r="KBP55" s="163"/>
      <c r="KBQ55" s="163"/>
      <c r="KBR55" s="163"/>
      <c r="KBS55" s="163"/>
      <c r="KBT55" s="163"/>
      <c r="KBU55" s="163"/>
      <c r="KBV55" s="163"/>
      <c r="KBW55" s="163"/>
      <c r="KBX55" s="163"/>
      <c r="KBY55" s="163"/>
      <c r="KBZ55" s="163"/>
      <c r="KCA55" s="163"/>
      <c r="KCB55" s="163"/>
      <c r="KCC55" s="163"/>
      <c r="KCD55" s="163"/>
      <c r="KCE55" s="163"/>
      <c r="KCF55" s="163"/>
      <c r="KCG55" s="163"/>
      <c r="KCH55" s="163"/>
      <c r="KCI55" s="163"/>
      <c r="KCJ55" s="163"/>
      <c r="KCK55" s="163"/>
      <c r="KCL55" s="163"/>
      <c r="KCM55" s="163"/>
      <c r="KCN55" s="163"/>
      <c r="KCO55" s="163"/>
      <c r="KCP55" s="163"/>
      <c r="KCQ55" s="163"/>
      <c r="KCR55" s="163"/>
      <c r="KCS55" s="163"/>
      <c r="KCT55" s="163"/>
      <c r="KCU55" s="163"/>
      <c r="KCV55" s="163"/>
      <c r="KCW55" s="163"/>
      <c r="KCX55" s="163"/>
      <c r="KCY55" s="163"/>
      <c r="KCZ55" s="163"/>
      <c r="KDA55" s="163"/>
      <c r="KDB55" s="163"/>
      <c r="KDC55" s="163"/>
      <c r="KDD55" s="163"/>
      <c r="KDE55" s="163"/>
      <c r="KDF55" s="163"/>
      <c r="KDG55" s="163"/>
      <c r="KDH55" s="163"/>
      <c r="KDI55" s="163"/>
      <c r="KDJ55" s="163"/>
      <c r="KDK55" s="163"/>
      <c r="KDL55" s="163"/>
      <c r="KDM55" s="163"/>
      <c r="KDN55" s="163"/>
      <c r="KDO55" s="163"/>
      <c r="KDP55" s="163"/>
      <c r="KDQ55" s="163"/>
      <c r="KDR55" s="163"/>
      <c r="KDS55" s="163"/>
      <c r="KDT55" s="163"/>
      <c r="KDU55" s="163"/>
      <c r="KDV55" s="163"/>
      <c r="KDW55" s="163"/>
      <c r="KDX55" s="163"/>
      <c r="KDY55" s="163"/>
      <c r="KDZ55" s="163"/>
      <c r="KEA55" s="163"/>
      <c r="KEB55" s="163"/>
      <c r="KEC55" s="163"/>
      <c r="KED55" s="163"/>
      <c r="KEE55" s="163"/>
      <c r="KEF55" s="163"/>
      <c r="KEG55" s="163"/>
      <c r="KEH55" s="163"/>
      <c r="KEI55" s="163"/>
      <c r="KEJ55" s="163"/>
      <c r="KEK55" s="163"/>
      <c r="KEL55" s="163"/>
      <c r="KEM55" s="163"/>
      <c r="KEN55" s="163"/>
      <c r="KEO55" s="163"/>
      <c r="KEP55" s="163"/>
      <c r="KEQ55" s="163"/>
      <c r="KER55" s="163"/>
      <c r="KES55" s="163"/>
      <c r="KET55" s="163"/>
      <c r="KEU55" s="163"/>
      <c r="KEV55" s="163"/>
      <c r="KEW55" s="163"/>
      <c r="KEX55" s="163"/>
      <c r="KEY55" s="163"/>
      <c r="KEZ55" s="163"/>
      <c r="KFA55" s="163"/>
      <c r="KFB55" s="163"/>
      <c r="KFC55" s="163"/>
      <c r="KFD55" s="163"/>
      <c r="KFE55" s="163"/>
      <c r="KFF55" s="163"/>
      <c r="KFG55" s="163"/>
      <c r="KFH55" s="163"/>
      <c r="KFI55" s="163"/>
      <c r="KFJ55" s="163"/>
      <c r="KFK55" s="163"/>
      <c r="KFL55" s="163"/>
      <c r="KFM55" s="163"/>
      <c r="KFN55" s="163"/>
      <c r="KFO55" s="163"/>
      <c r="KFP55" s="163"/>
      <c r="KFQ55" s="163"/>
      <c r="KFR55" s="163"/>
      <c r="KFS55" s="163"/>
      <c r="KFT55" s="163"/>
      <c r="KFU55" s="163"/>
      <c r="KFV55" s="163"/>
      <c r="KFW55" s="163"/>
      <c r="KFX55" s="163"/>
      <c r="KFY55" s="163"/>
      <c r="KFZ55" s="163"/>
      <c r="KGA55" s="163"/>
      <c r="KGB55" s="163"/>
      <c r="KGC55" s="163"/>
      <c r="KGD55" s="163"/>
      <c r="KGE55" s="163"/>
      <c r="KGF55" s="163"/>
      <c r="KGG55" s="163"/>
      <c r="KGH55" s="163"/>
      <c r="KGI55" s="163"/>
      <c r="KGJ55" s="163"/>
      <c r="KGK55" s="163"/>
      <c r="KGL55" s="163"/>
      <c r="KGM55" s="163"/>
      <c r="KGN55" s="163"/>
      <c r="KGO55" s="163"/>
      <c r="KGP55" s="163"/>
      <c r="KGQ55" s="163"/>
      <c r="KGR55" s="163"/>
      <c r="KGS55" s="163"/>
      <c r="KGT55" s="163"/>
      <c r="KGU55" s="163"/>
      <c r="KGV55" s="163"/>
      <c r="KGW55" s="163"/>
      <c r="KGX55" s="163"/>
      <c r="KGY55" s="163"/>
      <c r="KGZ55" s="163"/>
      <c r="KHA55" s="163"/>
      <c r="KHB55" s="163"/>
      <c r="KHC55" s="163"/>
      <c r="KHD55" s="163"/>
      <c r="KHE55" s="163"/>
      <c r="KHF55" s="163"/>
      <c r="KHG55" s="163"/>
      <c r="KHH55" s="163"/>
      <c r="KHI55" s="163"/>
      <c r="KHJ55" s="163"/>
      <c r="KHK55" s="163"/>
      <c r="KHL55" s="163"/>
      <c r="KHM55" s="163"/>
      <c r="KHN55" s="163"/>
      <c r="KHO55" s="163"/>
      <c r="KHP55" s="163"/>
      <c r="KHQ55" s="163"/>
      <c r="KHR55" s="163"/>
      <c r="KHS55" s="163"/>
      <c r="KHT55" s="163"/>
      <c r="KHU55" s="163"/>
      <c r="KHV55" s="163"/>
      <c r="KHW55" s="163"/>
      <c r="KHX55" s="163"/>
      <c r="KHY55" s="163"/>
      <c r="KHZ55" s="163"/>
      <c r="KIA55" s="163"/>
      <c r="KIB55" s="163"/>
      <c r="KIC55" s="163"/>
      <c r="KID55" s="163"/>
      <c r="KIE55" s="163"/>
      <c r="KIF55" s="163"/>
      <c r="KIG55" s="163"/>
      <c r="KIH55" s="163"/>
      <c r="KII55" s="163"/>
      <c r="KIJ55" s="163"/>
      <c r="KIK55" s="163"/>
      <c r="KIL55" s="163"/>
      <c r="KIM55" s="163"/>
      <c r="KIN55" s="163"/>
      <c r="KIO55" s="163"/>
      <c r="KIP55" s="163"/>
      <c r="KIQ55" s="163"/>
      <c r="KIR55" s="163"/>
      <c r="KIS55" s="163"/>
      <c r="KIT55" s="163"/>
      <c r="KIU55" s="163"/>
      <c r="KIV55" s="163"/>
      <c r="KIW55" s="163"/>
      <c r="KIX55" s="163"/>
      <c r="KIY55" s="163"/>
      <c r="KIZ55" s="163"/>
      <c r="KJA55" s="163"/>
      <c r="KJB55" s="163"/>
      <c r="KJC55" s="163"/>
      <c r="KJD55" s="163"/>
      <c r="KJE55" s="163"/>
      <c r="KJF55" s="163"/>
      <c r="KJG55" s="163"/>
      <c r="KJH55" s="163"/>
      <c r="KJI55" s="163"/>
      <c r="KJJ55" s="163"/>
      <c r="KJK55" s="163"/>
      <c r="KJL55" s="163"/>
      <c r="KJM55" s="163"/>
      <c r="KJN55" s="163"/>
      <c r="KJO55" s="163"/>
      <c r="KJP55" s="163"/>
      <c r="KJQ55" s="163"/>
      <c r="KJR55" s="163"/>
      <c r="KJS55" s="163"/>
      <c r="KJT55" s="163"/>
      <c r="KJU55" s="163"/>
      <c r="KJV55" s="163"/>
      <c r="KJW55" s="163"/>
      <c r="KJX55" s="163"/>
      <c r="KJY55" s="163"/>
      <c r="KJZ55" s="163"/>
      <c r="KKA55" s="163"/>
      <c r="KKB55" s="163"/>
      <c r="KKC55" s="163"/>
      <c r="KKD55" s="163"/>
      <c r="KKE55" s="163"/>
      <c r="KKF55" s="163"/>
      <c r="KKG55" s="163"/>
      <c r="KKH55" s="163"/>
      <c r="KKI55" s="163"/>
      <c r="KKJ55" s="163"/>
      <c r="KKK55" s="163"/>
      <c r="KKL55" s="163"/>
      <c r="KKM55" s="163"/>
      <c r="KKN55" s="163"/>
      <c r="KKO55" s="163"/>
      <c r="KKP55" s="163"/>
      <c r="KKQ55" s="163"/>
      <c r="KKR55" s="163"/>
      <c r="KKS55" s="163"/>
      <c r="KKT55" s="163"/>
      <c r="KKU55" s="163"/>
      <c r="KKV55" s="163"/>
      <c r="KKW55" s="163"/>
      <c r="KKX55" s="163"/>
      <c r="KKY55" s="163"/>
      <c r="KKZ55" s="163"/>
      <c r="KLA55" s="163"/>
      <c r="KLB55" s="163"/>
      <c r="KLC55" s="163"/>
      <c r="KLD55" s="163"/>
      <c r="KLE55" s="163"/>
      <c r="KLF55" s="163"/>
      <c r="KLG55" s="163"/>
      <c r="KLH55" s="163"/>
      <c r="KLI55" s="163"/>
      <c r="KLJ55" s="163"/>
      <c r="KLK55" s="163"/>
      <c r="KLL55" s="163"/>
      <c r="KLM55" s="163"/>
      <c r="KLN55" s="163"/>
      <c r="KLO55" s="163"/>
      <c r="KLP55" s="163"/>
      <c r="KLQ55" s="163"/>
      <c r="KLR55" s="163"/>
      <c r="KLS55" s="163"/>
      <c r="KLT55" s="163"/>
      <c r="KLU55" s="163"/>
      <c r="KLV55" s="163"/>
      <c r="KLW55" s="163"/>
      <c r="KLX55" s="163"/>
      <c r="KLY55" s="163"/>
      <c r="KLZ55" s="163"/>
      <c r="KMA55" s="163"/>
      <c r="KMB55" s="163"/>
      <c r="KMC55" s="163"/>
      <c r="KMD55" s="163"/>
      <c r="KME55" s="163"/>
      <c r="KMF55" s="163"/>
      <c r="KMG55" s="163"/>
      <c r="KMH55" s="163"/>
      <c r="KMI55" s="163"/>
      <c r="KMJ55" s="163"/>
      <c r="KMK55" s="163"/>
      <c r="KML55" s="163"/>
      <c r="KMM55" s="163"/>
      <c r="KMN55" s="163"/>
      <c r="KMO55" s="163"/>
      <c r="KMP55" s="163"/>
      <c r="KMQ55" s="163"/>
      <c r="KMR55" s="163"/>
      <c r="KMS55" s="163"/>
      <c r="KMT55" s="163"/>
      <c r="KMU55" s="163"/>
      <c r="KMV55" s="163"/>
      <c r="KMW55" s="163"/>
      <c r="KMX55" s="163"/>
      <c r="KMY55" s="163"/>
      <c r="KMZ55" s="163"/>
      <c r="KNA55" s="163"/>
      <c r="KNB55" s="163"/>
      <c r="KNC55" s="163"/>
      <c r="KND55" s="163"/>
      <c r="KNE55" s="163"/>
      <c r="KNF55" s="163"/>
      <c r="KNG55" s="163"/>
      <c r="KNH55" s="163"/>
      <c r="KNI55" s="163"/>
      <c r="KNJ55" s="163"/>
      <c r="KNK55" s="163"/>
      <c r="KNL55" s="163"/>
      <c r="KNM55" s="163"/>
      <c r="KNN55" s="163"/>
      <c r="KNO55" s="163"/>
      <c r="KNP55" s="163"/>
      <c r="KNQ55" s="163"/>
      <c r="KNR55" s="163"/>
      <c r="KNS55" s="163"/>
      <c r="KNT55" s="163"/>
      <c r="KNU55" s="163"/>
      <c r="KNV55" s="163"/>
      <c r="KNW55" s="163"/>
      <c r="KNX55" s="163"/>
      <c r="KNY55" s="163"/>
      <c r="KNZ55" s="163"/>
      <c r="KOA55" s="163"/>
      <c r="KOB55" s="163"/>
      <c r="KOC55" s="163"/>
      <c r="KOD55" s="163"/>
      <c r="KOE55" s="163"/>
      <c r="KOF55" s="163"/>
      <c r="KOG55" s="163"/>
      <c r="KOH55" s="163"/>
      <c r="KOI55" s="163"/>
      <c r="KOJ55" s="163"/>
      <c r="KOK55" s="163"/>
      <c r="KOL55" s="163"/>
      <c r="KOM55" s="163"/>
      <c r="KON55" s="163"/>
      <c r="KOO55" s="163"/>
      <c r="KOP55" s="163"/>
      <c r="KOQ55" s="163"/>
      <c r="KOR55" s="163"/>
      <c r="KOS55" s="163"/>
      <c r="KOT55" s="163"/>
      <c r="KOU55" s="163"/>
      <c r="KOV55" s="163"/>
      <c r="KOW55" s="163"/>
      <c r="KOX55" s="163"/>
      <c r="KOY55" s="163"/>
      <c r="KOZ55" s="163"/>
      <c r="KPA55" s="163"/>
      <c r="KPB55" s="163"/>
      <c r="KPC55" s="163"/>
      <c r="KPD55" s="163"/>
      <c r="KPE55" s="163"/>
      <c r="KPF55" s="163"/>
      <c r="KPG55" s="163"/>
      <c r="KPH55" s="163"/>
      <c r="KPI55" s="163"/>
      <c r="KPJ55" s="163"/>
      <c r="KPK55" s="163"/>
      <c r="KPL55" s="163"/>
      <c r="KPM55" s="163"/>
      <c r="KPN55" s="163"/>
      <c r="KPO55" s="163"/>
      <c r="KPP55" s="163"/>
      <c r="KPQ55" s="163"/>
      <c r="KPR55" s="163"/>
      <c r="KPS55" s="163"/>
      <c r="KPT55" s="163"/>
      <c r="KPU55" s="163"/>
      <c r="KPV55" s="163"/>
      <c r="KPW55" s="163"/>
      <c r="KPX55" s="163"/>
      <c r="KPY55" s="163"/>
      <c r="KPZ55" s="163"/>
      <c r="KQA55" s="163"/>
      <c r="KQB55" s="163"/>
      <c r="KQC55" s="163"/>
      <c r="KQD55" s="163"/>
      <c r="KQE55" s="163"/>
      <c r="KQF55" s="163"/>
      <c r="KQG55" s="163"/>
      <c r="KQH55" s="163"/>
      <c r="KQI55" s="163"/>
      <c r="KQJ55" s="163"/>
      <c r="KQK55" s="163"/>
      <c r="KQL55" s="163"/>
      <c r="KQM55" s="163"/>
      <c r="KQN55" s="163"/>
      <c r="KQO55" s="163"/>
      <c r="KQP55" s="163"/>
      <c r="KQQ55" s="163"/>
      <c r="KQR55" s="163"/>
      <c r="KQS55" s="163"/>
      <c r="KQT55" s="163"/>
      <c r="KQU55" s="163"/>
      <c r="KQV55" s="163"/>
      <c r="KQW55" s="163"/>
      <c r="KQX55" s="163"/>
      <c r="KQY55" s="163"/>
      <c r="KQZ55" s="163"/>
      <c r="KRA55" s="163"/>
      <c r="KRB55" s="163"/>
      <c r="KRC55" s="163"/>
      <c r="KRD55" s="163"/>
      <c r="KRE55" s="163"/>
      <c r="KRF55" s="163"/>
      <c r="KRG55" s="163"/>
      <c r="KRH55" s="163"/>
      <c r="KRI55" s="163"/>
      <c r="KRJ55" s="163"/>
      <c r="KRK55" s="163"/>
      <c r="KRL55" s="163"/>
      <c r="KRM55" s="163"/>
      <c r="KRN55" s="163"/>
      <c r="KRO55" s="163"/>
      <c r="KRP55" s="163"/>
      <c r="KRQ55" s="163"/>
      <c r="KRR55" s="163"/>
      <c r="KRS55" s="163"/>
      <c r="KRT55" s="163"/>
      <c r="KRU55" s="163"/>
      <c r="KRV55" s="163"/>
      <c r="KRW55" s="163"/>
      <c r="KRX55" s="163"/>
      <c r="KRY55" s="163"/>
      <c r="KRZ55" s="163"/>
      <c r="KSA55" s="163"/>
      <c r="KSB55" s="163"/>
      <c r="KSC55" s="163"/>
      <c r="KSD55" s="163"/>
      <c r="KSE55" s="163"/>
      <c r="KSF55" s="163"/>
      <c r="KSG55" s="163"/>
      <c r="KSH55" s="163"/>
      <c r="KSI55" s="163"/>
      <c r="KSJ55" s="163"/>
      <c r="KSK55" s="163"/>
      <c r="KSL55" s="163"/>
      <c r="KSM55" s="163"/>
      <c r="KSN55" s="163"/>
      <c r="KSO55" s="163"/>
      <c r="KSP55" s="163"/>
      <c r="KSQ55" s="163"/>
      <c r="KSR55" s="163"/>
      <c r="KSS55" s="163"/>
      <c r="KST55" s="163"/>
      <c r="KSU55" s="163"/>
      <c r="KSV55" s="163"/>
      <c r="KSW55" s="163"/>
      <c r="KSX55" s="163"/>
      <c r="KSY55" s="163"/>
      <c r="KSZ55" s="163"/>
      <c r="KTA55" s="163"/>
      <c r="KTB55" s="163"/>
      <c r="KTC55" s="163"/>
      <c r="KTD55" s="163"/>
      <c r="KTE55" s="163"/>
      <c r="KTF55" s="163"/>
      <c r="KTG55" s="163"/>
      <c r="KTH55" s="163"/>
      <c r="KTI55" s="163"/>
      <c r="KTJ55" s="163"/>
      <c r="KTK55" s="163"/>
      <c r="KTL55" s="163"/>
      <c r="KTM55" s="163"/>
      <c r="KTN55" s="163"/>
      <c r="KTO55" s="163"/>
      <c r="KTP55" s="163"/>
      <c r="KTQ55" s="163"/>
      <c r="KTR55" s="163"/>
      <c r="KTS55" s="163"/>
      <c r="KTT55" s="163"/>
      <c r="KTU55" s="163"/>
      <c r="KTV55" s="163"/>
      <c r="KTW55" s="163"/>
      <c r="KTX55" s="163"/>
      <c r="KTY55" s="163"/>
      <c r="KTZ55" s="163"/>
      <c r="KUA55" s="163"/>
      <c r="KUB55" s="163"/>
      <c r="KUC55" s="163"/>
      <c r="KUD55" s="163"/>
      <c r="KUE55" s="163"/>
      <c r="KUF55" s="163"/>
      <c r="KUG55" s="163"/>
      <c r="KUH55" s="163"/>
      <c r="KUI55" s="163"/>
      <c r="KUJ55" s="163"/>
      <c r="KUK55" s="163"/>
      <c r="KUL55" s="163"/>
      <c r="KUM55" s="163"/>
      <c r="KUN55" s="163"/>
      <c r="KUO55" s="163"/>
      <c r="KUP55" s="163"/>
      <c r="KUQ55" s="163"/>
      <c r="KUR55" s="163"/>
      <c r="KUS55" s="163"/>
      <c r="KUT55" s="163"/>
      <c r="KUU55" s="163"/>
      <c r="KUV55" s="163"/>
      <c r="KUW55" s="163"/>
      <c r="KUX55" s="163"/>
      <c r="KUY55" s="163"/>
      <c r="KUZ55" s="163"/>
      <c r="KVA55" s="163"/>
      <c r="KVB55" s="163"/>
      <c r="KVC55" s="163"/>
      <c r="KVD55" s="163"/>
      <c r="KVE55" s="163"/>
      <c r="KVF55" s="163"/>
      <c r="KVG55" s="163"/>
      <c r="KVH55" s="163"/>
      <c r="KVI55" s="163"/>
      <c r="KVJ55" s="163"/>
      <c r="KVK55" s="163"/>
      <c r="KVL55" s="163"/>
      <c r="KVM55" s="163"/>
      <c r="KVN55" s="163"/>
      <c r="KVO55" s="163"/>
      <c r="KVP55" s="163"/>
      <c r="KVQ55" s="163"/>
      <c r="KVR55" s="163"/>
      <c r="KVS55" s="163"/>
      <c r="KVT55" s="163"/>
      <c r="KVU55" s="163"/>
      <c r="KVV55" s="163"/>
      <c r="KVW55" s="163"/>
      <c r="KVX55" s="163"/>
      <c r="KVY55" s="163"/>
      <c r="KVZ55" s="163"/>
      <c r="KWA55" s="163"/>
      <c r="KWB55" s="163"/>
      <c r="KWC55" s="163"/>
      <c r="KWD55" s="163"/>
      <c r="KWE55" s="163"/>
      <c r="KWF55" s="163"/>
      <c r="KWG55" s="163"/>
      <c r="KWH55" s="163"/>
      <c r="KWI55" s="163"/>
      <c r="KWJ55" s="163"/>
      <c r="KWK55" s="163"/>
      <c r="KWL55" s="163"/>
      <c r="KWM55" s="163"/>
      <c r="KWN55" s="163"/>
      <c r="KWO55" s="163"/>
      <c r="KWP55" s="163"/>
      <c r="KWQ55" s="163"/>
      <c r="KWR55" s="163"/>
      <c r="KWS55" s="163"/>
      <c r="KWT55" s="163"/>
      <c r="KWU55" s="163"/>
      <c r="KWV55" s="163"/>
      <c r="KWW55" s="163"/>
      <c r="KWX55" s="163"/>
      <c r="KWY55" s="163"/>
      <c r="KWZ55" s="163"/>
      <c r="KXA55" s="163"/>
      <c r="KXB55" s="163"/>
      <c r="KXC55" s="163"/>
      <c r="KXD55" s="163"/>
      <c r="KXE55" s="163"/>
      <c r="KXF55" s="163"/>
      <c r="KXG55" s="163"/>
      <c r="KXH55" s="163"/>
      <c r="KXI55" s="163"/>
      <c r="KXJ55" s="163"/>
      <c r="KXK55" s="163"/>
      <c r="KXL55" s="163"/>
      <c r="KXM55" s="163"/>
      <c r="KXN55" s="163"/>
      <c r="KXO55" s="163"/>
      <c r="KXP55" s="163"/>
      <c r="KXQ55" s="163"/>
      <c r="KXR55" s="163"/>
      <c r="KXS55" s="163"/>
      <c r="KXT55" s="163"/>
      <c r="KXU55" s="163"/>
      <c r="KXV55" s="163"/>
      <c r="KXW55" s="163"/>
      <c r="KXX55" s="163"/>
      <c r="KXY55" s="163"/>
      <c r="KXZ55" s="163"/>
      <c r="KYA55" s="163"/>
      <c r="KYB55" s="163"/>
      <c r="KYC55" s="163"/>
      <c r="KYD55" s="163"/>
      <c r="KYE55" s="163"/>
      <c r="KYF55" s="163"/>
      <c r="KYG55" s="163"/>
      <c r="KYH55" s="163"/>
      <c r="KYI55" s="163"/>
      <c r="KYJ55" s="163"/>
      <c r="KYK55" s="163"/>
      <c r="KYL55" s="163"/>
      <c r="KYM55" s="163"/>
      <c r="KYN55" s="163"/>
      <c r="KYO55" s="163"/>
      <c r="KYP55" s="163"/>
      <c r="KYQ55" s="163"/>
      <c r="KYR55" s="163"/>
      <c r="KYS55" s="163"/>
      <c r="KYT55" s="163"/>
      <c r="KYU55" s="163"/>
      <c r="KYV55" s="163"/>
      <c r="KYW55" s="163"/>
      <c r="KYX55" s="163"/>
      <c r="KYY55" s="163"/>
      <c r="KYZ55" s="163"/>
      <c r="KZA55" s="163"/>
      <c r="KZB55" s="163"/>
      <c r="KZC55" s="163"/>
      <c r="KZD55" s="163"/>
      <c r="KZE55" s="163"/>
      <c r="KZF55" s="163"/>
      <c r="KZG55" s="163"/>
      <c r="KZH55" s="163"/>
      <c r="KZI55" s="163"/>
      <c r="KZJ55" s="163"/>
      <c r="KZK55" s="163"/>
      <c r="KZL55" s="163"/>
      <c r="KZM55" s="163"/>
      <c r="KZN55" s="163"/>
      <c r="KZO55" s="163"/>
      <c r="KZP55" s="163"/>
      <c r="KZQ55" s="163"/>
      <c r="KZR55" s="163"/>
      <c r="KZS55" s="163"/>
      <c r="KZT55" s="163"/>
      <c r="KZU55" s="163"/>
      <c r="KZV55" s="163"/>
      <c r="KZW55" s="163"/>
      <c r="KZX55" s="163"/>
      <c r="KZY55" s="163"/>
      <c r="KZZ55" s="163"/>
      <c r="LAA55" s="163"/>
      <c r="LAB55" s="163"/>
      <c r="LAC55" s="163"/>
      <c r="LAD55" s="163"/>
      <c r="LAE55" s="163"/>
      <c r="LAF55" s="163"/>
      <c r="LAG55" s="163"/>
      <c r="LAH55" s="163"/>
      <c r="LAI55" s="163"/>
      <c r="LAJ55" s="163"/>
      <c r="LAK55" s="163"/>
      <c r="LAL55" s="163"/>
      <c r="LAM55" s="163"/>
      <c r="LAN55" s="163"/>
      <c r="LAO55" s="163"/>
      <c r="LAP55" s="163"/>
      <c r="LAQ55" s="163"/>
      <c r="LAR55" s="163"/>
      <c r="LAS55" s="163"/>
      <c r="LAT55" s="163"/>
      <c r="LAU55" s="163"/>
      <c r="LAV55" s="163"/>
      <c r="LAW55" s="163"/>
      <c r="LAX55" s="163"/>
      <c r="LAY55" s="163"/>
      <c r="LAZ55" s="163"/>
      <c r="LBA55" s="163"/>
      <c r="LBB55" s="163"/>
      <c r="LBC55" s="163"/>
      <c r="LBD55" s="163"/>
      <c r="LBE55" s="163"/>
      <c r="LBF55" s="163"/>
      <c r="LBG55" s="163"/>
      <c r="LBH55" s="163"/>
      <c r="LBI55" s="163"/>
      <c r="LBJ55" s="163"/>
      <c r="LBK55" s="163"/>
      <c r="LBL55" s="163"/>
      <c r="LBM55" s="163"/>
      <c r="LBN55" s="163"/>
      <c r="LBO55" s="163"/>
      <c r="LBP55" s="163"/>
      <c r="LBQ55" s="163"/>
      <c r="LBR55" s="163"/>
      <c r="LBS55" s="163"/>
      <c r="LBT55" s="163"/>
      <c r="LBU55" s="163"/>
      <c r="LBV55" s="163"/>
      <c r="LBW55" s="163"/>
      <c r="LBX55" s="163"/>
      <c r="LBY55" s="163"/>
      <c r="LBZ55" s="163"/>
      <c r="LCA55" s="163"/>
      <c r="LCB55" s="163"/>
      <c r="LCC55" s="163"/>
      <c r="LCD55" s="163"/>
      <c r="LCE55" s="163"/>
      <c r="LCF55" s="163"/>
      <c r="LCG55" s="163"/>
      <c r="LCH55" s="163"/>
      <c r="LCI55" s="163"/>
      <c r="LCJ55" s="163"/>
      <c r="LCK55" s="163"/>
      <c r="LCL55" s="163"/>
      <c r="LCM55" s="163"/>
      <c r="LCN55" s="163"/>
      <c r="LCO55" s="163"/>
      <c r="LCP55" s="163"/>
      <c r="LCQ55" s="163"/>
      <c r="LCR55" s="163"/>
      <c r="LCS55" s="163"/>
      <c r="LCT55" s="163"/>
      <c r="LCU55" s="163"/>
      <c r="LCV55" s="163"/>
      <c r="LCW55" s="163"/>
      <c r="LCX55" s="163"/>
      <c r="LCY55" s="163"/>
      <c r="LCZ55" s="163"/>
      <c r="LDA55" s="163"/>
      <c r="LDB55" s="163"/>
      <c r="LDC55" s="163"/>
      <c r="LDD55" s="163"/>
      <c r="LDE55" s="163"/>
      <c r="LDF55" s="163"/>
      <c r="LDG55" s="163"/>
      <c r="LDH55" s="163"/>
      <c r="LDI55" s="163"/>
      <c r="LDJ55" s="163"/>
      <c r="LDK55" s="163"/>
      <c r="LDL55" s="163"/>
      <c r="LDM55" s="163"/>
      <c r="LDN55" s="163"/>
      <c r="LDO55" s="163"/>
      <c r="LDP55" s="163"/>
      <c r="LDQ55" s="163"/>
      <c r="LDR55" s="163"/>
      <c r="LDS55" s="163"/>
      <c r="LDT55" s="163"/>
      <c r="LDU55" s="163"/>
      <c r="LDV55" s="163"/>
      <c r="LDW55" s="163"/>
      <c r="LDX55" s="163"/>
      <c r="LDY55" s="163"/>
      <c r="LDZ55" s="163"/>
      <c r="LEA55" s="163"/>
      <c r="LEB55" s="163"/>
      <c r="LEC55" s="163"/>
      <c r="LED55" s="163"/>
      <c r="LEE55" s="163"/>
      <c r="LEF55" s="163"/>
      <c r="LEG55" s="163"/>
      <c r="LEH55" s="163"/>
      <c r="LEI55" s="163"/>
      <c r="LEJ55" s="163"/>
      <c r="LEK55" s="163"/>
      <c r="LEL55" s="163"/>
      <c r="LEM55" s="163"/>
      <c r="LEN55" s="163"/>
      <c r="LEO55" s="163"/>
      <c r="LEP55" s="163"/>
      <c r="LEQ55" s="163"/>
      <c r="LER55" s="163"/>
      <c r="LES55" s="163"/>
      <c r="LET55" s="163"/>
      <c r="LEU55" s="163"/>
      <c r="LEV55" s="163"/>
      <c r="LEW55" s="163"/>
      <c r="LEX55" s="163"/>
      <c r="LEY55" s="163"/>
      <c r="LEZ55" s="163"/>
      <c r="LFA55" s="163"/>
      <c r="LFB55" s="163"/>
      <c r="LFC55" s="163"/>
      <c r="LFD55" s="163"/>
      <c r="LFE55" s="163"/>
      <c r="LFF55" s="163"/>
      <c r="LFG55" s="163"/>
      <c r="LFH55" s="163"/>
      <c r="LFI55" s="163"/>
      <c r="LFJ55" s="163"/>
      <c r="LFK55" s="163"/>
      <c r="LFL55" s="163"/>
      <c r="LFM55" s="163"/>
      <c r="LFN55" s="163"/>
      <c r="LFO55" s="163"/>
      <c r="LFP55" s="163"/>
      <c r="LFQ55" s="163"/>
      <c r="LFR55" s="163"/>
      <c r="LFS55" s="163"/>
      <c r="LFT55" s="163"/>
      <c r="LFU55" s="163"/>
      <c r="LFV55" s="163"/>
      <c r="LFW55" s="163"/>
      <c r="LFX55" s="163"/>
      <c r="LFY55" s="163"/>
      <c r="LFZ55" s="163"/>
      <c r="LGA55" s="163"/>
      <c r="LGB55" s="163"/>
      <c r="LGC55" s="163"/>
      <c r="LGD55" s="163"/>
      <c r="LGE55" s="163"/>
      <c r="LGF55" s="163"/>
      <c r="LGG55" s="163"/>
      <c r="LGH55" s="163"/>
      <c r="LGI55" s="163"/>
      <c r="LGJ55" s="163"/>
      <c r="LGK55" s="163"/>
      <c r="LGL55" s="163"/>
      <c r="LGM55" s="163"/>
      <c r="LGN55" s="163"/>
      <c r="LGO55" s="163"/>
      <c r="LGP55" s="163"/>
      <c r="LGQ55" s="163"/>
      <c r="LGR55" s="163"/>
      <c r="LGS55" s="163"/>
      <c r="LGT55" s="163"/>
      <c r="LGU55" s="163"/>
      <c r="LGV55" s="163"/>
      <c r="LGW55" s="163"/>
      <c r="LGX55" s="163"/>
      <c r="LGY55" s="163"/>
      <c r="LGZ55" s="163"/>
      <c r="LHA55" s="163"/>
      <c r="LHB55" s="163"/>
      <c r="LHC55" s="163"/>
      <c r="LHD55" s="163"/>
      <c r="LHE55" s="163"/>
      <c r="LHF55" s="163"/>
      <c r="LHG55" s="163"/>
      <c r="LHH55" s="163"/>
      <c r="LHI55" s="163"/>
      <c r="LHJ55" s="163"/>
      <c r="LHK55" s="163"/>
      <c r="LHL55" s="163"/>
      <c r="LHM55" s="163"/>
      <c r="LHN55" s="163"/>
      <c r="LHO55" s="163"/>
      <c r="LHP55" s="163"/>
      <c r="LHQ55" s="163"/>
      <c r="LHR55" s="163"/>
      <c r="LHS55" s="163"/>
      <c r="LHT55" s="163"/>
      <c r="LHU55" s="163"/>
      <c r="LHV55" s="163"/>
      <c r="LHW55" s="163"/>
      <c r="LHX55" s="163"/>
      <c r="LHY55" s="163"/>
      <c r="LHZ55" s="163"/>
      <c r="LIA55" s="163"/>
      <c r="LIB55" s="163"/>
      <c r="LIC55" s="163"/>
      <c r="LID55" s="163"/>
      <c r="LIE55" s="163"/>
      <c r="LIF55" s="163"/>
      <c r="LIG55" s="163"/>
      <c r="LIH55" s="163"/>
      <c r="LII55" s="163"/>
      <c r="LIJ55" s="163"/>
      <c r="LIK55" s="163"/>
      <c r="LIL55" s="163"/>
      <c r="LIM55" s="163"/>
      <c r="LIN55" s="163"/>
      <c r="LIO55" s="163"/>
      <c r="LIP55" s="163"/>
      <c r="LIQ55" s="163"/>
      <c r="LIR55" s="163"/>
      <c r="LIS55" s="163"/>
      <c r="LIT55" s="163"/>
      <c r="LIU55" s="163"/>
      <c r="LIV55" s="163"/>
      <c r="LIW55" s="163"/>
      <c r="LIX55" s="163"/>
      <c r="LIY55" s="163"/>
      <c r="LIZ55" s="163"/>
      <c r="LJA55" s="163"/>
      <c r="LJB55" s="163"/>
      <c r="LJC55" s="163"/>
      <c r="LJD55" s="163"/>
      <c r="LJE55" s="163"/>
      <c r="LJF55" s="163"/>
      <c r="LJG55" s="163"/>
      <c r="LJH55" s="163"/>
      <c r="LJI55" s="163"/>
      <c r="LJJ55" s="163"/>
      <c r="LJK55" s="163"/>
      <c r="LJL55" s="163"/>
      <c r="LJM55" s="163"/>
      <c r="LJN55" s="163"/>
      <c r="LJO55" s="163"/>
      <c r="LJP55" s="163"/>
      <c r="LJQ55" s="163"/>
      <c r="LJR55" s="163"/>
      <c r="LJS55" s="163"/>
      <c r="LJT55" s="163"/>
      <c r="LJU55" s="163"/>
      <c r="LJV55" s="163"/>
      <c r="LJW55" s="163"/>
      <c r="LJX55" s="163"/>
      <c r="LJY55" s="163"/>
      <c r="LJZ55" s="163"/>
      <c r="LKA55" s="163"/>
      <c r="LKB55" s="163"/>
      <c r="LKC55" s="163"/>
      <c r="LKD55" s="163"/>
      <c r="LKE55" s="163"/>
      <c r="LKF55" s="163"/>
      <c r="LKG55" s="163"/>
      <c r="LKH55" s="163"/>
      <c r="LKI55" s="163"/>
      <c r="LKJ55" s="163"/>
      <c r="LKK55" s="163"/>
      <c r="LKL55" s="163"/>
      <c r="LKM55" s="163"/>
      <c r="LKN55" s="163"/>
      <c r="LKO55" s="163"/>
      <c r="LKP55" s="163"/>
      <c r="LKQ55" s="163"/>
      <c r="LKR55" s="163"/>
      <c r="LKS55" s="163"/>
      <c r="LKT55" s="163"/>
      <c r="LKU55" s="163"/>
      <c r="LKV55" s="163"/>
      <c r="LKW55" s="163"/>
      <c r="LKX55" s="163"/>
      <c r="LKY55" s="163"/>
      <c r="LKZ55" s="163"/>
      <c r="LLA55" s="163"/>
      <c r="LLB55" s="163"/>
      <c r="LLC55" s="163"/>
      <c r="LLD55" s="163"/>
      <c r="LLE55" s="163"/>
      <c r="LLF55" s="163"/>
      <c r="LLG55" s="163"/>
      <c r="LLH55" s="163"/>
      <c r="LLI55" s="163"/>
      <c r="LLJ55" s="163"/>
      <c r="LLK55" s="163"/>
      <c r="LLL55" s="163"/>
      <c r="LLM55" s="163"/>
      <c r="LLN55" s="163"/>
      <c r="LLO55" s="163"/>
      <c r="LLP55" s="163"/>
      <c r="LLQ55" s="163"/>
      <c r="LLR55" s="163"/>
      <c r="LLS55" s="163"/>
      <c r="LLT55" s="163"/>
      <c r="LLU55" s="163"/>
      <c r="LLV55" s="163"/>
      <c r="LLW55" s="163"/>
      <c r="LLX55" s="163"/>
      <c r="LLY55" s="163"/>
      <c r="LLZ55" s="163"/>
      <c r="LMA55" s="163"/>
      <c r="LMB55" s="163"/>
      <c r="LMC55" s="163"/>
      <c r="LMD55" s="163"/>
      <c r="LME55" s="163"/>
      <c r="LMF55" s="163"/>
      <c r="LMG55" s="163"/>
      <c r="LMH55" s="163"/>
      <c r="LMI55" s="163"/>
      <c r="LMJ55" s="163"/>
      <c r="LMK55" s="163"/>
      <c r="LML55" s="163"/>
      <c r="LMM55" s="163"/>
      <c r="LMN55" s="163"/>
      <c r="LMO55" s="163"/>
      <c r="LMP55" s="163"/>
      <c r="LMQ55" s="163"/>
      <c r="LMR55" s="163"/>
      <c r="LMS55" s="163"/>
      <c r="LMT55" s="163"/>
      <c r="LMU55" s="163"/>
      <c r="LMV55" s="163"/>
      <c r="LMW55" s="163"/>
      <c r="LMX55" s="163"/>
      <c r="LMY55" s="163"/>
      <c r="LMZ55" s="163"/>
      <c r="LNA55" s="163"/>
      <c r="LNB55" s="163"/>
      <c r="LNC55" s="163"/>
      <c r="LND55" s="163"/>
      <c r="LNE55" s="163"/>
      <c r="LNF55" s="163"/>
      <c r="LNG55" s="163"/>
      <c r="LNH55" s="163"/>
      <c r="LNI55" s="163"/>
      <c r="LNJ55" s="163"/>
      <c r="LNK55" s="163"/>
      <c r="LNL55" s="163"/>
      <c r="LNM55" s="163"/>
      <c r="LNN55" s="163"/>
      <c r="LNO55" s="163"/>
      <c r="LNP55" s="163"/>
      <c r="LNQ55" s="163"/>
      <c r="LNR55" s="163"/>
      <c r="LNS55" s="163"/>
      <c r="LNT55" s="163"/>
      <c r="LNU55" s="163"/>
      <c r="LNV55" s="163"/>
      <c r="LNW55" s="163"/>
      <c r="LNX55" s="163"/>
      <c r="LNY55" s="163"/>
      <c r="LNZ55" s="163"/>
      <c r="LOA55" s="163"/>
      <c r="LOB55" s="163"/>
      <c r="LOC55" s="163"/>
      <c r="LOD55" s="163"/>
      <c r="LOE55" s="163"/>
      <c r="LOF55" s="163"/>
      <c r="LOG55" s="163"/>
      <c r="LOH55" s="163"/>
      <c r="LOI55" s="163"/>
      <c r="LOJ55" s="163"/>
      <c r="LOK55" s="163"/>
      <c r="LOL55" s="163"/>
      <c r="LOM55" s="163"/>
      <c r="LON55" s="163"/>
      <c r="LOO55" s="163"/>
      <c r="LOP55" s="163"/>
      <c r="LOQ55" s="163"/>
      <c r="LOR55" s="163"/>
      <c r="LOS55" s="163"/>
      <c r="LOT55" s="163"/>
      <c r="LOU55" s="163"/>
      <c r="LOV55" s="163"/>
      <c r="LOW55" s="163"/>
      <c r="LOX55" s="163"/>
      <c r="LOY55" s="163"/>
      <c r="LOZ55" s="163"/>
      <c r="LPA55" s="163"/>
      <c r="LPB55" s="163"/>
      <c r="LPC55" s="163"/>
      <c r="LPD55" s="163"/>
      <c r="LPE55" s="163"/>
      <c r="LPF55" s="163"/>
      <c r="LPG55" s="163"/>
      <c r="LPH55" s="163"/>
      <c r="LPI55" s="163"/>
      <c r="LPJ55" s="163"/>
      <c r="LPK55" s="163"/>
      <c r="LPL55" s="163"/>
      <c r="LPM55" s="163"/>
      <c r="LPN55" s="163"/>
      <c r="LPO55" s="163"/>
      <c r="LPP55" s="163"/>
      <c r="LPQ55" s="163"/>
      <c r="LPR55" s="163"/>
      <c r="LPS55" s="163"/>
      <c r="LPT55" s="163"/>
      <c r="LPU55" s="163"/>
      <c r="LPV55" s="163"/>
      <c r="LPW55" s="163"/>
      <c r="LPX55" s="163"/>
      <c r="LPY55" s="163"/>
      <c r="LPZ55" s="163"/>
      <c r="LQA55" s="163"/>
      <c r="LQB55" s="163"/>
      <c r="LQC55" s="163"/>
      <c r="LQD55" s="163"/>
      <c r="LQE55" s="163"/>
      <c r="LQF55" s="163"/>
      <c r="LQG55" s="163"/>
      <c r="LQH55" s="163"/>
      <c r="LQI55" s="163"/>
      <c r="LQJ55" s="163"/>
      <c r="LQK55" s="163"/>
      <c r="LQL55" s="163"/>
      <c r="LQM55" s="163"/>
      <c r="LQN55" s="163"/>
      <c r="LQO55" s="163"/>
      <c r="LQP55" s="163"/>
      <c r="LQQ55" s="163"/>
      <c r="LQR55" s="163"/>
      <c r="LQS55" s="163"/>
      <c r="LQT55" s="163"/>
      <c r="LQU55" s="163"/>
      <c r="LQV55" s="163"/>
      <c r="LQW55" s="163"/>
      <c r="LQX55" s="163"/>
      <c r="LQY55" s="163"/>
      <c r="LQZ55" s="163"/>
      <c r="LRA55" s="163"/>
      <c r="LRB55" s="163"/>
      <c r="LRC55" s="163"/>
      <c r="LRD55" s="163"/>
      <c r="LRE55" s="163"/>
      <c r="LRF55" s="163"/>
      <c r="LRG55" s="163"/>
      <c r="LRH55" s="163"/>
      <c r="LRI55" s="163"/>
      <c r="LRJ55" s="163"/>
      <c r="LRK55" s="163"/>
      <c r="LRL55" s="163"/>
      <c r="LRM55" s="163"/>
      <c r="LRN55" s="163"/>
      <c r="LRO55" s="163"/>
      <c r="LRP55" s="163"/>
      <c r="LRQ55" s="163"/>
      <c r="LRR55" s="163"/>
      <c r="LRS55" s="163"/>
      <c r="LRT55" s="163"/>
      <c r="LRU55" s="163"/>
      <c r="LRV55" s="163"/>
      <c r="LRW55" s="163"/>
      <c r="LRX55" s="163"/>
      <c r="LRY55" s="163"/>
      <c r="LRZ55" s="163"/>
      <c r="LSA55" s="163"/>
      <c r="LSB55" s="163"/>
      <c r="LSC55" s="163"/>
      <c r="LSD55" s="163"/>
      <c r="LSE55" s="163"/>
      <c r="LSF55" s="163"/>
      <c r="LSG55" s="163"/>
      <c r="LSH55" s="163"/>
      <c r="LSI55" s="163"/>
      <c r="LSJ55" s="163"/>
      <c r="LSK55" s="163"/>
      <c r="LSL55" s="163"/>
      <c r="LSM55" s="163"/>
      <c r="LSN55" s="163"/>
      <c r="LSO55" s="163"/>
      <c r="LSP55" s="163"/>
      <c r="LSQ55" s="163"/>
      <c r="LSR55" s="163"/>
      <c r="LSS55" s="163"/>
      <c r="LST55" s="163"/>
      <c r="LSU55" s="163"/>
      <c r="LSV55" s="163"/>
      <c r="LSW55" s="163"/>
      <c r="LSX55" s="163"/>
      <c r="LSY55" s="163"/>
      <c r="LSZ55" s="163"/>
      <c r="LTA55" s="163"/>
      <c r="LTB55" s="163"/>
      <c r="LTC55" s="163"/>
      <c r="LTD55" s="163"/>
      <c r="LTE55" s="163"/>
      <c r="LTF55" s="163"/>
      <c r="LTG55" s="163"/>
      <c r="LTH55" s="163"/>
      <c r="LTI55" s="163"/>
      <c r="LTJ55" s="163"/>
      <c r="LTK55" s="163"/>
      <c r="LTL55" s="163"/>
      <c r="LTM55" s="163"/>
      <c r="LTN55" s="163"/>
      <c r="LTO55" s="163"/>
      <c r="LTP55" s="163"/>
      <c r="LTQ55" s="163"/>
      <c r="LTR55" s="163"/>
      <c r="LTS55" s="163"/>
      <c r="LTT55" s="163"/>
      <c r="LTU55" s="163"/>
      <c r="LTV55" s="163"/>
      <c r="LTW55" s="163"/>
      <c r="LTX55" s="163"/>
      <c r="LTY55" s="163"/>
      <c r="LTZ55" s="163"/>
      <c r="LUA55" s="163"/>
      <c r="LUB55" s="163"/>
      <c r="LUC55" s="163"/>
      <c r="LUD55" s="163"/>
      <c r="LUE55" s="163"/>
      <c r="LUF55" s="163"/>
      <c r="LUG55" s="163"/>
      <c r="LUH55" s="163"/>
      <c r="LUI55" s="163"/>
      <c r="LUJ55" s="163"/>
      <c r="LUK55" s="163"/>
      <c r="LUL55" s="163"/>
      <c r="LUM55" s="163"/>
      <c r="LUN55" s="163"/>
      <c r="LUO55" s="163"/>
      <c r="LUP55" s="163"/>
      <c r="LUQ55" s="163"/>
      <c r="LUR55" s="163"/>
      <c r="LUS55" s="163"/>
      <c r="LUT55" s="163"/>
      <c r="LUU55" s="163"/>
      <c r="LUV55" s="163"/>
      <c r="LUW55" s="163"/>
      <c r="LUX55" s="163"/>
      <c r="LUY55" s="163"/>
      <c r="LUZ55" s="163"/>
      <c r="LVA55" s="163"/>
      <c r="LVB55" s="163"/>
      <c r="LVC55" s="163"/>
      <c r="LVD55" s="163"/>
      <c r="LVE55" s="163"/>
      <c r="LVF55" s="163"/>
      <c r="LVG55" s="163"/>
      <c r="LVH55" s="163"/>
      <c r="LVI55" s="163"/>
      <c r="LVJ55" s="163"/>
      <c r="LVK55" s="163"/>
      <c r="LVL55" s="163"/>
      <c r="LVM55" s="163"/>
      <c r="LVN55" s="163"/>
      <c r="LVO55" s="163"/>
      <c r="LVP55" s="163"/>
      <c r="LVQ55" s="163"/>
      <c r="LVR55" s="163"/>
      <c r="LVS55" s="163"/>
      <c r="LVT55" s="163"/>
      <c r="LVU55" s="163"/>
      <c r="LVV55" s="163"/>
      <c r="LVW55" s="163"/>
      <c r="LVX55" s="163"/>
      <c r="LVY55" s="163"/>
      <c r="LVZ55" s="163"/>
      <c r="LWA55" s="163"/>
      <c r="LWB55" s="163"/>
      <c r="LWC55" s="163"/>
      <c r="LWD55" s="163"/>
      <c r="LWE55" s="163"/>
      <c r="LWF55" s="163"/>
      <c r="LWG55" s="163"/>
      <c r="LWH55" s="163"/>
      <c r="LWI55" s="163"/>
      <c r="LWJ55" s="163"/>
      <c r="LWK55" s="163"/>
      <c r="LWL55" s="163"/>
      <c r="LWM55" s="163"/>
      <c r="LWN55" s="163"/>
      <c r="LWO55" s="163"/>
      <c r="LWP55" s="163"/>
      <c r="LWQ55" s="163"/>
      <c r="LWR55" s="163"/>
      <c r="LWS55" s="163"/>
      <c r="LWT55" s="163"/>
      <c r="LWU55" s="163"/>
      <c r="LWV55" s="163"/>
      <c r="LWW55" s="163"/>
      <c r="LWX55" s="163"/>
      <c r="LWY55" s="163"/>
      <c r="LWZ55" s="163"/>
      <c r="LXA55" s="163"/>
      <c r="LXB55" s="163"/>
      <c r="LXC55" s="163"/>
      <c r="LXD55" s="163"/>
      <c r="LXE55" s="163"/>
      <c r="LXF55" s="163"/>
      <c r="LXG55" s="163"/>
      <c r="LXH55" s="163"/>
      <c r="LXI55" s="163"/>
      <c r="LXJ55" s="163"/>
      <c r="LXK55" s="163"/>
      <c r="LXL55" s="163"/>
      <c r="LXM55" s="163"/>
      <c r="LXN55" s="163"/>
      <c r="LXO55" s="163"/>
      <c r="LXP55" s="163"/>
      <c r="LXQ55" s="163"/>
      <c r="LXR55" s="163"/>
      <c r="LXS55" s="163"/>
      <c r="LXT55" s="163"/>
      <c r="LXU55" s="163"/>
      <c r="LXV55" s="163"/>
      <c r="LXW55" s="163"/>
      <c r="LXX55" s="163"/>
      <c r="LXY55" s="163"/>
      <c r="LXZ55" s="163"/>
      <c r="LYA55" s="163"/>
      <c r="LYB55" s="163"/>
      <c r="LYC55" s="163"/>
      <c r="LYD55" s="163"/>
      <c r="LYE55" s="163"/>
      <c r="LYF55" s="163"/>
      <c r="LYG55" s="163"/>
      <c r="LYH55" s="163"/>
      <c r="LYI55" s="163"/>
      <c r="LYJ55" s="163"/>
      <c r="LYK55" s="163"/>
      <c r="LYL55" s="163"/>
      <c r="LYM55" s="163"/>
      <c r="LYN55" s="163"/>
      <c r="LYO55" s="163"/>
      <c r="LYP55" s="163"/>
      <c r="LYQ55" s="163"/>
      <c r="LYR55" s="163"/>
      <c r="LYS55" s="163"/>
      <c r="LYT55" s="163"/>
      <c r="LYU55" s="163"/>
      <c r="LYV55" s="163"/>
      <c r="LYW55" s="163"/>
      <c r="LYX55" s="163"/>
      <c r="LYY55" s="163"/>
      <c r="LYZ55" s="163"/>
      <c r="LZA55" s="163"/>
      <c r="LZB55" s="163"/>
      <c r="LZC55" s="163"/>
      <c r="LZD55" s="163"/>
      <c r="LZE55" s="163"/>
      <c r="LZF55" s="163"/>
      <c r="LZG55" s="163"/>
      <c r="LZH55" s="163"/>
      <c r="LZI55" s="163"/>
      <c r="LZJ55" s="163"/>
      <c r="LZK55" s="163"/>
      <c r="LZL55" s="163"/>
      <c r="LZM55" s="163"/>
      <c r="LZN55" s="163"/>
      <c r="LZO55" s="163"/>
      <c r="LZP55" s="163"/>
      <c r="LZQ55" s="163"/>
      <c r="LZR55" s="163"/>
      <c r="LZS55" s="163"/>
      <c r="LZT55" s="163"/>
      <c r="LZU55" s="163"/>
      <c r="LZV55" s="163"/>
      <c r="LZW55" s="163"/>
      <c r="LZX55" s="163"/>
      <c r="LZY55" s="163"/>
      <c r="LZZ55" s="163"/>
      <c r="MAA55" s="163"/>
      <c r="MAB55" s="163"/>
      <c r="MAC55" s="163"/>
      <c r="MAD55" s="163"/>
      <c r="MAE55" s="163"/>
      <c r="MAF55" s="163"/>
      <c r="MAG55" s="163"/>
      <c r="MAH55" s="163"/>
      <c r="MAI55" s="163"/>
      <c r="MAJ55" s="163"/>
      <c r="MAK55" s="163"/>
      <c r="MAL55" s="163"/>
      <c r="MAM55" s="163"/>
      <c r="MAN55" s="163"/>
      <c r="MAO55" s="163"/>
      <c r="MAP55" s="163"/>
      <c r="MAQ55" s="163"/>
      <c r="MAR55" s="163"/>
      <c r="MAS55" s="163"/>
      <c r="MAT55" s="163"/>
      <c r="MAU55" s="163"/>
      <c r="MAV55" s="163"/>
      <c r="MAW55" s="163"/>
      <c r="MAX55" s="163"/>
      <c r="MAY55" s="163"/>
      <c r="MAZ55" s="163"/>
      <c r="MBA55" s="163"/>
      <c r="MBB55" s="163"/>
      <c r="MBC55" s="163"/>
      <c r="MBD55" s="163"/>
      <c r="MBE55" s="163"/>
      <c r="MBF55" s="163"/>
      <c r="MBG55" s="163"/>
      <c r="MBH55" s="163"/>
      <c r="MBI55" s="163"/>
      <c r="MBJ55" s="163"/>
      <c r="MBK55" s="163"/>
      <c r="MBL55" s="163"/>
      <c r="MBM55" s="163"/>
      <c r="MBN55" s="163"/>
      <c r="MBO55" s="163"/>
      <c r="MBP55" s="163"/>
      <c r="MBQ55" s="163"/>
      <c r="MBR55" s="163"/>
      <c r="MBS55" s="163"/>
      <c r="MBT55" s="163"/>
      <c r="MBU55" s="163"/>
      <c r="MBV55" s="163"/>
      <c r="MBW55" s="163"/>
      <c r="MBX55" s="163"/>
      <c r="MBY55" s="163"/>
      <c r="MBZ55" s="163"/>
      <c r="MCA55" s="163"/>
      <c r="MCB55" s="163"/>
      <c r="MCC55" s="163"/>
      <c r="MCD55" s="163"/>
      <c r="MCE55" s="163"/>
      <c r="MCF55" s="163"/>
      <c r="MCG55" s="163"/>
      <c r="MCH55" s="163"/>
      <c r="MCI55" s="163"/>
      <c r="MCJ55" s="163"/>
      <c r="MCK55" s="163"/>
      <c r="MCL55" s="163"/>
      <c r="MCM55" s="163"/>
      <c r="MCN55" s="163"/>
      <c r="MCO55" s="163"/>
      <c r="MCP55" s="163"/>
      <c r="MCQ55" s="163"/>
      <c r="MCR55" s="163"/>
      <c r="MCS55" s="163"/>
      <c r="MCT55" s="163"/>
      <c r="MCU55" s="163"/>
      <c r="MCV55" s="163"/>
      <c r="MCW55" s="163"/>
      <c r="MCX55" s="163"/>
      <c r="MCY55" s="163"/>
      <c r="MCZ55" s="163"/>
      <c r="MDA55" s="163"/>
      <c r="MDB55" s="163"/>
      <c r="MDC55" s="163"/>
      <c r="MDD55" s="163"/>
      <c r="MDE55" s="163"/>
      <c r="MDF55" s="163"/>
      <c r="MDG55" s="163"/>
      <c r="MDH55" s="163"/>
      <c r="MDI55" s="163"/>
      <c r="MDJ55" s="163"/>
      <c r="MDK55" s="163"/>
      <c r="MDL55" s="163"/>
      <c r="MDM55" s="163"/>
      <c r="MDN55" s="163"/>
      <c r="MDO55" s="163"/>
      <c r="MDP55" s="163"/>
      <c r="MDQ55" s="163"/>
      <c r="MDR55" s="163"/>
      <c r="MDS55" s="163"/>
      <c r="MDT55" s="163"/>
      <c r="MDU55" s="163"/>
      <c r="MDV55" s="163"/>
      <c r="MDW55" s="163"/>
      <c r="MDX55" s="163"/>
      <c r="MDY55" s="163"/>
      <c r="MDZ55" s="163"/>
      <c r="MEA55" s="163"/>
      <c r="MEB55" s="163"/>
      <c r="MEC55" s="163"/>
      <c r="MED55" s="163"/>
      <c r="MEE55" s="163"/>
      <c r="MEF55" s="163"/>
      <c r="MEG55" s="163"/>
      <c r="MEH55" s="163"/>
      <c r="MEI55" s="163"/>
      <c r="MEJ55" s="163"/>
      <c r="MEK55" s="163"/>
      <c r="MEL55" s="163"/>
      <c r="MEM55" s="163"/>
      <c r="MEN55" s="163"/>
      <c r="MEO55" s="163"/>
      <c r="MEP55" s="163"/>
      <c r="MEQ55" s="163"/>
      <c r="MER55" s="163"/>
      <c r="MES55" s="163"/>
      <c r="MET55" s="163"/>
      <c r="MEU55" s="163"/>
      <c r="MEV55" s="163"/>
      <c r="MEW55" s="163"/>
      <c r="MEX55" s="163"/>
      <c r="MEY55" s="163"/>
      <c r="MEZ55" s="163"/>
      <c r="MFA55" s="163"/>
      <c r="MFB55" s="163"/>
      <c r="MFC55" s="163"/>
      <c r="MFD55" s="163"/>
      <c r="MFE55" s="163"/>
      <c r="MFF55" s="163"/>
      <c r="MFG55" s="163"/>
      <c r="MFH55" s="163"/>
      <c r="MFI55" s="163"/>
      <c r="MFJ55" s="163"/>
      <c r="MFK55" s="163"/>
      <c r="MFL55" s="163"/>
      <c r="MFM55" s="163"/>
      <c r="MFN55" s="163"/>
      <c r="MFO55" s="163"/>
      <c r="MFP55" s="163"/>
      <c r="MFQ55" s="163"/>
      <c r="MFR55" s="163"/>
      <c r="MFS55" s="163"/>
      <c r="MFT55" s="163"/>
      <c r="MFU55" s="163"/>
      <c r="MFV55" s="163"/>
      <c r="MFW55" s="163"/>
      <c r="MFX55" s="163"/>
      <c r="MFY55" s="163"/>
      <c r="MFZ55" s="163"/>
      <c r="MGA55" s="163"/>
      <c r="MGB55" s="163"/>
      <c r="MGC55" s="163"/>
      <c r="MGD55" s="163"/>
      <c r="MGE55" s="163"/>
      <c r="MGF55" s="163"/>
      <c r="MGG55" s="163"/>
      <c r="MGH55" s="163"/>
      <c r="MGI55" s="163"/>
      <c r="MGJ55" s="163"/>
      <c r="MGK55" s="163"/>
      <c r="MGL55" s="163"/>
      <c r="MGM55" s="163"/>
      <c r="MGN55" s="163"/>
      <c r="MGO55" s="163"/>
      <c r="MGP55" s="163"/>
      <c r="MGQ55" s="163"/>
      <c r="MGR55" s="163"/>
      <c r="MGS55" s="163"/>
      <c r="MGT55" s="163"/>
      <c r="MGU55" s="163"/>
      <c r="MGV55" s="163"/>
      <c r="MGW55" s="163"/>
      <c r="MGX55" s="163"/>
      <c r="MGY55" s="163"/>
      <c r="MGZ55" s="163"/>
      <c r="MHA55" s="163"/>
      <c r="MHB55" s="163"/>
      <c r="MHC55" s="163"/>
      <c r="MHD55" s="163"/>
      <c r="MHE55" s="163"/>
      <c r="MHF55" s="163"/>
      <c r="MHG55" s="163"/>
      <c r="MHH55" s="163"/>
      <c r="MHI55" s="163"/>
      <c r="MHJ55" s="163"/>
      <c r="MHK55" s="163"/>
      <c r="MHL55" s="163"/>
      <c r="MHM55" s="163"/>
      <c r="MHN55" s="163"/>
      <c r="MHO55" s="163"/>
      <c r="MHP55" s="163"/>
      <c r="MHQ55" s="163"/>
      <c r="MHR55" s="163"/>
      <c r="MHS55" s="163"/>
      <c r="MHT55" s="163"/>
      <c r="MHU55" s="163"/>
      <c r="MHV55" s="163"/>
      <c r="MHW55" s="163"/>
      <c r="MHX55" s="163"/>
      <c r="MHY55" s="163"/>
      <c r="MHZ55" s="163"/>
      <c r="MIA55" s="163"/>
      <c r="MIB55" s="163"/>
      <c r="MIC55" s="163"/>
      <c r="MID55" s="163"/>
      <c r="MIE55" s="163"/>
      <c r="MIF55" s="163"/>
      <c r="MIG55" s="163"/>
      <c r="MIH55" s="163"/>
      <c r="MII55" s="163"/>
      <c r="MIJ55" s="163"/>
      <c r="MIK55" s="163"/>
      <c r="MIL55" s="163"/>
      <c r="MIM55" s="163"/>
      <c r="MIN55" s="163"/>
      <c r="MIO55" s="163"/>
      <c r="MIP55" s="163"/>
      <c r="MIQ55" s="163"/>
      <c r="MIR55" s="163"/>
      <c r="MIS55" s="163"/>
      <c r="MIT55" s="163"/>
      <c r="MIU55" s="163"/>
      <c r="MIV55" s="163"/>
      <c r="MIW55" s="163"/>
      <c r="MIX55" s="163"/>
      <c r="MIY55" s="163"/>
      <c r="MIZ55" s="163"/>
      <c r="MJA55" s="163"/>
      <c r="MJB55" s="163"/>
      <c r="MJC55" s="163"/>
      <c r="MJD55" s="163"/>
      <c r="MJE55" s="163"/>
      <c r="MJF55" s="163"/>
      <c r="MJG55" s="163"/>
      <c r="MJH55" s="163"/>
      <c r="MJI55" s="163"/>
      <c r="MJJ55" s="163"/>
      <c r="MJK55" s="163"/>
      <c r="MJL55" s="163"/>
      <c r="MJM55" s="163"/>
      <c r="MJN55" s="163"/>
      <c r="MJO55" s="163"/>
      <c r="MJP55" s="163"/>
      <c r="MJQ55" s="163"/>
      <c r="MJR55" s="163"/>
      <c r="MJS55" s="163"/>
      <c r="MJT55" s="163"/>
      <c r="MJU55" s="163"/>
      <c r="MJV55" s="163"/>
      <c r="MJW55" s="163"/>
      <c r="MJX55" s="163"/>
      <c r="MJY55" s="163"/>
      <c r="MJZ55" s="163"/>
      <c r="MKA55" s="163"/>
      <c r="MKB55" s="163"/>
      <c r="MKC55" s="163"/>
      <c r="MKD55" s="163"/>
      <c r="MKE55" s="163"/>
      <c r="MKF55" s="163"/>
      <c r="MKG55" s="163"/>
      <c r="MKH55" s="163"/>
      <c r="MKI55" s="163"/>
      <c r="MKJ55" s="163"/>
      <c r="MKK55" s="163"/>
      <c r="MKL55" s="163"/>
      <c r="MKM55" s="163"/>
      <c r="MKN55" s="163"/>
      <c r="MKO55" s="163"/>
      <c r="MKP55" s="163"/>
      <c r="MKQ55" s="163"/>
      <c r="MKR55" s="163"/>
      <c r="MKS55" s="163"/>
      <c r="MKT55" s="163"/>
      <c r="MKU55" s="163"/>
      <c r="MKV55" s="163"/>
      <c r="MKW55" s="163"/>
      <c r="MKX55" s="163"/>
      <c r="MKY55" s="163"/>
      <c r="MKZ55" s="163"/>
      <c r="MLA55" s="163"/>
      <c r="MLB55" s="163"/>
      <c r="MLC55" s="163"/>
      <c r="MLD55" s="163"/>
      <c r="MLE55" s="163"/>
      <c r="MLF55" s="163"/>
      <c r="MLG55" s="163"/>
      <c r="MLH55" s="163"/>
      <c r="MLI55" s="163"/>
      <c r="MLJ55" s="163"/>
      <c r="MLK55" s="163"/>
      <c r="MLL55" s="163"/>
      <c r="MLM55" s="163"/>
      <c r="MLN55" s="163"/>
      <c r="MLO55" s="163"/>
      <c r="MLP55" s="163"/>
      <c r="MLQ55" s="163"/>
      <c r="MLR55" s="163"/>
      <c r="MLS55" s="163"/>
      <c r="MLT55" s="163"/>
      <c r="MLU55" s="163"/>
      <c r="MLV55" s="163"/>
      <c r="MLW55" s="163"/>
      <c r="MLX55" s="163"/>
      <c r="MLY55" s="163"/>
      <c r="MLZ55" s="163"/>
      <c r="MMA55" s="163"/>
      <c r="MMB55" s="163"/>
      <c r="MMC55" s="163"/>
      <c r="MMD55" s="163"/>
      <c r="MME55" s="163"/>
      <c r="MMF55" s="163"/>
      <c r="MMG55" s="163"/>
      <c r="MMH55" s="163"/>
      <c r="MMI55" s="163"/>
      <c r="MMJ55" s="163"/>
      <c r="MMK55" s="163"/>
      <c r="MML55" s="163"/>
      <c r="MMM55" s="163"/>
      <c r="MMN55" s="163"/>
      <c r="MMO55" s="163"/>
      <c r="MMP55" s="163"/>
      <c r="MMQ55" s="163"/>
      <c r="MMR55" s="163"/>
      <c r="MMS55" s="163"/>
      <c r="MMT55" s="163"/>
      <c r="MMU55" s="163"/>
      <c r="MMV55" s="163"/>
      <c r="MMW55" s="163"/>
      <c r="MMX55" s="163"/>
      <c r="MMY55" s="163"/>
      <c r="MMZ55" s="163"/>
      <c r="MNA55" s="163"/>
      <c r="MNB55" s="163"/>
      <c r="MNC55" s="163"/>
      <c r="MND55" s="163"/>
      <c r="MNE55" s="163"/>
      <c r="MNF55" s="163"/>
      <c r="MNG55" s="163"/>
      <c r="MNH55" s="163"/>
      <c r="MNI55" s="163"/>
      <c r="MNJ55" s="163"/>
      <c r="MNK55" s="163"/>
      <c r="MNL55" s="163"/>
      <c r="MNM55" s="163"/>
      <c r="MNN55" s="163"/>
      <c r="MNO55" s="163"/>
      <c r="MNP55" s="163"/>
      <c r="MNQ55" s="163"/>
      <c r="MNR55" s="163"/>
      <c r="MNS55" s="163"/>
      <c r="MNT55" s="163"/>
      <c r="MNU55" s="163"/>
      <c r="MNV55" s="163"/>
      <c r="MNW55" s="163"/>
      <c r="MNX55" s="163"/>
      <c r="MNY55" s="163"/>
      <c r="MNZ55" s="163"/>
      <c r="MOA55" s="163"/>
      <c r="MOB55" s="163"/>
      <c r="MOC55" s="163"/>
      <c r="MOD55" s="163"/>
      <c r="MOE55" s="163"/>
      <c r="MOF55" s="163"/>
      <c r="MOG55" s="163"/>
      <c r="MOH55" s="163"/>
      <c r="MOI55" s="163"/>
      <c r="MOJ55" s="163"/>
      <c r="MOK55" s="163"/>
      <c r="MOL55" s="163"/>
      <c r="MOM55" s="163"/>
      <c r="MON55" s="163"/>
      <c r="MOO55" s="163"/>
      <c r="MOP55" s="163"/>
      <c r="MOQ55" s="163"/>
      <c r="MOR55" s="163"/>
      <c r="MOS55" s="163"/>
      <c r="MOT55" s="163"/>
      <c r="MOU55" s="163"/>
      <c r="MOV55" s="163"/>
      <c r="MOW55" s="163"/>
      <c r="MOX55" s="163"/>
      <c r="MOY55" s="163"/>
      <c r="MOZ55" s="163"/>
      <c r="MPA55" s="163"/>
      <c r="MPB55" s="163"/>
      <c r="MPC55" s="163"/>
      <c r="MPD55" s="163"/>
      <c r="MPE55" s="163"/>
      <c r="MPF55" s="163"/>
      <c r="MPG55" s="163"/>
      <c r="MPH55" s="163"/>
      <c r="MPI55" s="163"/>
      <c r="MPJ55" s="163"/>
      <c r="MPK55" s="163"/>
      <c r="MPL55" s="163"/>
      <c r="MPM55" s="163"/>
      <c r="MPN55" s="163"/>
      <c r="MPO55" s="163"/>
      <c r="MPP55" s="163"/>
      <c r="MPQ55" s="163"/>
      <c r="MPR55" s="163"/>
      <c r="MPS55" s="163"/>
      <c r="MPT55" s="163"/>
      <c r="MPU55" s="163"/>
      <c r="MPV55" s="163"/>
      <c r="MPW55" s="163"/>
      <c r="MPX55" s="163"/>
      <c r="MPY55" s="163"/>
      <c r="MPZ55" s="163"/>
      <c r="MQA55" s="163"/>
      <c r="MQB55" s="163"/>
      <c r="MQC55" s="163"/>
      <c r="MQD55" s="163"/>
      <c r="MQE55" s="163"/>
      <c r="MQF55" s="163"/>
      <c r="MQG55" s="163"/>
      <c r="MQH55" s="163"/>
      <c r="MQI55" s="163"/>
      <c r="MQJ55" s="163"/>
      <c r="MQK55" s="163"/>
      <c r="MQL55" s="163"/>
      <c r="MQM55" s="163"/>
      <c r="MQN55" s="163"/>
      <c r="MQO55" s="163"/>
      <c r="MQP55" s="163"/>
      <c r="MQQ55" s="163"/>
      <c r="MQR55" s="163"/>
      <c r="MQS55" s="163"/>
      <c r="MQT55" s="163"/>
      <c r="MQU55" s="163"/>
      <c r="MQV55" s="163"/>
      <c r="MQW55" s="163"/>
      <c r="MQX55" s="163"/>
      <c r="MQY55" s="163"/>
      <c r="MQZ55" s="163"/>
      <c r="MRA55" s="163"/>
      <c r="MRB55" s="163"/>
      <c r="MRC55" s="163"/>
      <c r="MRD55" s="163"/>
      <c r="MRE55" s="163"/>
      <c r="MRF55" s="163"/>
      <c r="MRG55" s="163"/>
      <c r="MRH55" s="163"/>
      <c r="MRI55" s="163"/>
      <c r="MRJ55" s="163"/>
      <c r="MRK55" s="163"/>
      <c r="MRL55" s="163"/>
      <c r="MRM55" s="163"/>
      <c r="MRN55" s="163"/>
      <c r="MRO55" s="163"/>
      <c r="MRP55" s="163"/>
      <c r="MRQ55" s="163"/>
      <c r="MRR55" s="163"/>
      <c r="MRS55" s="163"/>
      <c r="MRT55" s="163"/>
      <c r="MRU55" s="163"/>
      <c r="MRV55" s="163"/>
      <c r="MRW55" s="163"/>
      <c r="MRX55" s="163"/>
      <c r="MRY55" s="163"/>
      <c r="MRZ55" s="163"/>
      <c r="MSA55" s="163"/>
      <c r="MSB55" s="163"/>
      <c r="MSC55" s="163"/>
      <c r="MSD55" s="163"/>
      <c r="MSE55" s="163"/>
      <c r="MSF55" s="163"/>
      <c r="MSG55" s="163"/>
      <c r="MSH55" s="163"/>
      <c r="MSI55" s="163"/>
      <c r="MSJ55" s="163"/>
      <c r="MSK55" s="163"/>
      <c r="MSL55" s="163"/>
      <c r="MSM55" s="163"/>
      <c r="MSN55" s="163"/>
      <c r="MSO55" s="163"/>
      <c r="MSP55" s="163"/>
      <c r="MSQ55" s="163"/>
      <c r="MSR55" s="163"/>
      <c r="MSS55" s="163"/>
      <c r="MST55" s="163"/>
      <c r="MSU55" s="163"/>
      <c r="MSV55" s="163"/>
      <c r="MSW55" s="163"/>
      <c r="MSX55" s="163"/>
      <c r="MSY55" s="163"/>
      <c r="MSZ55" s="163"/>
      <c r="MTA55" s="163"/>
      <c r="MTB55" s="163"/>
      <c r="MTC55" s="163"/>
      <c r="MTD55" s="163"/>
      <c r="MTE55" s="163"/>
      <c r="MTF55" s="163"/>
      <c r="MTG55" s="163"/>
      <c r="MTH55" s="163"/>
      <c r="MTI55" s="163"/>
      <c r="MTJ55" s="163"/>
      <c r="MTK55" s="163"/>
      <c r="MTL55" s="163"/>
      <c r="MTM55" s="163"/>
      <c r="MTN55" s="163"/>
      <c r="MTO55" s="163"/>
      <c r="MTP55" s="163"/>
      <c r="MTQ55" s="163"/>
      <c r="MTR55" s="163"/>
      <c r="MTS55" s="163"/>
      <c r="MTT55" s="163"/>
      <c r="MTU55" s="163"/>
      <c r="MTV55" s="163"/>
      <c r="MTW55" s="163"/>
      <c r="MTX55" s="163"/>
      <c r="MTY55" s="163"/>
      <c r="MTZ55" s="163"/>
      <c r="MUA55" s="163"/>
      <c r="MUB55" s="163"/>
      <c r="MUC55" s="163"/>
      <c r="MUD55" s="163"/>
      <c r="MUE55" s="163"/>
      <c r="MUF55" s="163"/>
      <c r="MUG55" s="163"/>
      <c r="MUH55" s="163"/>
      <c r="MUI55" s="163"/>
      <c r="MUJ55" s="163"/>
      <c r="MUK55" s="163"/>
      <c r="MUL55" s="163"/>
      <c r="MUM55" s="163"/>
      <c r="MUN55" s="163"/>
      <c r="MUO55" s="163"/>
      <c r="MUP55" s="163"/>
      <c r="MUQ55" s="163"/>
      <c r="MUR55" s="163"/>
      <c r="MUS55" s="163"/>
      <c r="MUT55" s="163"/>
      <c r="MUU55" s="163"/>
      <c r="MUV55" s="163"/>
      <c r="MUW55" s="163"/>
      <c r="MUX55" s="163"/>
      <c r="MUY55" s="163"/>
      <c r="MUZ55" s="163"/>
      <c r="MVA55" s="163"/>
      <c r="MVB55" s="163"/>
      <c r="MVC55" s="163"/>
      <c r="MVD55" s="163"/>
      <c r="MVE55" s="163"/>
      <c r="MVF55" s="163"/>
      <c r="MVG55" s="163"/>
      <c r="MVH55" s="163"/>
      <c r="MVI55" s="163"/>
      <c r="MVJ55" s="163"/>
      <c r="MVK55" s="163"/>
      <c r="MVL55" s="163"/>
      <c r="MVM55" s="163"/>
      <c r="MVN55" s="163"/>
      <c r="MVO55" s="163"/>
      <c r="MVP55" s="163"/>
      <c r="MVQ55" s="163"/>
      <c r="MVR55" s="163"/>
      <c r="MVS55" s="163"/>
      <c r="MVT55" s="163"/>
      <c r="MVU55" s="163"/>
      <c r="MVV55" s="163"/>
      <c r="MVW55" s="163"/>
      <c r="MVX55" s="163"/>
      <c r="MVY55" s="163"/>
      <c r="MVZ55" s="163"/>
      <c r="MWA55" s="163"/>
      <c r="MWB55" s="163"/>
      <c r="MWC55" s="163"/>
      <c r="MWD55" s="163"/>
      <c r="MWE55" s="163"/>
      <c r="MWF55" s="163"/>
      <c r="MWG55" s="163"/>
      <c r="MWH55" s="163"/>
      <c r="MWI55" s="163"/>
      <c r="MWJ55" s="163"/>
      <c r="MWK55" s="163"/>
      <c r="MWL55" s="163"/>
      <c r="MWM55" s="163"/>
      <c r="MWN55" s="163"/>
      <c r="MWO55" s="163"/>
      <c r="MWP55" s="163"/>
      <c r="MWQ55" s="163"/>
      <c r="MWR55" s="163"/>
      <c r="MWS55" s="163"/>
      <c r="MWT55" s="163"/>
      <c r="MWU55" s="163"/>
      <c r="MWV55" s="163"/>
      <c r="MWW55" s="163"/>
      <c r="MWX55" s="163"/>
      <c r="MWY55" s="163"/>
      <c r="MWZ55" s="163"/>
      <c r="MXA55" s="163"/>
      <c r="MXB55" s="163"/>
      <c r="MXC55" s="163"/>
      <c r="MXD55" s="163"/>
      <c r="MXE55" s="163"/>
      <c r="MXF55" s="163"/>
      <c r="MXG55" s="163"/>
      <c r="MXH55" s="163"/>
      <c r="MXI55" s="163"/>
      <c r="MXJ55" s="163"/>
      <c r="MXK55" s="163"/>
      <c r="MXL55" s="163"/>
      <c r="MXM55" s="163"/>
      <c r="MXN55" s="163"/>
      <c r="MXO55" s="163"/>
      <c r="MXP55" s="163"/>
      <c r="MXQ55" s="163"/>
      <c r="MXR55" s="163"/>
      <c r="MXS55" s="163"/>
      <c r="MXT55" s="163"/>
      <c r="MXU55" s="163"/>
      <c r="MXV55" s="163"/>
      <c r="MXW55" s="163"/>
      <c r="MXX55" s="163"/>
      <c r="MXY55" s="163"/>
      <c r="MXZ55" s="163"/>
      <c r="MYA55" s="163"/>
      <c r="MYB55" s="163"/>
      <c r="MYC55" s="163"/>
      <c r="MYD55" s="163"/>
      <c r="MYE55" s="163"/>
      <c r="MYF55" s="163"/>
      <c r="MYG55" s="163"/>
      <c r="MYH55" s="163"/>
      <c r="MYI55" s="163"/>
      <c r="MYJ55" s="163"/>
      <c r="MYK55" s="163"/>
      <c r="MYL55" s="163"/>
      <c r="MYM55" s="163"/>
      <c r="MYN55" s="163"/>
      <c r="MYO55" s="163"/>
      <c r="MYP55" s="163"/>
      <c r="MYQ55" s="163"/>
      <c r="MYR55" s="163"/>
      <c r="MYS55" s="163"/>
      <c r="MYT55" s="163"/>
      <c r="MYU55" s="163"/>
      <c r="MYV55" s="163"/>
      <c r="MYW55" s="163"/>
      <c r="MYX55" s="163"/>
      <c r="MYY55" s="163"/>
      <c r="MYZ55" s="163"/>
      <c r="MZA55" s="163"/>
      <c r="MZB55" s="163"/>
      <c r="MZC55" s="163"/>
      <c r="MZD55" s="163"/>
      <c r="MZE55" s="163"/>
      <c r="MZF55" s="163"/>
      <c r="MZG55" s="163"/>
      <c r="MZH55" s="163"/>
      <c r="MZI55" s="163"/>
      <c r="MZJ55" s="163"/>
      <c r="MZK55" s="163"/>
      <c r="MZL55" s="163"/>
      <c r="MZM55" s="163"/>
      <c r="MZN55" s="163"/>
      <c r="MZO55" s="163"/>
      <c r="MZP55" s="163"/>
      <c r="MZQ55" s="163"/>
      <c r="MZR55" s="163"/>
      <c r="MZS55" s="163"/>
      <c r="MZT55" s="163"/>
      <c r="MZU55" s="163"/>
      <c r="MZV55" s="163"/>
      <c r="MZW55" s="163"/>
      <c r="MZX55" s="163"/>
      <c r="MZY55" s="163"/>
      <c r="MZZ55" s="163"/>
      <c r="NAA55" s="163"/>
      <c r="NAB55" s="163"/>
      <c r="NAC55" s="163"/>
      <c r="NAD55" s="163"/>
      <c r="NAE55" s="163"/>
      <c r="NAF55" s="163"/>
      <c r="NAG55" s="163"/>
      <c r="NAH55" s="163"/>
      <c r="NAI55" s="163"/>
      <c r="NAJ55" s="163"/>
      <c r="NAK55" s="163"/>
      <c r="NAL55" s="163"/>
      <c r="NAM55" s="163"/>
      <c r="NAN55" s="163"/>
      <c r="NAO55" s="163"/>
      <c r="NAP55" s="163"/>
      <c r="NAQ55" s="163"/>
      <c r="NAR55" s="163"/>
      <c r="NAS55" s="163"/>
      <c r="NAT55" s="163"/>
      <c r="NAU55" s="163"/>
      <c r="NAV55" s="163"/>
      <c r="NAW55" s="163"/>
      <c r="NAX55" s="163"/>
      <c r="NAY55" s="163"/>
      <c r="NAZ55" s="163"/>
      <c r="NBA55" s="163"/>
      <c r="NBB55" s="163"/>
      <c r="NBC55" s="163"/>
      <c r="NBD55" s="163"/>
      <c r="NBE55" s="163"/>
      <c r="NBF55" s="163"/>
      <c r="NBG55" s="163"/>
      <c r="NBH55" s="163"/>
      <c r="NBI55" s="163"/>
      <c r="NBJ55" s="163"/>
      <c r="NBK55" s="163"/>
      <c r="NBL55" s="163"/>
      <c r="NBM55" s="163"/>
      <c r="NBN55" s="163"/>
      <c r="NBO55" s="163"/>
      <c r="NBP55" s="163"/>
      <c r="NBQ55" s="163"/>
      <c r="NBR55" s="163"/>
      <c r="NBS55" s="163"/>
      <c r="NBT55" s="163"/>
      <c r="NBU55" s="163"/>
      <c r="NBV55" s="163"/>
      <c r="NBW55" s="163"/>
      <c r="NBX55" s="163"/>
      <c r="NBY55" s="163"/>
      <c r="NBZ55" s="163"/>
      <c r="NCA55" s="163"/>
      <c r="NCB55" s="163"/>
      <c r="NCC55" s="163"/>
      <c r="NCD55" s="163"/>
      <c r="NCE55" s="163"/>
      <c r="NCF55" s="163"/>
      <c r="NCG55" s="163"/>
      <c r="NCH55" s="163"/>
      <c r="NCI55" s="163"/>
      <c r="NCJ55" s="163"/>
      <c r="NCK55" s="163"/>
      <c r="NCL55" s="163"/>
      <c r="NCM55" s="163"/>
      <c r="NCN55" s="163"/>
      <c r="NCO55" s="163"/>
      <c r="NCP55" s="163"/>
      <c r="NCQ55" s="163"/>
      <c r="NCR55" s="163"/>
      <c r="NCS55" s="163"/>
      <c r="NCT55" s="163"/>
      <c r="NCU55" s="163"/>
      <c r="NCV55" s="163"/>
      <c r="NCW55" s="163"/>
      <c r="NCX55" s="163"/>
      <c r="NCY55" s="163"/>
      <c r="NCZ55" s="163"/>
      <c r="NDA55" s="163"/>
      <c r="NDB55" s="163"/>
      <c r="NDC55" s="163"/>
      <c r="NDD55" s="163"/>
      <c r="NDE55" s="163"/>
      <c r="NDF55" s="163"/>
      <c r="NDG55" s="163"/>
      <c r="NDH55" s="163"/>
      <c r="NDI55" s="163"/>
      <c r="NDJ55" s="163"/>
      <c r="NDK55" s="163"/>
      <c r="NDL55" s="163"/>
      <c r="NDM55" s="163"/>
      <c r="NDN55" s="163"/>
      <c r="NDO55" s="163"/>
      <c r="NDP55" s="163"/>
      <c r="NDQ55" s="163"/>
      <c r="NDR55" s="163"/>
      <c r="NDS55" s="163"/>
      <c r="NDT55" s="163"/>
      <c r="NDU55" s="163"/>
      <c r="NDV55" s="163"/>
      <c r="NDW55" s="163"/>
      <c r="NDX55" s="163"/>
      <c r="NDY55" s="163"/>
      <c r="NDZ55" s="163"/>
      <c r="NEA55" s="163"/>
      <c r="NEB55" s="163"/>
      <c r="NEC55" s="163"/>
      <c r="NED55" s="163"/>
      <c r="NEE55" s="163"/>
      <c r="NEF55" s="163"/>
      <c r="NEG55" s="163"/>
      <c r="NEH55" s="163"/>
      <c r="NEI55" s="163"/>
      <c r="NEJ55" s="163"/>
      <c r="NEK55" s="163"/>
      <c r="NEL55" s="163"/>
      <c r="NEM55" s="163"/>
      <c r="NEN55" s="163"/>
      <c r="NEO55" s="163"/>
      <c r="NEP55" s="163"/>
      <c r="NEQ55" s="163"/>
      <c r="NER55" s="163"/>
      <c r="NES55" s="163"/>
      <c r="NET55" s="163"/>
      <c r="NEU55" s="163"/>
      <c r="NEV55" s="163"/>
      <c r="NEW55" s="163"/>
      <c r="NEX55" s="163"/>
      <c r="NEY55" s="163"/>
      <c r="NEZ55" s="163"/>
      <c r="NFA55" s="163"/>
      <c r="NFB55" s="163"/>
      <c r="NFC55" s="163"/>
      <c r="NFD55" s="163"/>
      <c r="NFE55" s="163"/>
      <c r="NFF55" s="163"/>
      <c r="NFG55" s="163"/>
      <c r="NFH55" s="163"/>
      <c r="NFI55" s="163"/>
      <c r="NFJ55" s="163"/>
      <c r="NFK55" s="163"/>
      <c r="NFL55" s="163"/>
      <c r="NFM55" s="163"/>
      <c r="NFN55" s="163"/>
      <c r="NFO55" s="163"/>
      <c r="NFP55" s="163"/>
      <c r="NFQ55" s="163"/>
      <c r="NFR55" s="163"/>
      <c r="NFS55" s="163"/>
      <c r="NFT55" s="163"/>
      <c r="NFU55" s="163"/>
      <c r="NFV55" s="163"/>
      <c r="NFW55" s="163"/>
      <c r="NFX55" s="163"/>
      <c r="NFY55" s="163"/>
      <c r="NFZ55" s="163"/>
      <c r="NGA55" s="163"/>
      <c r="NGB55" s="163"/>
      <c r="NGC55" s="163"/>
      <c r="NGD55" s="163"/>
      <c r="NGE55" s="163"/>
      <c r="NGF55" s="163"/>
      <c r="NGG55" s="163"/>
      <c r="NGH55" s="163"/>
      <c r="NGI55" s="163"/>
      <c r="NGJ55" s="163"/>
      <c r="NGK55" s="163"/>
      <c r="NGL55" s="163"/>
      <c r="NGM55" s="163"/>
      <c r="NGN55" s="163"/>
      <c r="NGO55" s="163"/>
      <c r="NGP55" s="163"/>
      <c r="NGQ55" s="163"/>
      <c r="NGR55" s="163"/>
      <c r="NGS55" s="163"/>
      <c r="NGT55" s="163"/>
      <c r="NGU55" s="163"/>
      <c r="NGV55" s="163"/>
      <c r="NGW55" s="163"/>
      <c r="NGX55" s="163"/>
      <c r="NGY55" s="163"/>
      <c r="NGZ55" s="163"/>
      <c r="NHA55" s="163"/>
      <c r="NHB55" s="163"/>
      <c r="NHC55" s="163"/>
      <c r="NHD55" s="163"/>
      <c r="NHE55" s="163"/>
      <c r="NHF55" s="163"/>
      <c r="NHG55" s="163"/>
      <c r="NHH55" s="163"/>
      <c r="NHI55" s="163"/>
      <c r="NHJ55" s="163"/>
      <c r="NHK55" s="163"/>
      <c r="NHL55" s="163"/>
      <c r="NHM55" s="163"/>
      <c r="NHN55" s="163"/>
      <c r="NHO55" s="163"/>
      <c r="NHP55" s="163"/>
      <c r="NHQ55" s="163"/>
      <c r="NHR55" s="163"/>
      <c r="NHS55" s="163"/>
      <c r="NHT55" s="163"/>
      <c r="NHU55" s="163"/>
      <c r="NHV55" s="163"/>
      <c r="NHW55" s="163"/>
      <c r="NHX55" s="163"/>
      <c r="NHY55" s="163"/>
      <c r="NHZ55" s="163"/>
      <c r="NIA55" s="163"/>
      <c r="NIB55" s="163"/>
      <c r="NIC55" s="163"/>
      <c r="NID55" s="163"/>
      <c r="NIE55" s="163"/>
      <c r="NIF55" s="163"/>
      <c r="NIG55" s="163"/>
      <c r="NIH55" s="163"/>
      <c r="NII55" s="163"/>
      <c r="NIJ55" s="163"/>
      <c r="NIK55" s="163"/>
      <c r="NIL55" s="163"/>
      <c r="NIM55" s="163"/>
      <c r="NIN55" s="163"/>
      <c r="NIO55" s="163"/>
      <c r="NIP55" s="163"/>
      <c r="NIQ55" s="163"/>
      <c r="NIR55" s="163"/>
      <c r="NIS55" s="163"/>
      <c r="NIT55" s="163"/>
      <c r="NIU55" s="163"/>
      <c r="NIV55" s="163"/>
      <c r="NIW55" s="163"/>
      <c r="NIX55" s="163"/>
      <c r="NIY55" s="163"/>
      <c r="NIZ55" s="163"/>
      <c r="NJA55" s="163"/>
      <c r="NJB55" s="163"/>
      <c r="NJC55" s="163"/>
      <c r="NJD55" s="163"/>
      <c r="NJE55" s="163"/>
      <c r="NJF55" s="163"/>
      <c r="NJG55" s="163"/>
      <c r="NJH55" s="163"/>
      <c r="NJI55" s="163"/>
      <c r="NJJ55" s="163"/>
      <c r="NJK55" s="163"/>
      <c r="NJL55" s="163"/>
      <c r="NJM55" s="163"/>
      <c r="NJN55" s="163"/>
      <c r="NJO55" s="163"/>
      <c r="NJP55" s="163"/>
      <c r="NJQ55" s="163"/>
      <c r="NJR55" s="163"/>
      <c r="NJS55" s="163"/>
      <c r="NJT55" s="163"/>
      <c r="NJU55" s="163"/>
      <c r="NJV55" s="163"/>
      <c r="NJW55" s="163"/>
      <c r="NJX55" s="163"/>
      <c r="NJY55" s="163"/>
      <c r="NJZ55" s="163"/>
      <c r="NKA55" s="163"/>
      <c r="NKB55" s="163"/>
      <c r="NKC55" s="163"/>
      <c r="NKD55" s="163"/>
      <c r="NKE55" s="163"/>
      <c r="NKF55" s="163"/>
      <c r="NKG55" s="163"/>
      <c r="NKH55" s="163"/>
      <c r="NKI55" s="163"/>
      <c r="NKJ55" s="163"/>
      <c r="NKK55" s="163"/>
      <c r="NKL55" s="163"/>
      <c r="NKM55" s="163"/>
      <c r="NKN55" s="163"/>
      <c r="NKO55" s="163"/>
      <c r="NKP55" s="163"/>
      <c r="NKQ55" s="163"/>
      <c r="NKR55" s="163"/>
      <c r="NKS55" s="163"/>
      <c r="NKT55" s="163"/>
      <c r="NKU55" s="163"/>
      <c r="NKV55" s="163"/>
      <c r="NKW55" s="163"/>
      <c r="NKX55" s="163"/>
      <c r="NKY55" s="163"/>
      <c r="NKZ55" s="163"/>
      <c r="NLA55" s="163"/>
      <c r="NLB55" s="163"/>
      <c r="NLC55" s="163"/>
      <c r="NLD55" s="163"/>
      <c r="NLE55" s="163"/>
      <c r="NLF55" s="163"/>
      <c r="NLG55" s="163"/>
      <c r="NLH55" s="163"/>
      <c r="NLI55" s="163"/>
      <c r="NLJ55" s="163"/>
      <c r="NLK55" s="163"/>
      <c r="NLL55" s="163"/>
      <c r="NLM55" s="163"/>
      <c r="NLN55" s="163"/>
      <c r="NLO55" s="163"/>
      <c r="NLP55" s="163"/>
      <c r="NLQ55" s="163"/>
      <c r="NLR55" s="163"/>
      <c r="NLS55" s="163"/>
      <c r="NLT55" s="163"/>
      <c r="NLU55" s="163"/>
      <c r="NLV55" s="163"/>
      <c r="NLW55" s="163"/>
      <c r="NLX55" s="163"/>
      <c r="NLY55" s="163"/>
      <c r="NLZ55" s="163"/>
      <c r="NMA55" s="163"/>
      <c r="NMB55" s="163"/>
      <c r="NMC55" s="163"/>
      <c r="NMD55" s="163"/>
      <c r="NME55" s="163"/>
      <c r="NMF55" s="163"/>
      <c r="NMG55" s="163"/>
      <c r="NMH55" s="163"/>
      <c r="NMI55" s="163"/>
      <c r="NMJ55" s="163"/>
      <c r="NMK55" s="163"/>
      <c r="NML55" s="163"/>
      <c r="NMM55" s="163"/>
      <c r="NMN55" s="163"/>
      <c r="NMO55" s="163"/>
      <c r="NMP55" s="163"/>
      <c r="NMQ55" s="163"/>
      <c r="NMR55" s="163"/>
      <c r="NMS55" s="163"/>
      <c r="NMT55" s="163"/>
      <c r="NMU55" s="163"/>
      <c r="NMV55" s="163"/>
      <c r="NMW55" s="163"/>
      <c r="NMX55" s="163"/>
      <c r="NMY55" s="163"/>
      <c r="NMZ55" s="163"/>
      <c r="NNA55" s="163"/>
      <c r="NNB55" s="163"/>
      <c r="NNC55" s="163"/>
      <c r="NND55" s="163"/>
      <c r="NNE55" s="163"/>
      <c r="NNF55" s="163"/>
      <c r="NNG55" s="163"/>
      <c r="NNH55" s="163"/>
      <c r="NNI55" s="163"/>
      <c r="NNJ55" s="163"/>
      <c r="NNK55" s="163"/>
      <c r="NNL55" s="163"/>
      <c r="NNM55" s="163"/>
      <c r="NNN55" s="163"/>
      <c r="NNO55" s="163"/>
      <c r="NNP55" s="163"/>
      <c r="NNQ55" s="163"/>
      <c r="NNR55" s="163"/>
      <c r="NNS55" s="163"/>
      <c r="NNT55" s="163"/>
      <c r="NNU55" s="163"/>
      <c r="NNV55" s="163"/>
      <c r="NNW55" s="163"/>
      <c r="NNX55" s="163"/>
      <c r="NNY55" s="163"/>
      <c r="NNZ55" s="163"/>
      <c r="NOA55" s="163"/>
      <c r="NOB55" s="163"/>
      <c r="NOC55" s="163"/>
      <c r="NOD55" s="163"/>
      <c r="NOE55" s="163"/>
      <c r="NOF55" s="163"/>
      <c r="NOG55" s="163"/>
      <c r="NOH55" s="163"/>
      <c r="NOI55" s="163"/>
      <c r="NOJ55" s="163"/>
      <c r="NOK55" s="163"/>
      <c r="NOL55" s="163"/>
      <c r="NOM55" s="163"/>
      <c r="NON55" s="163"/>
      <c r="NOO55" s="163"/>
      <c r="NOP55" s="163"/>
      <c r="NOQ55" s="163"/>
      <c r="NOR55" s="163"/>
      <c r="NOS55" s="163"/>
      <c r="NOT55" s="163"/>
      <c r="NOU55" s="163"/>
      <c r="NOV55" s="163"/>
      <c r="NOW55" s="163"/>
      <c r="NOX55" s="163"/>
      <c r="NOY55" s="163"/>
      <c r="NOZ55" s="163"/>
      <c r="NPA55" s="163"/>
      <c r="NPB55" s="163"/>
      <c r="NPC55" s="163"/>
      <c r="NPD55" s="163"/>
      <c r="NPE55" s="163"/>
      <c r="NPF55" s="163"/>
      <c r="NPG55" s="163"/>
      <c r="NPH55" s="163"/>
      <c r="NPI55" s="163"/>
      <c r="NPJ55" s="163"/>
      <c r="NPK55" s="163"/>
      <c r="NPL55" s="163"/>
      <c r="NPM55" s="163"/>
      <c r="NPN55" s="163"/>
      <c r="NPO55" s="163"/>
      <c r="NPP55" s="163"/>
      <c r="NPQ55" s="163"/>
      <c r="NPR55" s="163"/>
      <c r="NPS55" s="163"/>
      <c r="NPT55" s="163"/>
      <c r="NPU55" s="163"/>
      <c r="NPV55" s="163"/>
      <c r="NPW55" s="163"/>
      <c r="NPX55" s="163"/>
      <c r="NPY55" s="163"/>
      <c r="NPZ55" s="163"/>
      <c r="NQA55" s="163"/>
      <c r="NQB55" s="163"/>
      <c r="NQC55" s="163"/>
      <c r="NQD55" s="163"/>
      <c r="NQE55" s="163"/>
      <c r="NQF55" s="163"/>
      <c r="NQG55" s="163"/>
      <c r="NQH55" s="163"/>
      <c r="NQI55" s="163"/>
      <c r="NQJ55" s="163"/>
      <c r="NQK55" s="163"/>
      <c r="NQL55" s="163"/>
      <c r="NQM55" s="163"/>
      <c r="NQN55" s="163"/>
      <c r="NQO55" s="163"/>
      <c r="NQP55" s="163"/>
      <c r="NQQ55" s="163"/>
      <c r="NQR55" s="163"/>
      <c r="NQS55" s="163"/>
      <c r="NQT55" s="163"/>
      <c r="NQU55" s="163"/>
      <c r="NQV55" s="163"/>
      <c r="NQW55" s="163"/>
      <c r="NQX55" s="163"/>
      <c r="NQY55" s="163"/>
      <c r="NQZ55" s="163"/>
      <c r="NRA55" s="163"/>
      <c r="NRB55" s="163"/>
      <c r="NRC55" s="163"/>
      <c r="NRD55" s="163"/>
      <c r="NRE55" s="163"/>
      <c r="NRF55" s="163"/>
      <c r="NRG55" s="163"/>
      <c r="NRH55" s="163"/>
      <c r="NRI55" s="163"/>
      <c r="NRJ55" s="163"/>
      <c r="NRK55" s="163"/>
      <c r="NRL55" s="163"/>
      <c r="NRM55" s="163"/>
      <c r="NRN55" s="163"/>
      <c r="NRO55" s="163"/>
      <c r="NRP55" s="163"/>
      <c r="NRQ55" s="163"/>
      <c r="NRR55" s="163"/>
      <c r="NRS55" s="163"/>
      <c r="NRT55" s="163"/>
      <c r="NRU55" s="163"/>
      <c r="NRV55" s="163"/>
      <c r="NRW55" s="163"/>
      <c r="NRX55" s="163"/>
      <c r="NRY55" s="163"/>
      <c r="NRZ55" s="163"/>
      <c r="NSA55" s="163"/>
      <c r="NSB55" s="163"/>
      <c r="NSC55" s="163"/>
      <c r="NSD55" s="163"/>
      <c r="NSE55" s="163"/>
      <c r="NSF55" s="163"/>
      <c r="NSG55" s="163"/>
      <c r="NSH55" s="163"/>
      <c r="NSI55" s="163"/>
      <c r="NSJ55" s="163"/>
      <c r="NSK55" s="163"/>
      <c r="NSL55" s="163"/>
      <c r="NSM55" s="163"/>
      <c r="NSN55" s="163"/>
      <c r="NSO55" s="163"/>
      <c r="NSP55" s="163"/>
      <c r="NSQ55" s="163"/>
      <c r="NSR55" s="163"/>
      <c r="NSS55" s="163"/>
      <c r="NST55" s="163"/>
      <c r="NSU55" s="163"/>
      <c r="NSV55" s="163"/>
      <c r="NSW55" s="163"/>
      <c r="NSX55" s="163"/>
      <c r="NSY55" s="163"/>
      <c r="NSZ55" s="163"/>
      <c r="NTA55" s="163"/>
      <c r="NTB55" s="163"/>
      <c r="NTC55" s="163"/>
      <c r="NTD55" s="163"/>
      <c r="NTE55" s="163"/>
      <c r="NTF55" s="163"/>
      <c r="NTG55" s="163"/>
      <c r="NTH55" s="163"/>
      <c r="NTI55" s="163"/>
      <c r="NTJ55" s="163"/>
      <c r="NTK55" s="163"/>
      <c r="NTL55" s="163"/>
      <c r="NTM55" s="163"/>
      <c r="NTN55" s="163"/>
      <c r="NTO55" s="163"/>
      <c r="NTP55" s="163"/>
      <c r="NTQ55" s="163"/>
      <c r="NTR55" s="163"/>
      <c r="NTS55" s="163"/>
      <c r="NTT55" s="163"/>
      <c r="NTU55" s="163"/>
      <c r="NTV55" s="163"/>
      <c r="NTW55" s="163"/>
      <c r="NTX55" s="163"/>
      <c r="NTY55" s="163"/>
      <c r="NTZ55" s="163"/>
      <c r="NUA55" s="163"/>
      <c r="NUB55" s="163"/>
      <c r="NUC55" s="163"/>
      <c r="NUD55" s="163"/>
      <c r="NUE55" s="163"/>
      <c r="NUF55" s="163"/>
      <c r="NUG55" s="163"/>
      <c r="NUH55" s="163"/>
      <c r="NUI55" s="163"/>
      <c r="NUJ55" s="163"/>
      <c r="NUK55" s="163"/>
      <c r="NUL55" s="163"/>
      <c r="NUM55" s="163"/>
      <c r="NUN55" s="163"/>
      <c r="NUO55" s="163"/>
      <c r="NUP55" s="163"/>
      <c r="NUQ55" s="163"/>
      <c r="NUR55" s="163"/>
      <c r="NUS55" s="163"/>
      <c r="NUT55" s="163"/>
      <c r="NUU55" s="163"/>
      <c r="NUV55" s="163"/>
      <c r="NUW55" s="163"/>
      <c r="NUX55" s="163"/>
      <c r="NUY55" s="163"/>
      <c r="NUZ55" s="163"/>
      <c r="NVA55" s="163"/>
      <c r="NVB55" s="163"/>
      <c r="NVC55" s="163"/>
      <c r="NVD55" s="163"/>
      <c r="NVE55" s="163"/>
      <c r="NVF55" s="163"/>
      <c r="NVG55" s="163"/>
      <c r="NVH55" s="163"/>
      <c r="NVI55" s="163"/>
      <c r="NVJ55" s="163"/>
      <c r="NVK55" s="163"/>
      <c r="NVL55" s="163"/>
      <c r="NVM55" s="163"/>
      <c r="NVN55" s="163"/>
      <c r="NVO55" s="163"/>
      <c r="NVP55" s="163"/>
      <c r="NVQ55" s="163"/>
      <c r="NVR55" s="163"/>
      <c r="NVS55" s="163"/>
      <c r="NVT55" s="163"/>
      <c r="NVU55" s="163"/>
      <c r="NVV55" s="163"/>
      <c r="NVW55" s="163"/>
      <c r="NVX55" s="163"/>
      <c r="NVY55" s="163"/>
      <c r="NVZ55" s="163"/>
      <c r="NWA55" s="163"/>
      <c r="NWB55" s="163"/>
      <c r="NWC55" s="163"/>
      <c r="NWD55" s="163"/>
      <c r="NWE55" s="163"/>
      <c r="NWF55" s="163"/>
      <c r="NWG55" s="163"/>
      <c r="NWH55" s="163"/>
      <c r="NWI55" s="163"/>
      <c r="NWJ55" s="163"/>
      <c r="NWK55" s="163"/>
      <c r="NWL55" s="163"/>
      <c r="NWM55" s="163"/>
      <c r="NWN55" s="163"/>
      <c r="NWO55" s="163"/>
      <c r="NWP55" s="163"/>
      <c r="NWQ55" s="163"/>
      <c r="NWR55" s="163"/>
      <c r="NWS55" s="163"/>
      <c r="NWT55" s="163"/>
      <c r="NWU55" s="163"/>
      <c r="NWV55" s="163"/>
      <c r="NWW55" s="163"/>
      <c r="NWX55" s="163"/>
      <c r="NWY55" s="163"/>
      <c r="NWZ55" s="163"/>
      <c r="NXA55" s="163"/>
      <c r="NXB55" s="163"/>
      <c r="NXC55" s="163"/>
      <c r="NXD55" s="163"/>
      <c r="NXE55" s="163"/>
      <c r="NXF55" s="163"/>
      <c r="NXG55" s="163"/>
      <c r="NXH55" s="163"/>
      <c r="NXI55" s="163"/>
      <c r="NXJ55" s="163"/>
      <c r="NXK55" s="163"/>
      <c r="NXL55" s="163"/>
      <c r="NXM55" s="163"/>
      <c r="NXN55" s="163"/>
      <c r="NXO55" s="163"/>
      <c r="NXP55" s="163"/>
      <c r="NXQ55" s="163"/>
      <c r="NXR55" s="163"/>
      <c r="NXS55" s="163"/>
      <c r="NXT55" s="163"/>
      <c r="NXU55" s="163"/>
      <c r="NXV55" s="163"/>
      <c r="NXW55" s="163"/>
      <c r="NXX55" s="163"/>
      <c r="NXY55" s="163"/>
      <c r="NXZ55" s="163"/>
      <c r="NYA55" s="163"/>
      <c r="NYB55" s="163"/>
      <c r="NYC55" s="163"/>
      <c r="NYD55" s="163"/>
      <c r="NYE55" s="163"/>
      <c r="NYF55" s="163"/>
      <c r="NYG55" s="163"/>
      <c r="NYH55" s="163"/>
      <c r="NYI55" s="163"/>
      <c r="NYJ55" s="163"/>
      <c r="NYK55" s="163"/>
      <c r="NYL55" s="163"/>
      <c r="NYM55" s="163"/>
      <c r="NYN55" s="163"/>
      <c r="NYO55" s="163"/>
      <c r="NYP55" s="163"/>
      <c r="NYQ55" s="163"/>
      <c r="NYR55" s="163"/>
      <c r="NYS55" s="163"/>
      <c r="NYT55" s="163"/>
      <c r="NYU55" s="163"/>
      <c r="NYV55" s="163"/>
      <c r="NYW55" s="163"/>
      <c r="NYX55" s="163"/>
      <c r="NYY55" s="163"/>
      <c r="NYZ55" s="163"/>
      <c r="NZA55" s="163"/>
      <c r="NZB55" s="163"/>
      <c r="NZC55" s="163"/>
      <c r="NZD55" s="163"/>
      <c r="NZE55" s="163"/>
      <c r="NZF55" s="163"/>
      <c r="NZG55" s="163"/>
      <c r="NZH55" s="163"/>
      <c r="NZI55" s="163"/>
      <c r="NZJ55" s="163"/>
      <c r="NZK55" s="163"/>
      <c r="NZL55" s="163"/>
      <c r="NZM55" s="163"/>
      <c r="NZN55" s="163"/>
      <c r="NZO55" s="163"/>
      <c r="NZP55" s="163"/>
      <c r="NZQ55" s="163"/>
      <c r="NZR55" s="163"/>
      <c r="NZS55" s="163"/>
      <c r="NZT55" s="163"/>
      <c r="NZU55" s="163"/>
      <c r="NZV55" s="163"/>
      <c r="NZW55" s="163"/>
      <c r="NZX55" s="163"/>
      <c r="NZY55" s="163"/>
      <c r="NZZ55" s="163"/>
      <c r="OAA55" s="163"/>
      <c r="OAB55" s="163"/>
      <c r="OAC55" s="163"/>
      <c r="OAD55" s="163"/>
      <c r="OAE55" s="163"/>
      <c r="OAF55" s="163"/>
      <c r="OAG55" s="163"/>
      <c r="OAH55" s="163"/>
      <c r="OAI55" s="163"/>
      <c r="OAJ55" s="163"/>
      <c r="OAK55" s="163"/>
      <c r="OAL55" s="163"/>
      <c r="OAM55" s="163"/>
      <c r="OAN55" s="163"/>
      <c r="OAO55" s="163"/>
      <c r="OAP55" s="163"/>
      <c r="OAQ55" s="163"/>
      <c r="OAR55" s="163"/>
      <c r="OAS55" s="163"/>
      <c r="OAT55" s="163"/>
      <c r="OAU55" s="163"/>
      <c r="OAV55" s="163"/>
      <c r="OAW55" s="163"/>
      <c r="OAX55" s="163"/>
      <c r="OAY55" s="163"/>
      <c r="OAZ55" s="163"/>
      <c r="OBA55" s="163"/>
      <c r="OBB55" s="163"/>
      <c r="OBC55" s="163"/>
      <c r="OBD55" s="163"/>
      <c r="OBE55" s="163"/>
      <c r="OBF55" s="163"/>
      <c r="OBG55" s="163"/>
      <c r="OBH55" s="163"/>
      <c r="OBI55" s="163"/>
      <c r="OBJ55" s="163"/>
      <c r="OBK55" s="163"/>
      <c r="OBL55" s="163"/>
      <c r="OBM55" s="163"/>
      <c r="OBN55" s="163"/>
      <c r="OBO55" s="163"/>
      <c r="OBP55" s="163"/>
      <c r="OBQ55" s="163"/>
      <c r="OBR55" s="163"/>
      <c r="OBS55" s="163"/>
      <c r="OBT55" s="163"/>
      <c r="OBU55" s="163"/>
      <c r="OBV55" s="163"/>
      <c r="OBW55" s="163"/>
      <c r="OBX55" s="163"/>
      <c r="OBY55" s="163"/>
      <c r="OBZ55" s="163"/>
      <c r="OCA55" s="163"/>
      <c r="OCB55" s="163"/>
      <c r="OCC55" s="163"/>
      <c r="OCD55" s="163"/>
      <c r="OCE55" s="163"/>
      <c r="OCF55" s="163"/>
      <c r="OCG55" s="163"/>
      <c r="OCH55" s="163"/>
      <c r="OCI55" s="163"/>
      <c r="OCJ55" s="163"/>
      <c r="OCK55" s="163"/>
      <c r="OCL55" s="163"/>
      <c r="OCM55" s="163"/>
      <c r="OCN55" s="163"/>
      <c r="OCO55" s="163"/>
      <c r="OCP55" s="163"/>
      <c r="OCQ55" s="163"/>
      <c r="OCR55" s="163"/>
      <c r="OCS55" s="163"/>
      <c r="OCT55" s="163"/>
      <c r="OCU55" s="163"/>
      <c r="OCV55" s="163"/>
      <c r="OCW55" s="163"/>
      <c r="OCX55" s="163"/>
      <c r="OCY55" s="163"/>
      <c r="OCZ55" s="163"/>
      <c r="ODA55" s="163"/>
      <c r="ODB55" s="163"/>
      <c r="ODC55" s="163"/>
      <c r="ODD55" s="163"/>
      <c r="ODE55" s="163"/>
      <c r="ODF55" s="163"/>
      <c r="ODG55" s="163"/>
      <c r="ODH55" s="163"/>
      <c r="ODI55" s="163"/>
      <c r="ODJ55" s="163"/>
      <c r="ODK55" s="163"/>
      <c r="ODL55" s="163"/>
      <c r="ODM55" s="163"/>
      <c r="ODN55" s="163"/>
      <c r="ODO55" s="163"/>
      <c r="ODP55" s="163"/>
      <c r="ODQ55" s="163"/>
      <c r="ODR55" s="163"/>
      <c r="ODS55" s="163"/>
      <c r="ODT55" s="163"/>
      <c r="ODU55" s="163"/>
      <c r="ODV55" s="163"/>
      <c r="ODW55" s="163"/>
      <c r="ODX55" s="163"/>
      <c r="ODY55" s="163"/>
      <c r="ODZ55" s="163"/>
      <c r="OEA55" s="163"/>
      <c r="OEB55" s="163"/>
      <c r="OEC55" s="163"/>
      <c r="OED55" s="163"/>
      <c r="OEE55" s="163"/>
      <c r="OEF55" s="163"/>
      <c r="OEG55" s="163"/>
      <c r="OEH55" s="163"/>
      <c r="OEI55" s="163"/>
      <c r="OEJ55" s="163"/>
      <c r="OEK55" s="163"/>
      <c r="OEL55" s="163"/>
      <c r="OEM55" s="163"/>
      <c r="OEN55" s="163"/>
      <c r="OEO55" s="163"/>
      <c r="OEP55" s="163"/>
      <c r="OEQ55" s="163"/>
      <c r="OER55" s="163"/>
      <c r="OES55" s="163"/>
      <c r="OET55" s="163"/>
      <c r="OEU55" s="163"/>
      <c r="OEV55" s="163"/>
      <c r="OEW55" s="163"/>
      <c r="OEX55" s="163"/>
      <c r="OEY55" s="163"/>
      <c r="OEZ55" s="163"/>
      <c r="OFA55" s="163"/>
      <c r="OFB55" s="163"/>
      <c r="OFC55" s="163"/>
      <c r="OFD55" s="163"/>
      <c r="OFE55" s="163"/>
      <c r="OFF55" s="163"/>
      <c r="OFG55" s="163"/>
      <c r="OFH55" s="163"/>
      <c r="OFI55" s="163"/>
      <c r="OFJ55" s="163"/>
      <c r="OFK55" s="163"/>
      <c r="OFL55" s="163"/>
      <c r="OFM55" s="163"/>
      <c r="OFN55" s="163"/>
      <c r="OFO55" s="163"/>
      <c r="OFP55" s="163"/>
      <c r="OFQ55" s="163"/>
      <c r="OFR55" s="163"/>
      <c r="OFS55" s="163"/>
      <c r="OFT55" s="163"/>
      <c r="OFU55" s="163"/>
      <c r="OFV55" s="163"/>
      <c r="OFW55" s="163"/>
      <c r="OFX55" s="163"/>
      <c r="OFY55" s="163"/>
      <c r="OFZ55" s="163"/>
      <c r="OGA55" s="163"/>
      <c r="OGB55" s="163"/>
      <c r="OGC55" s="163"/>
      <c r="OGD55" s="163"/>
      <c r="OGE55" s="163"/>
      <c r="OGF55" s="163"/>
      <c r="OGG55" s="163"/>
      <c r="OGH55" s="163"/>
      <c r="OGI55" s="163"/>
      <c r="OGJ55" s="163"/>
      <c r="OGK55" s="163"/>
      <c r="OGL55" s="163"/>
      <c r="OGM55" s="163"/>
      <c r="OGN55" s="163"/>
      <c r="OGO55" s="163"/>
      <c r="OGP55" s="163"/>
      <c r="OGQ55" s="163"/>
      <c r="OGR55" s="163"/>
      <c r="OGS55" s="163"/>
      <c r="OGT55" s="163"/>
      <c r="OGU55" s="163"/>
      <c r="OGV55" s="163"/>
      <c r="OGW55" s="163"/>
      <c r="OGX55" s="163"/>
      <c r="OGY55" s="163"/>
      <c r="OGZ55" s="163"/>
      <c r="OHA55" s="163"/>
      <c r="OHB55" s="163"/>
      <c r="OHC55" s="163"/>
      <c r="OHD55" s="163"/>
      <c r="OHE55" s="163"/>
      <c r="OHF55" s="163"/>
      <c r="OHG55" s="163"/>
      <c r="OHH55" s="163"/>
      <c r="OHI55" s="163"/>
      <c r="OHJ55" s="163"/>
      <c r="OHK55" s="163"/>
      <c r="OHL55" s="163"/>
      <c r="OHM55" s="163"/>
      <c r="OHN55" s="163"/>
      <c r="OHO55" s="163"/>
      <c r="OHP55" s="163"/>
      <c r="OHQ55" s="163"/>
      <c r="OHR55" s="163"/>
      <c r="OHS55" s="163"/>
      <c r="OHT55" s="163"/>
      <c r="OHU55" s="163"/>
      <c r="OHV55" s="163"/>
      <c r="OHW55" s="163"/>
      <c r="OHX55" s="163"/>
      <c r="OHY55" s="163"/>
      <c r="OHZ55" s="163"/>
      <c r="OIA55" s="163"/>
      <c r="OIB55" s="163"/>
      <c r="OIC55" s="163"/>
      <c r="OID55" s="163"/>
      <c r="OIE55" s="163"/>
      <c r="OIF55" s="163"/>
      <c r="OIG55" s="163"/>
      <c r="OIH55" s="163"/>
      <c r="OII55" s="163"/>
      <c r="OIJ55" s="163"/>
      <c r="OIK55" s="163"/>
      <c r="OIL55" s="163"/>
      <c r="OIM55" s="163"/>
      <c r="OIN55" s="163"/>
      <c r="OIO55" s="163"/>
      <c r="OIP55" s="163"/>
      <c r="OIQ55" s="163"/>
      <c r="OIR55" s="163"/>
      <c r="OIS55" s="163"/>
      <c r="OIT55" s="163"/>
      <c r="OIU55" s="163"/>
      <c r="OIV55" s="163"/>
      <c r="OIW55" s="163"/>
      <c r="OIX55" s="163"/>
      <c r="OIY55" s="163"/>
      <c r="OIZ55" s="163"/>
      <c r="OJA55" s="163"/>
      <c r="OJB55" s="163"/>
      <c r="OJC55" s="163"/>
      <c r="OJD55" s="163"/>
      <c r="OJE55" s="163"/>
      <c r="OJF55" s="163"/>
      <c r="OJG55" s="163"/>
      <c r="OJH55" s="163"/>
      <c r="OJI55" s="163"/>
      <c r="OJJ55" s="163"/>
      <c r="OJK55" s="163"/>
      <c r="OJL55" s="163"/>
      <c r="OJM55" s="163"/>
      <c r="OJN55" s="163"/>
      <c r="OJO55" s="163"/>
      <c r="OJP55" s="163"/>
      <c r="OJQ55" s="163"/>
      <c r="OJR55" s="163"/>
      <c r="OJS55" s="163"/>
      <c r="OJT55" s="163"/>
      <c r="OJU55" s="163"/>
      <c r="OJV55" s="163"/>
      <c r="OJW55" s="163"/>
      <c r="OJX55" s="163"/>
      <c r="OJY55" s="163"/>
      <c r="OJZ55" s="163"/>
      <c r="OKA55" s="163"/>
      <c r="OKB55" s="163"/>
      <c r="OKC55" s="163"/>
      <c r="OKD55" s="163"/>
      <c r="OKE55" s="163"/>
      <c r="OKF55" s="163"/>
      <c r="OKG55" s="163"/>
      <c r="OKH55" s="163"/>
      <c r="OKI55" s="163"/>
      <c r="OKJ55" s="163"/>
      <c r="OKK55" s="163"/>
      <c r="OKL55" s="163"/>
      <c r="OKM55" s="163"/>
      <c r="OKN55" s="163"/>
      <c r="OKO55" s="163"/>
      <c r="OKP55" s="163"/>
      <c r="OKQ55" s="163"/>
      <c r="OKR55" s="163"/>
      <c r="OKS55" s="163"/>
      <c r="OKT55" s="163"/>
      <c r="OKU55" s="163"/>
      <c r="OKV55" s="163"/>
      <c r="OKW55" s="163"/>
      <c r="OKX55" s="163"/>
      <c r="OKY55" s="163"/>
      <c r="OKZ55" s="163"/>
      <c r="OLA55" s="163"/>
      <c r="OLB55" s="163"/>
      <c r="OLC55" s="163"/>
      <c r="OLD55" s="163"/>
      <c r="OLE55" s="163"/>
      <c r="OLF55" s="163"/>
      <c r="OLG55" s="163"/>
      <c r="OLH55" s="163"/>
      <c r="OLI55" s="163"/>
      <c r="OLJ55" s="163"/>
      <c r="OLK55" s="163"/>
      <c r="OLL55" s="163"/>
      <c r="OLM55" s="163"/>
      <c r="OLN55" s="163"/>
      <c r="OLO55" s="163"/>
      <c r="OLP55" s="163"/>
      <c r="OLQ55" s="163"/>
      <c r="OLR55" s="163"/>
      <c r="OLS55" s="163"/>
      <c r="OLT55" s="163"/>
      <c r="OLU55" s="163"/>
      <c r="OLV55" s="163"/>
      <c r="OLW55" s="163"/>
      <c r="OLX55" s="163"/>
      <c r="OLY55" s="163"/>
      <c r="OLZ55" s="163"/>
      <c r="OMA55" s="163"/>
      <c r="OMB55" s="163"/>
      <c r="OMC55" s="163"/>
      <c r="OMD55" s="163"/>
      <c r="OME55" s="163"/>
      <c r="OMF55" s="163"/>
      <c r="OMG55" s="163"/>
      <c r="OMH55" s="163"/>
      <c r="OMI55" s="163"/>
      <c r="OMJ55" s="163"/>
      <c r="OMK55" s="163"/>
      <c r="OML55" s="163"/>
      <c r="OMM55" s="163"/>
      <c r="OMN55" s="163"/>
      <c r="OMO55" s="163"/>
      <c r="OMP55" s="163"/>
      <c r="OMQ55" s="163"/>
      <c r="OMR55" s="163"/>
      <c r="OMS55" s="163"/>
      <c r="OMT55" s="163"/>
      <c r="OMU55" s="163"/>
      <c r="OMV55" s="163"/>
      <c r="OMW55" s="163"/>
      <c r="OMX55" s="163"/>
      <c r="OMY55" s="163"/>
      <c r="OMZ55" s="163"/>
      <c r="ONA55" s="163"/>
      <c r="ONB55" s="163"/>
      <c r="ONC55" s="163"/>
      <c r="OND55" s="163"/>
      <c r="ONE55" s="163"/>
      <c r="ONF55" s="163"/>
      <c r="ONG55" s="163"/>
      <c r="ONH55" s="163"/>
      <c r="ONI55" s="163"/>
      <c r="ONJ55" s="163"/>
      <c r="ONK55" s="163"/>
      <c r="ONL55" s="163"/>
      <c r="ONM55" s="163"/>
      <c r="ONN55" s="163"/>
      <c r="ONO55" s="163"/>
      <c r="ONP55" s="163"/>
      <c r="ONQ55" s="163"/>
      <c r="ONR55" s="163"/>
      <c r="ONS55" s="163"/>
      <c r="ONT55" s="163"/>
      <c r="ONU55" s="163"/>
      <c r="ONV55" s="163"/>
      <c r="ONW55" s="163"/>
      <c r="ONX55" s="163"/>
      <c r="ONY55" s="163"/>
      <c r="ONZ55" s="163"/>
      <c r="OOA55" s="163"/>
      <c r="OOB55" s="163"/>
      <c r="OOC55" s="163"/>
      <c r="OOD55" s="163"/>
      <c r="OOE55" s="163"/>
      <c r="OOF55" s="163"/>
      <c r="OOG55" s="163"/>
      <c r="OOH55" s="163"/>
      <c r="OOI55" s="163"/>
      <c r="OOJ55" s="163"/>
      <c r="OOK55" s="163"/>
      <c r="OOL55" s="163"/>
      <c r="OOM55" s="163"/>
      <c r="OON55" s="163"/>
      <c r="OOO55" s="163"/>
      <c r="OOP55" s="163"/>
      <c r="OOQ55" s="163"/>
      <c r="OOR55" s="163"/>
      <c r="OOS55" s="163"/>
      <c r="OOT55" s="163"/>
      <c r="OOU55" s="163"/>
      <c r="OOV55" s="163"/>
      <c r="OOW55" s="163"/>
      <c r="OOX55" s="163"/>
      <c r="OOY55" s="163"/>
      <c r="OOZ55" s="163"/>
      <c r="OPA55" s="163"/>
      <c r="OPB55" s="163"/>
      <c r="OPC55" s="163"/>
      <c r="OPD55" s="163"/>
      <c r="OPE55" s="163"/>
      <c r="OPF55" s="163"/>
      <c r="OPG55" s="163"/>
      <c r="OPH55" s="163"/>
      <c r="OPI55" s="163"/>
      <c r="OPJ55" s="163"/>
      <c r="OPK55" s="163"/>
      <c r="OPL55" s="163"/>
      <c r="OPM55" s="163"/>
      <c r="OPN55" s="163"/>
      <c r="OPO55" s="163"/>
      <c r="OPP55" s="163"/>
      <c r="OPQ55" s="163"/>
      <c r="OPR55" s="163"/>
      <c r="OPS55" s="163"/>
      <c r="OPT55" s="163"/>
      <c r="OPU55" s="163"/>
      <c r="OPV55" s="163"/>
      <c r="OPW55" s="163"/>
      <c r="OPX55" s="163"/>
      <c r="OPY55" s="163"/>
      <c r="OPZ55" s="163"/>
      <c r="OQA55" s="163"/>
      <c r="OQB55" s="163"/>
      <c r="OQC55" s="163"/>
      <c r="OQD55" s="163"/>
      <c r="OQE55" s="163"/>
      <c r="OQF55" s="163"/>
      <c r="OQG55" s="163"/>
      <c r="OQH55" s="163"/>
      <c r="OQI55" s="163"/>
      <c r="OQJ55" s="163"/>
      <c r="OQK55" s="163"/>
      <c r="OQL55" s="163"/>
      <c r="OQM55" s="163"/>
      <c r="OQN55" s="163"/>
      <c r="OQO55" s="163"/>
      <c r="OQP55" s="163"/>
      <c r="OQQ55" s="163"/>
      <c r="OQR55" s="163"/>
      <c r="OQS55" s="163"/>
      <c r="OQT55" s="163"/>
      <c r="OQU55" s="163"/>
      <c r="OQV55" s="163"/>
      <c r="OQW55" s="163"/>
      <c r="OQX55" s="163"/>
      <c r="OQY55" s="163"/>
      <c r="OQZ55" s="163"/>
      <c r="ORA55" s="163"/>
      <c r="ORB55" s="163"/>
      <c r="ORC55" s="163"/>
      <c r="ORD55" s="163"/>
      <c r="ORE55" s="163"/>
      <c r="ORF55" s="163"/>
      <c r="ORG55" s="163"/>
      <c r="ORH55" s="163"/>
      <c r="ORI55" s="163"/>
      <c r="ORJ55" s="163"/>
      <c r="ORK55" s="163"/>
      <c r="ORL55" s="163"/>
      <c r="ORM55" s="163"/>
      <c r="ORN55" s="163"/>
      <c r="ORO55" s="163"/>
      <c r="ORP55" s="163"/>
      <c r="ORQ55" s="163"/>
      <c r="ORR55" s="163"/>
      <c r="ORS55" s="163"/>
      <c r="ORT55" s="163"/>
      <c r="ORU55" s="163"/>
      <c r="ORV55" s="163"/>
      <c r="ORW55" s="163"/>
      <c r="ORX55" s="163"/>
      <c r="ORY55" s="163"/>
      <c r="ORZ55" s="163"/>
      <c r="OSA55" s="163"/>
      <c r="OSB55" s="163"/>
      <c r="OSC55" s="163"/>
      <c r="OSD55" s="163"/>
      <c r="OSE55" s="163"/>
      <c r="OSF55" s="163"/>
      <c r="OSG55" s="163"/>
      <c r="OSH55" s="163"/>
      <c r="OSI55" s="163"/>
      <c r="OSJ55" s="163"/>
      <c r="OSK55" s="163"/>
      <c r="OSL55" s="163"/>
      <c r="OSM55" s="163"/>
      <c r="OSN55" s="163"/>
      <c r="OSO55" s="163"/>
      <c r="OSP55" s="163"/>
      <c r="OSQ55" s="163"/>
      <c r="OSR55" s="163"/>
      <c r="OSS55" s="163"/>
      <c r="OST55" s="163"/>
      <c r="OSU55" s="163"/>
      <c r="OSV55" s="163"/>
      <c r="OSW55" s="163"/>
      <c r="OSX55" s="163"/>
      <c r="OSY55" s="163"/>
      <c r="OSZ55" s="163"/>
      <c r="OTA55" s="163"/>
      <c r="OTB55" s="163"/>
      <c r="OTC55" s="163"/>
      <c r="OTD55" s="163"/>
      <c r="OTE55" s="163"/>
      <c r="OTF55" s="163"/>
      <c r="OTG55" s="163"/>
      <c r="OTH55" s="163"/>
      <c r="OTI55" s="163"/>
      <c r="OTJ55" s="163"/>
      <c r="OTK55" s="163"/>
      <c r="OTL55" s="163"/>
      <c r="OTM55" s="163"/>
      <c r="OTN55" s="163"/>
      <c r="OTO55" s="163"/>
      <c r="OTP55" s="163"/>
      <c r="OTQ55" s="163"/>
      <c r="OTR55" s="163"/>
      <c r="OTS55" s="163"/>
      <c r="OTT55" s="163"/>
      <c r="OTU55" s="163"/>
      <c r="OTV55" s="163"/>
      <c r="OTW55" s="163"/>
      <c r="OTX55" s="163"/>
      <c r="OTY55" s="163"/>
      <c r="OTZ55" s="163"/>
      <c r="OUA55" s="163"/>
      <c r="OUB55" s="163"/>
      <c r="OUC55" s="163"/>
      <c r="OUD55" s="163"/>
      <c r="OUE55" s="163"/>
      <c r="OUF55" s="163"/>
      <c r="OUG55" s="163"/>
      <c r="OUH55" s="163"/>
      <c r="OUI55" s="163"/>
      <c r="OUJ55" s="163"/>
      <c r="OUK55" s="163"/>
      <c r="OUL55" s="163"/>
      <c r="OUM55" s="163"/>
      <c r="OUN55" s="163"/>
      <c r="OUO55" s="163"/>
      <c r="OUP55" s="163"/>
      <c r="OUQ55" s="163"/>
      <c r="OUR55" s="163"/>
      <c r="OUS55" s="163"/>
      <c r="OUT55" s="163"/>
      <c r="OUU55" s="163"/>
      <c r="OUV55" s="163"/>
      <c r="OUW55" s="163"/>
      <c r="OUX55" s="163"/>
      <c r="OUY55" s="163"/>
      <c r="OUZ55" s="163"/>
      <c r="OVA55" s="163"/>
      <c r="OVB55" s="163"/>
      <c r="OVC55" s="163"/>
      <c r="OVD55" s="163"/>
      <c r="OVE55" s="163"/>
      <c r="OVF55" s="163"/>
      <c r="OVG55" s="163"/>
      <c r="OVH55" s="163"/>
      <c r="OVI55" s="163"/>
      <c r="OVJ55" s="163"/>
      <c r="OVK55" s="163"/>
      <c r="OVL55" s="163"/>
      <c r="OVM55" s="163"/>
      <c r="OVN55" s="163"/>
      <c r="OVO55" s="163"/>
      <c r="OVP55" s="163"/>
      <c r="OVQ55" s="163"/>
      <c r="OVR55" s="163"/>
      <c r="OVS55" s="163"/>
      <c r="OVT55" s="163"/>
      <c r="OVU55" s="163"/>
      <c r="OVV55" s="163"/>
      <c r="OVW55" s="163"/>
      <c r="OVX55" s="163"/>
      <c r="OVY55" s="163"/>
      <c r="OVZ55" s="163"/>
      <c r="OWA55" s="163"/>
      <c r="OWB55" s="163"/>
      <c r="OWC55" s="163"/>
      <c r="OWD55" s="163"/>
      <c r="OWE55" s="163"/>
      <c r="OWF55" s="163"/>
      <c r="OWG55" s="163"/>
      <c r="OWH55" s="163"/>
      <c r="OWI55" s="163"/>
      <c r="OWJ55" s="163"/>
      <c r="OWK55" s="163"/>
      <c r="OWL55" s="163"/>
      <c r="OWM55" s="163"/>
      <c r="OWN55" s="163"/>
      <c r="OWO55" s="163"/>
      <c r="OWP55" s="163"/>
      <c r="OWQ55" s="163"/>
      <c r="OWR55" s="163"/>
      <c r="OWS55" s="163"/>
      <c r="OWT55" s="163"/>
      <c r="OWU55" s="163"/>
      <c r="OWV55" s="163"/>
      <c r="OWW55" s="163"/>
      <c r="OWX55" s="163"/>
      <c r="OWY55" s="163"/>
      <c r="OWZ55" s="163"/>
      <c r="OXA55" s="163"/>
      <c r="OXB55" s="163"/>
      <c r="OXC55" s="163"/>
      <c r="OXD55" s="163"/>
      <c r="OXE55" s="163"/>
      <c r="OXF55" s="163"/>
      <c r="OXG55" s="163"/>
      <c r="OXH55" s="163"/>
      <c r="OXI55" s="163"/>
      <c r="OXJ55" s="163"/>
      <c r="OXK55" s="163"/>
      <c r="OXL55" s="163"/>
      <c r="OXM55" s="163"/>
      <c r="OXN55" s="163"/>
      <c r="OXO55" s="163"/>
      <c r="OXP55" s="163"/>
      <c r="OXQ55" s="163"/>
      <c r="OXR55" s="163"/>
      <c r="OXS55" s="163"/>
      <c r="OXT55" s="163"/>
      <c r="OXU55" s="163"/>
      <c r="OXV55" s="163"/>
      <c r="OXW55" s="163"/>
      <c r="OXX55" s="163"/>
      <c r="OXY55" s="163"/>
      <c r="OXZ55" s="163"/>
      <c r="OYA55" s="163"/>
      <c r="OYB55" s="163"/>
      <c r="OYC55" s="163"/>
      <c r="OYD55" s="163"/>
      <c r="OYE55" s="163"/>
      <c r="OYF55" s="163"/>
      <c r="OYG55" s="163"/>
      <c r="OYH55" s="163"/>
      <c r="OYI55" s="163"/>
      <c r="OYJ55" s="163"/>
      <c r="OYK55" s="163"/>
      <c r="OYL55" s="163"/>
      <c r="OYM55" s="163"/>
      <c r="OYN55" s="163"/>
      <c r="OYO55" s="163"/>
      <c r="OYP55" s="163"/>
      <c r="OYQ55" s="163"/>
      <c r="OYR55" s="163"/>
      <c r="OYS55" s="163"/>
      <c r="OYT55" s="163"/>
      <c r="OYU55" s="163"/>
      <c r="OYV55" s="163"/>
      <c r="OYW55" s="163"/>
      <c r="OYX55" s="163"/>
      <c r="OYY55" s="163"/>
      <c r="OYZ55" s="163"/>
      <c r="OZA55" s="163"/>
      <c r="OZB55" s="163"/>
      <c r="OZC55" s="163"/>
      <c r="OZD55" s="163"/>
      <c r="OZE55" s="163"/>
      <c r="OZF55" s="163"/>
      <c r="OZG55" s="163"/>
      <c r="OZH55" s="163"/>
      <c r="OZI55" s="163"/>
      <c r="OZJ55" s="163"/>
      <c r="OZK55" s="163"/>
      <c r="OZL55" s="163"/>
      <c r="OZM55" s="163"/>
      <c r="OZN55" s="163"/>
      <c r="OZO55" s="163"/>
      <c r="OZP55" s="163"/>
      <c r="OZQ55" s="163"/>
      <c r="OZR55" s="163"/>
      <c r="OZS55" s="163"/>
      <c r="OZT55" s="163"/>
      <c r="OZU55" s="163"/>
      <c r="OZV55" s="163"/>
      <c r="OZW55" s="163"/>
      <c r="OZX55" s="163"/>
      <c r="OZY55" s="163"/>
      <c r="OZZ55" s="163"/>
      <c r="PAA55" s="163"/>
      <c r="PAB55" s="163"/>
      <c r="PAC55" s="163"/>
      <c r="PAD55" s="163"/>
      <c r="PAE55" s="163"/>
      <c r="PAF55" s="163"/>
      <c r="PAG55" s="163"/>
      <c r="PAH55" s="163"/>
      <c r="PAI55" s="163"/>
      <c r="PAJ55" s="163"/>
      <c r="PAK55" s="163"/>
      <c r="PAL55" s="163"/>
      <c r="PAM55" s="163"/>
      <c r="PAN55" s="163"/>
      <c r="PAO55" s="163"/>
      <c r="PAP55" s="163"/>
      <c r="PAQ55" s="163"/>
      <c r="PAR55" s="163"/>
      <c r="PAS55" s="163"/>
      <c r="PAT55" s="163"/>
      <c r="PAU55" s="163"/>
      <c r="PAV55" s="163"/>
      <c r="PAW55" s="163"/>
      <c r="PAX55" s="163"/>
      <c r="PAY55" s="163"/>
      <c r="PAZ55" s="163"/>
      <c r="PBA55" s="163"/>
      <c r="PBB55" s="163"/>
      <c r="PBC55" s="163"/>
      <c r="PBD55" s="163"/>
      <c r="PBE55" s="163"/>
      <c r="PBF55" s="163"/>
      <c r="PBG55" s="163"/>
      <c r="PBH55" s="163"/>
      <c r="PBI55" s="163"/>
      <c r="PBJ55" s="163"/>
      <c r="PBK55" s="163"/>
      <c r="PBL55" s="163"/>
      <c r="PBM55" s="163"/>
      <c r="PBN55" s="163"/>
      <c r="PBO55" s="163"/>
      <c r="PBP55" s="163"/>
      <c r="PBQ55" s="163"/>
      <c r="PBR55" s="163"/>
      <c r="PBS55" s="163"/>
      <c r="PBT55" s="163"/>
      <c r="PBU55" s="163"/>
      <c r="PBV55" s="163"/>
      <c r="PBW55" s="163"/>
      <c r="PBX55" s="163"/>
      <c r="PBY55" s="163"/>
      <c r="PBZ55" s="163"/>
      <c r="PCA55" s="163"/>
      <c r="PCB55" s="163"/>
      <c r="PCC55" s="163"/>
      <c r="PCD55" s="163"/>
      <c r="PCE55" s="163"/>
      <c r="PCF55" s="163"/>
      <c r="PCG55" s="163"/>
      <c r="PCH55" s="163"/>
      <c r="PCI55" s="163"/>
      <c r="PCJ55" s="163"/>
      <c r="PCK55" s="163"/>
      <c r="PCL55" s="163"/>
      <c r="PCM55" s="163"/>
      <c r="PCN55" s="163"/>
      <c r="PCO55" s="163"/>
      <c r="PCP55" s="163"/>
      <c r="PCQ55" s="163"/>
      <c r="PCR55" s="163"/>
      <c r="PCS55" s="163"/>
      <c r="PCT55" s="163"/>
      <c r="PCU55" s="163"/>
      <c r="PCV55" s="163"/>
      <c r="PCW55" s="163"/>
      <c r="PCX55" s="163"/>
      <c r="PCY55" s="163"/>
      <c r="PCZ55" s="163"/>
      <c r="PDA55" s="163"/>
      <c r="PDB55" s="163"/>
      <c r="PDC55" s="163"/>
      <c r="PDD55" s="163"/>
      <c r="PDE55" s="163"/>
      <c r="PDF55" s="163"/>
      <c r="PDG55" s="163"/>
      <c r="PDH55" s="163"/>
      <c r="PDI55" s="163"/>
      <c r="PDJ55" s="163"/>
      <c r="PDK55" s="163"/>
      <c r="PDL55" s="163"/>
      <c r="PDM55" s="163"/>
      <c r="PDN55" s="163"/>
      <c r="PDO55" s="163"/>
      <c r="PDP55" s="163"/>
      <c r="PDQ55" s="163"/>
      <c r="PDR55" s="163"/>
      <c r="PDS55" s="163"/>
      <c r="PDT55" s="163"/>
      <c r="PDU55" s="163"/>
      <c r="PDV55" s="163"/>
      <c r="PDW55" s="163"/>
      <c r="PDX55" s="163"/>
      <c r="PDY55" s="163"/>
      <c r="PDZ55" s="163"/>
      <c r="PEA55" s="163"/>
      <c r="PEB55" s="163"/>
      <c r="PEC55" s="163"/>
      <c r="PED55" s="163"/>
      <c r="PEE55" s="163"/>
      <c r="PEF55" s="163"/>
      <c r="PEG55" s="163"/>
      <c r="PEH55" s="163"/>
      <c r="PEI55" s="163"/>
      <c r="PEJ55" s="163"/>
      <c r="PEK55" s="163"/>
      <c r="PEL55" s="163"/>
      <c r="PEM55" s="163"/>
      <c r="PEN55" s="163"/>
      <c r="PEO55" s="163"/>
      <c r="PEP55" s="163"/>
      <c r="PEQ55" s="163"/>
      <c r="PER55" s="163"/>
      <c r="PES55" s="163"/>
      <c r="PET55" s="163"/>
      <c r="PEU55" s="163"/>
      <c r="PEV55" s="163"/>
      <c r="PEW55" s="163"/>
      <c r="PEX55" s="163"/>
      <c r="PEY55" s="163"/>
      <c r="PEZ55" s="163"/>
      <c r="PFA55" s="163"/>
      <c r="PFB55" s="163"/>
      <c r="PFC55" s="163"/>
      <c r="PFD55" s="163"/>
      <c r="PFE55" s="163"/>
      <c r="PFF55" s="163"/>
      <c r="PFG55" s="163"/>
      <c r="PFH55" s="163"/>
      <c r="PFI55" s="163"/>
      <c r="PFJ55" s="163"/>
      <c r="PFK55" s="163"/>
      <c r="PFL55" s="163"/>
      <c r="PFM55" s="163"/>
      <c r="PFN55" s="163"/>
      <c r="PFO55" s="163"/>
      <c r="PFP55" s="163"/>
      <c r="PFQ55" s="163"/>
      <c r="PFR55" s="163"/>
      <c r="PFS55" s="163"/>
      <c r="PFT55" s="163"/>
      <c r="PFU55" s="163"/>
      <c r="PFV55" s="163"/>
      <c r="PFW55" s="163"/>
      <c r="PFX55" s="163"/>
      <c r="PFY55" s="163"/>
      <c r="PFZ55" s="163"/>
      <c r="PGA55" s="163"/>
      <c r="PGB55" s="163"/>
      <c r="PGC55" s="163"/>
      <c r="PGD55" s="163"/>
      <c r="PGE55" s="163"/>
      <c r="PGF55" s="163"/>
      <c r="PGG55" s="163"/>
      <c r="PGH55" s="163"/>
      <c r="PGI55" s="163"/>
      <c r="PGJ55" s="163"/>
      <c r="PGK55" s="163"/>
      <c r="PGL55" s="163"/>
      <c r="PGM55" s="163"/>
      <c r="PGN55" s="163"/>
      <c r="PGO55" s="163"/>
      <c r="PGP55" s="163"/>
      <c r="PGQ55" s="163"/>
      <c r="PGR55" s="163"/>
      <c r="PGS55" s="163"/>
      <c r="PGT55" s="163"/>
      <c r="PGU55" s="163"/>
      <c r="PGV55" s="163"/>
      <c r="PGW55" s="163"/>
      <c r="PGX55" s="163"/>
      <c r="PGY55" s="163"/>
      <c r="PGZ55" s="163"/>
      <c r="PHA55" s="163"/>
      <c r="PHB55" s="163"/>
      <c r="PHC55" s="163"/>
      <c r="PHD55" s="163"/>
      <c r="PHE55" s="163"/>
      <c r="PHF55" s="163"/>
      <c r="PHG55" s="163"/>
      <c r="PHH55" s="163"/>
      <c r="PHI55" s="163"/>
      <c r="PHJ55" s="163"/>
      <c r="PHK55" s="163"/>
      <c r="PHL55" s="163"/>
      <c r="PHM55" s="163"/>
      <c r="PHN55" s="163"/>
      <c r="PHO55" s="163"/>
      <c r="PHP55" s="163"/>
      <c r="PHQ55" s="163"/>
      <c r="PHR55" s="163"/>
      <c r="PHS55" s="163"/>
      <c r="PHT55" s="163"/>
      <c r="PHU55" s="163"/>
      <c r="PHV55" s="163"/>
      <c r="PHW55" s="163"/>
      <c r="PHX55" s="163"/>
      <c r="PHY55" s="163"/>
      <c r="PHZ55" s="163"/>
      <c r="PIA55" s="163"/>
      <c r="PIB55" s="163"/>
      <c r="PIC55" s="163"/>
      <c r="PID55" s="163"/>
      <c r="PIE55" s="163"/>
      <c r="PIF55" s="163"/>
      <c r="PIG55" s="163"/>
      <c r="PIH55" s="163"/>
      <c r="PII55" s="163"/>
      <c r="PIJ55" s="163"/>
      <c r="PIK55" s="163"/>
      <c r="PIL55" s="163"/>
      <c r="PIM55" s="163"/>
      <c r="PIN55" s="163"/>
      <c r="PIO55" s="163"/>
      <c r="PIP55" s="163"/>
      <c r="PIQ55" s="163"/>
      <c r="PIR55" s="163"/>
      <c r="PIS55" s="163"/>
      <c r="PIT55" s="163"/>
      <c r="PIU55" s="163"/>
      <c r="PIV55" s="163"/>
      <c r="PIW55" s="163"/>
      <c r="PIX55" s="163"/>
      <c r="PIY55" s="163"/>
      <c r="PIZ55" s="163"/>
      <c r="PJA55" s="163"/>
      <c r="PJB55" s="163"/>
      <c r="PJC55" s="163"/>
      <c r="PJD55" s="163"/>
      <c r="PJE55" s="163"/>
      <c r="PJF55" s="163"/>
      <c r="PJG55" s="163"/>
      <c r="PJH55" s="163"/>
      <c r="PJI55" s="163"/>
      <c r="PJJ55" s="163"/>
      <c r="PJK55" s="163"/>
      <c r="PJL55" s="163"/>
      <c r="PJM55" s="163"/>
      <c r="PJN55" s="163"/>
      <c r="PJO55" s="163"/>
      <c r="PJP55" s="163"/>
      <c r="PJQ55" s="163"/>
      <c r="PJR55" s="163"/>
      <c r="PJS55" s="163"/>
      <c r="PJT55" s="163"/>
      <c r="PJU55" s="163"/>
      <c r="PJV55" s="163"/>
      <c r="PJW55" s="163"/>
      <c r="PJX55" s="163"/>
      <c r="PJY55" s="163"/>
      <c r="PJZ55" s="163"/>
      <c r="PKA55" s="163"/>
      <c r="PKB55" s="163"/>
      <c r="PKC55" s="163"/>
      <c r="PKD55" s="163"/>
      <c r="PKE55" s="163"/>
      <c r="PKF55" s="163"/>
      <c r="PKG55" s="163"/>
      <c r="PKH55" s="163"/>
      <c r="PKI55" s="163"/>
      <c r="PKJ55" s="163"/>
      <c r="PKK55" s="163"/>
      <c r="PKL55" s="163"/>
      <c r="PKM55" s="163"/>
      <c r="PKN55" s="163"/>
      <c r="PKO55" s="163"/>
      <c r="PKP55" s="163"/>
      <c r="PKQ55" s="163"/>
      <c r="PKR55" s="163"/>
      <c r="PKS55" s="163"/>
      <c r="PKT55" s="163"/>
      <c r="PKU55" s="163"/>
      <c r="PKV55" s="163"/>
      <c r="PKW55" s="163"/>
      <c r="PKX55" s="163"/>
      <c r="PKY55" s="163"/>
      <c r="PKZ55" s="163"/>
      <c r="PLA55" s="163"/>
      <c r="PLB55" s="163"/>
      <c r="PLC55" s="163"/>
      <c r="PLD55" s="163"/>
      <c r="PLE55" s="163"/>
      <c r="PLF55" s="163"/>
      <c r="PLG55" s="163"/>
      <c r="PLH55" s="163"/>
      <c r="PLI55" s="163"/>
      <c r="PLJ55" s="163"/>
      <c r="PLK55" s="163"/>
      <c r="PLL55" s="163"/>
      <c r="PLM55" s="163"/>
      <c r="PLN55" s="163"/>
      <c r="PLO55" s="163"/>
      <c r="PLP55" s="163"/>
      <c r="PLQ55" s="163"/>
      <c r="PLR55" s="163"/>
      <c r="PLS55" s="163"/>
      <c r="PLT55" s="163"/>
      <c r="PLU55" s="163"/>
      <c r="PLV55" s="163"/>
      <c r="PLW55" s="163"/>
      <c r="PLX55" s="163"/>
      <c r="PLY55" s="163"/>
      <c r="PLZ55" s="163"/>
      <c r="PMA55" s="163"/>
      <c r="PMB55" s="163"/>
      <c r="PMC55" s="163"/>
      <c r="PMD55" s="163"/>
      <c r="PME55" s="163"/>
      <c r="PMF55" s="163"/>
      <c r="PMG55" s="163"/>
      <c r="PMH55" s="163"/>
      <c r="PMI55" s="163"/>
      <c r="PMJ55" s="163"/>
      <c r="PMK55" s="163"/>
      <c r="PML55" s="163"/>
      <c r="PMM55" s="163"/>
      <c r="PMN55" s="163"/>
      <c r="PMO55" s="163"/>
      <c r="PMP55" s="163"/>
      <c r="PMQ55" s="163"/>
      <c r="PMR55" s="163"/>
      <c r="PMS55" s="163"/>
      <c r="PMT55" s="163"/>
      <c r="PMU55" s="163"/>
      <c r="PMV55" s="163"/>
      <c r="PMW55" s="163"/>
      <c r="PMX55" s="163"/>
      <c r="PMY55" s="163"/>
      <c r="PMZ55" s="163"/>
      <c r="PNA55" s="163"/>
      <c r="PNB55" s="163"/>
      <c r="PNC55" s="163"/>
      <c r="PND55" s="163"/>
      <c r="PNE55" s="163"/>
      <c r="PNF55" s="163"/>
      <c r="PNG55" s="163"/>
      <c r="PNH55" s="163"/>
      <c r="PNI55" s="163"/>
      <c r="PNJ55" s="163"/>
      <c r="PNK55" s="163"/>
      <c r="PNL55" s="163"/>
      <c r="PNM55" s="163"/>
      <c r="PNN55" s="163"/>
      <c r="PNO55" s="163"/>
      <c r="PNP55" s="163"/>
      <c r="PNQ55" s="163"/>
      <c r="PNR55" s="163"/>
      <c r="PNS55" s="163"/>
      <c r="PNT55" s="163"/>
      <c r="PNU55" s="163"/>
      <c r="PNV55" s="163"/>
      <c r="PNW55" s="163"/>
      <c r="PNX55" s="163"/>
      <c r="PNY55" s="163"/>
      <c r="PNZ55" s="163"/>
      <c r="POA55" s="163"/>
      <c r="POB55" s="163"/>
      <c r="POC55" s="163"/>
      <c r="POD55" s="163"/>
      <c r="POE55" s="163"/>
      <c r="POF55" s="163"/>
      <c r="POG55" s="163"/>
      <c r="POH55" s="163"/>
      <c r="POI55" s="163"/>
      <c r="POJ55" s="163"/>
      <c r="POK55" s="163"/>
      <c r="POL55" s="163"/>
      <c r="POM55" s="163"/>
      <c r="PON55" s="163"/>
      <c r="POO55" s="163"/>
      <c r="POP55" s="163"/>
      <c r="POQ55" s="163"/>
      <c r="POR55" s="163"/>
      <c r="POS55" s="163"/>
      <c r="POT55" s="163"/>
      <c r="POU55" s="163"/>
      <c r="POV55" s="163"/>
      <c r="POW55" s="163"/>
      <c r="POX55" s="163"/>
      <c r="POY55" s="163"/>
      <c r="POZ55" s="163"/>
      <c r="PPA55" s="163"/>
      <c r="PPB55" s="163"/>
      <c r="PPC55" s="163"/>
      <c r="PPD55" s="163"/>
      <c r="PPE55" s="163"/>
      <c r="PPF55" s="163"/>
      <c r="PPG55" s="163"/>
      <c r="PPH55" s="163"/>
      <c r="PPI55" s="163"/>
      <c r="PPJ55" s="163"/>
      <c r="PPK55" s="163"/>
      <c r="PPL55" s="163"/>
      <c r="PPM55" s="163"/>
      <c r="PPN55" s="163"/>
      <c r="PPO55" s="163"/>
      <c r="PPP55" s="163"/>
      <c r="PPQ55" s="163"/>
      <c r="PPR55" s="163"/>
      <c r="PPS55" s="163"/>
      <c r="PPT55" s="163"/>
      <c r="PPU55" s="163"/>
      <c r="PPV55" s="163"/>
      <c r="PPW55" s="163"/>
      <c r="PPX55" s="163"/>
      <c r="PPY55" s="163"/>
      <c r="PPZ55" s="163"/>
      <c r="PQA55" s="163"/>
      <c r="PQB55" s="163"/>
      <c r="PQC55" s="163"/>
      <c r="PQD55" s="163"/>
      <c r="PQE55" s="163"/>
      <c r="PQF55" s="163"/>
      <c r="PQG55" s="163"/>
      <c r="PQH55" s="163"/>
      <c r="PQI55" s="163"/>
      <c r="PQJ55" s="163"/>
      <c r="PQK55" s="163"/>
      <c r="PQL55" s="163"/>
      <c r="PQM55" s="163"/>
      <c r="PQN55" s="163"/>
      <c r="PQO55" s="163"/>
      <c r="PQP55" s="163"/>
      <c r="PQQ55" s="163"/>
      <c r="PQR55" s="163"/>
      <c r="PQS55" s="163"/>
      <c r="PQT55" s="163"/>
      <c r="PQU55" s="163"/>
      <c r="PQV55" s="163"/>
      <c r="PQW55" s="163"/>
      <c r="PQX55" s="163"/>
      <c r="PQY55" s="163"/>
      <c r="PQZ55" s="163"/>
      <c r="PRA55" s="163"/>
      <c r="PRB55" s="163"/>
      <c r="PRC55" s="163"/>
      <c r="PRD55" s="163"/>
      <c r="PRE55" s="163"/>
      <c r="PRF55" s="163"/>
      <c r="PRG55" s="163"/>
      <c r="PRH55" s="163"/>
      <c r="PRI55" s="163"/>
      <c r="PRJ55" s="163"/>
      <c r="PRK55" s="163"/>
      <c r="PRL55" s="163"/>
      <c r="PRM55" s="163"/>
      <c r="PRN55" s="163"/>
      <c r="PRO55" s="163"/>
      <c r="PRP55" s="163"/>
      <c r="PRQ55" s="163"/>
      <c r="PRR55" s="163"/>
      <c r="PRS55" s="163"/>
      <c r="PRT55" s="163"/>
      <c r="PRU55" s="163"/>
      <c r="PRV55" s="163"/>
      <c r="PRW55" s="163"/>
      <c r="PRX55" s="163"/>
      <c r="PRY55" s="163"/>
      <c r="PRZ55" s="163"/>
      <c r="PSA55" s="163"/>
      <c r="PSB55" s="163"/>
      <c r="PSC55" s="163"/>
      <c r="PSD55" s="163"/>
      <c r="PSE55" s="163"/>
      <c r="PSF55" s="163"/>
      <c r="PSG55" s="163"/>
      <c r="PSH55" s="163"/>
      <c r="PSI55" s="163"/>
      <c r="PSJ55" s="163"/>
      <c r="PSK55" s="163"/>
      <c r="PSL55" s="163"/>
      <c r="PSM55" s="163"/>
      <c r="PSN55" s="163"/>
      <c r="PSO55" s="163"/>
      <c r="PSP55" s="163"/>
      <c r="PSQ55" s="163"/>
      <c r="PSR55" s="163"/>
      <c r="PSS55" s="163"/>
      <c r="PST55" s="163"/>
      <c r="PSU55" s="163"/>
      <c r="PSV55" s="163"/>
      <c r="PSW55" s="163"/>
      <c r="PSX55" s="163"/>
      <c r="PSY55" s="163"/>
      <c r="PSZ55" s="163"/>
      <c r="PTA55" s="163"/>
      <c r="PTB55" s="163"/>
      <c r="PTC55" s="163"/>
      <c r="PTD55" s="163"/>
      <c r="PTE55" s="163"/>
      <c r="PTF55" s="163"/>
      <c r="PTG55" s="163"/>
      <c r="PTH55" s="163"/>
      <c r="PTI55" s="163"/>
      <c r="PTJ55" s="163"/>
      <c r="PTK55" s="163"/>
      <c r="PTL55" s="163"/>
      <c r="PTM55" s="163"/>
      <c r="PTN55" s="163"/>
      <c r="PTO55" s="163"/>
      <c r="PTP55" s="163"/>
      <c r="PTQ55" s="163"/>
      <c r="PTR55" s="163"/>
      <c r="PTS55" s="163"/>
      <c r="PTT55" s="163"/>
      <c r="PTU55" s="163"/>
      <c r="PTV55" s="163"/>
      <c r="PTW55" s="163"/>
      <c r="PTX55" s="163"/>
      <c r="PTY55" s="163"/>
      <c r="PTZ55" s="163"/>
      <c r="PUA55" s="163"/>
      <c r="PUB55" s="163"/>
      <c r="PUC55" s="163"/>
      <c r="PUD55" s="163"/>
      <c r="PUE55" s="163"/>
      <c r="PUF55" s="163"/>
      <c r="PUG55" s="163"/>
      <c r="PUH55" s="163"/>
      <c r="PUI55" s="163"/>
      <c r="PUJ55" s="163"/>
      <c r="PUK55" s="163"/>
      <c r="PUL55" s="163"/>
      <c r="PUM55" s="163"/>
      <c r="PUN55" s="163"/>
      <c r="PUO55" s="163"/>
      <c r="PUP55" s="163"/>
      <c r="PUQ55" s="163"/>
      <c r="PUR55" s="163"/>
      <c r="PUS55" s="163"/>
      <c r="PUT55" s="163"/>
      <c r="PUU55" s="163"/>
      <c r="PUV55" s="163"/>
      <c r="PUW55" s="163"/>
      <c r="PUX55" s="163"/>
      <c r="PUY55" s="163"/>
      <c r="PUZ55" s="163"/>
      <c r="PVA55" s="163"/>
      <c r="PVB55" s="163"/>
      <c r="PVC55" s="163"/>
      <c r="PVD55" s="163"/>
      <c r="PVE55" s="163"/>
      <c r="PVF55" s="163"/>
      <c r="PVG55" s="163"/>
      <c r="PVH55" s="163"/>
      <c r="PVI55" s="163"/>
      <c r="PVJ55" s="163"/>
      <c r="PVK55" s="163"/>
      <c r="PVL55" s="163"/>
      <c r="PVM55" s="163"/>
      <c r="PVN55" s="163"/>
      <c r="PVO55" s="163"/>
      <c r="PVP55" s="163"/>
      <c r="PVQ55" s="163"/>
      <c r="PVR55" s="163"/>
      <c r="PVS55" s="163"/>
      <c r="PVT55" s="163"/>
      <c r="PVU55" s="163"/>
      <c r="PVV55" s="163"/>
      <c r="PVW55" s="163"/>
      <c r="PVX55" s="163"/>
      <c r="PVY55" s="163"/>
      <c r="PVZ55" s="163"/>
      <c r="PWA55" s="163"/>
      <c r="PWB55" s="163"/>
      <c r="PWC55" s="163"/>
      <c r="PWD55" s="163"/>
      <c r="PWE55" s="163"/>
      <c r="PWF55" s="163"/>
      <c r="PWG55" s="163"/>
      <c r="PWH55" s="163"/>
      <c r="PWI55" s="163"/>
      <c r="PWJ55" s="163"/>
      <c r="PWK55" s="163"/>
      <c r="PWL55" s="163"/>
      <c r="PWM55" s="163"/>
      <c r="PWN55" s="163"/>
      <c r="PWO55" s="163"/>
      <c r="PWP55" s="163"/>
      <c r="PWQ55" s="163"/>
      <c r="PWR55" s="163"/>
      <c r="PWS55" s="163"/>
      <c r="PWT55" s="163"/>
      <c r="PWU55" s="163"/>
      <c r="PWV55" s="163"/>
      <c r="PWW55" s="163"/>
      <c r="PWX55" s="163"/>
      <c r="PWY55" s="163"/>
      <c r="PWZ55" s="163"/>
      <c r="PXA55" s="163"/>
      <c r="PXB55" s="163"/>
      <c r="PXC55" s="163"/>
      <c r="PXD55" s="163"/>
      <c r="PXE55" s="163"/>
      <c r="PXF55" s="163"/>
      <c r="PXG55" s="163"/>
      <c r="PXH55" s="163"/>
      <c r="PXI55" s="163"/>
      <c r="PXJ55" s="163"/>
      <c r="PXK55" s="163"/>
      <c r="PXL55" s="163"/>
      <c r="PXM55" s="163"/>
      <c r="PXN55" s="163"/>
      <c r="PXO55" s="163"/>
      <c r="PXP55" s="163"/>
      <c r="PXQ55" s="163"/>
      <c r="PXR55" s="163"/>
      <c r="PXS55" s="163"/>
      <c r="PXT55" s="163"/>
      <c r="PXU55" s="163"/>
      <c r="PXV55" s="163"/>
      <c r="PXW55" s="163"/>
      <c r="PXX55" s="163"/>
      <c r="PXY55" s="163"/>
      <c r="PXZ55" s="163"/>
      <c r="PYA55" s="163"/>
      <c r="PYB55" s="163"/>
      <c r="PYC55" s="163"/>
      <c r="PYD55" s="163"/>
      <c r="PYE55" s="163"/>
      <c r="PYF55" s="163"/>
      <c r="PYG55" s="163"/>
      <c r="PYH55" s="163"/>
      <c r="PYI55" s="163"/>
      <c r="PYJ55" s="163"/>
      <c r="PYK55" s="163"/>
      <c r="PYL55" s="163"/>
      <c r="PYM55" s="163"/>
      <c r="PYN55" s="163"/>
      <c r="PYO55" s="163"/>
      <c r="PYP55" s="163"/>
      <c r="PYQ55" s="163"/>
      <c r="PYR55" s="163"/>
      <c r="PYS55" s="163"/>
      <c r="PYT55" s="163"/>
      <c r="PYU55" s="163"/>
      <c r="PYV55" s="163"/>
      <c r="PYW55" s="163"/>
      <c r="PYX55" s="163"/>
      <c r="PYY55" s="163"/>
      <c r="PYZ55" s="163"/>
      <c r="PZA55" s="163"/>
      <c r="PZB55" s="163"/>
      <c r="PZC55" s="163"/>
      <c r="PZD55" s="163"/>
      <c r="PZE55" s="163"/>
      <c r="PZF55" s="163"/>
      <c r="PZG55" s="163"/>
      <c r="PZH55" s="163"/>
      <c r="PZI55" s="163"/>
      <c r="PZJ55" s="163"/>
      <c r="PZK55" s="163"/>
      <c r="PZL55" s="163"/>
      <c r="PZM55" s="163"/>
      <c r="PZN55" s="163"/>
      <c r="PZO55" s="163"/>
      <c r="PZP55" s="163"/>
      <c r="PZQ55" s="163"/>
      <c r="PZR55" s="163"/>
      <c r="PZS55" s="163"/>
      <c r="PZT55" s="163"/>
      <c r="PZU55" s="163"/>
      <c r="PZV55" s="163"/>
      <c r="PZW55" s="163"/>
      <c r="PZX55" s="163"/>
      <c r="PZY55" s="163"/>
      <c r="PZZ55" s="163"/>
      <c r="QAA55" s="163"/>
      <c r="QAB55" s="163"/>
      <c r="QAC55" s="163"/>
      <c r="QAD55" s="163"/>
      <c r="QAE55" s="163"/>
      <c r="QAF55" s="163"/>
      <c r="QAG55" s="163"/>
      <c r="QAH55" s="163"/>
      <c r="QAI55" s="163"/>
      <c r="QAJ55" s="163"/>
      <c r="QAK55" s="163"/>
      <c r="QAL55" s="163"/>
      <c r="QAM55" s="163"/>
      <c r="QAN55" s="163"/>
      <c r="QAO55" s="163"/>
      <c r="QAP55" s="163"/>
      <c r="QAQ55" s="163"/>
      <c r="QAR55" s="163"/>
      <c r="QAS55" s="163"/>
      <c r="QAT55" s="163"/>
      <c r="QAU55" s="163"/>
      <c r="QAV55" s="163"/>
      <c r="QAW55" s="163"/>
      <c r="QAX55" s="163"/>
      <c r="QAY55" s="163"/>
      <c r="QAZ55" s="163"/>
      <c r="QBA55" s="163"/>
      <c r="QBB55" s="163"/>
      <c r="QBC55" s="163"/>
      <c r="QBD55" s="163"/>
      <c r="QBE55" s="163"/>
      <c r="QBF55" s="163"/>
      <c r="QBG55" s="163"/>
      <c r="QBH55" s="163"/>
      <c r="QBI55" s="163"/>
      <c r="QBJ55" s="163"/>
      <c r="QBK55" s="163"/>
      <c r="QBL55" s="163"/>
      <c r="QBM55" s="163"/>
      <c r="QBN55" s="163"/>
      <c r="QBO55" s="163"/>
      <c r="QBP55" s="163"/>
      <c r="QBQ55" s="163"/>
      <c r="QBR55" s="163"/>
      <c r="QBS55" s="163"/>
      <c r="QBT55" s="163"/>
      <c r="QBU55" s="163"/>
      <c r="QBV55" s="163"/>
      <c r="QBW55" s="163"/>
      <c r="QBX55" s="163"/>
      <c r="QBY55" s="163"/>
      <c r="QBZ55" s="163"/>
      <c r="QCA55" s="163"/>
      <c r="QCB55" s="163"/>
      <c r="QCC55" s="163"/>
      <c r="QCD55" s="163"/>
      <c r="QCE55" s="163"/>
      <c r="QCF55" s="163"/>
      <c r="QCG55" s="163"/>
      <c r="QCH55" s="163"/>
      <c r="QCI55" s="163"/>
      <c r="QCJ55" s="163"/>
      <c r="QCK55" s="163"/>
      <c r="QCL55" s="163"/>
      <c r="QCM55" s="163"/>
      <c r="QCN55" s="163"/>
      <c r="QCO55" s="163"/>
      <c r="QCP55" s="163"/>
      <c r="QCQ55" s="163"/>
      <c r="QCR55" s="163"/>
      <c r="QCS55" s="163"/>
      <c r="QCT55" s="163"/>
      <c r="QCU55" s="163"/>
      <c r="QCV55" s="163"/>
      <c r="QCW55" s="163"/>
      <c r="QCX55" s="163"/>
      <c r="QCY55" s="163"/>
      <c r="QCZ55" s="163"/>
      <c r="QDA55" s="163"/>
      <c r="QDB55" s="163"/>
      <c r="QDC55" s="163"/>
      <c r="QDD55" s="163"/>
      <c r="QDE55" s="163"/>
      <c r="QDF55" s="163"/>
      <c r="QDG55" s="163"/>
      <c r="QDH55" s="163"/>
      <c r="QDI55" s="163"/>
      <c r="QDJ55" s="163"/>
      <c r="QDK55" s="163"/>
      <c r="QDL55" s="163"/>
      <c r="QDM55" s="163"/>
      <c r="QDN55" s="163"/>
      <c r="QDO55" s="163"/>
      <c r="QDP55" s="163"/>
      <c r="QDQ55" s="163"/>
      <c r="QDR55" s="163"/>
      <c r="QDS55" s="163"/>
      <c r="QDT55" s="163"/>
      <c r="QDU55" s="163"/>
      <c r="QDV55" s="163"/>
      <c r="QDW55" s="163"/>
      <c r="QDX55" s="163"/>
      <c r="QDY55" s="163"/>
      <c r="QDZ55" s="163"/>
      <c r="QEA55" s="163"/>
      <c r="QEB55" s="163"/>
      <c r="QEC55" s="163"/>
      <c r="QED55" s="163"/>
      <c r="QEE55" s="163"/>
      <c r="QEF55" s="163"/>
      <c r="QEG55" s="163"/>
      <c r="QEH55" s="163"/>
      <c r="QEI55" s="163"/>
      <c r="QEJ55" s="163"/>
      <c r="QEK55" s="163"/>
      <c r="QEL55" s="163"/>
      <c r="QEM55" s="163"/>
      <c r="QEN55" s="163"/>
      <c r="QEO55" s="163"/>
      <c r="QEP55" s="163"/>
      <c r="QEQ55" s="163"/>
      <c r="QER55" s="163"/>
      <c r="QES55" s="163"/>
      <c r="QET55" s="163"/>
      <c r="QEU55" s="163"/>
      <c r="QEV55" s="163"/>
      <c r="QEW55" s="163"/>
      <c r="QEX55" s="163"/>
      <c r="QEY55" s="163"/>
      <c r="QEZ55" s="163"/>
      <c r="QFA55" s="163"/>
      <c r="QFB55" s="163"/>
      <c r="QFC55" s="163"/>
      <c r="QFD55" s="163"/>
      <c r="QFE55" s="163"/>
      <c r="QFF55" s="163"/>
      <c r="QFG55" s="163"/>
      <c r="QFH55" s="163"/>
      <c r="QFI55" s="163"/>
      <c r="QFJ55" s="163"/>
      <c r="QFK55" s="163"/>
      <c r="QFL55" s="163"/>
      <c r="QFM55" s="163"/>
      <c r="QFN55" s="163"/>
      <c r="QFO55" s="163"/>
      <c r="QFP55" s="163"/>
      <c r="QFQ55" s="163"/>
      <c r="QFR55" s="163"/>
      <c r="QFS55" s="163"/>
      <c r="QFT55" s="163"/>
      <c r="QFU55" s="163"/>
      <c r="QFV55" s="163"/>
      <c r="QFW55" s="163"/>
      <c r="QFX55" s="163"/>
      <c r="QFY55" s="163"/>
      <c r="QFZ55" s="163"/>
      <c r="QGA55" s="163"/>
      <c r="QGB55" s="163"/>
      <c r="QGC55" s="163"/>
      <c r="QGD55" s="163"/>
      <c r="QGE55" s="163"/>
      <c r="QGF55" s="163"/>
      <c r="QGG55" s="163"/>
      <c r="QGH55" s="163"/>
      <c r="QGI55" s="163"/>
      <c r="QGJ55" s="163"/>
      <c r="QGK55" s="163"/>
      <c r="QGL55" s="163"/>
      <c r="QGM55" s="163"/>
      <c r="QGN55" s="163"/>
      <c r="QGO55" s="163"/>
      <c r="QGP55" s="163"/>
      <c r="QGQ55" s="163"/>
      <c r="QGR55" s="163"/>
      <c r="QGS55" s="163"/>
      <c r="QGT55" s="163"/>
      <c r="QGU55" s="163"/>
      <c r="QGV55" s="163"/>
      <c r="QGW55" s="163"/>
      <c r="QGX55" s="163"/>
      <c r="QGY55" s="163"/>
      <c r="QGZ55" s="163"/>
      <c r="QHA55" s="163"/>
      <c r="QHB55" s="163"/>
      <c r="QHC55" s="163"/>
      <c r="QHD55" s="163"/>
      <c r="QHE55" s="163"/>
      <c r="QHF55" s="163"/>
      <c r="QHG55" s="163"/>
      <c r="QHH55" s="163"/>
      <c r="QHI55" s="163"/>
      <c r="QHJ55" s="163"/>
      <c r="QHK55" s="163"/>
      <c r="QHL55" s="163"/>
      <c r="QHM55" s="163"/>
      <c r="QHN55" s="163"/>
      <c r="QHO55" s="163"/>
      <c r="QHP55" s="163"/>
      <c r="QHQ55" s="163"/>
      <c r="QHR55" s="163"/>
      <c r="QHS55" s="163"/>
      <c r="QHT55" s="163"/>
      <c r="QHU55" s="163"/>
      <c r="QHV55" s="163"/>
      <c r="QHW55" s="163"/>
      <c r="QHX55" s="163"/>
      <c r="QHY55" s="163"/>
      <c r="QHZ55" s="163"/>
      <c r="QIA55" s="163"/>
      <c r="QIB55" s="163"/>
      <c r="QIC55" s="163"/>
      <c r="QID55" s="163"/>
      <c r="QIE55" s="163"/>
      <c r="QIF55" s="163"/>
      <c r="QIG55" s="163"/>
      <c r="QIH55" s="163"/>
      <c r="QII55" s="163"/>
      <c r="QIJ55" s="163"/>
      <c r="QIK55" s="163"/>
      <c r="QIL55" s="163"/>
      <c r="QIM55" s="163"/>
      <c r="QIN55" s="163"/>
      <c r="QIO55" s="163"/>
      <c r="QIP55" s="163"/>
      <c r="QIQ55" s="163"/>
      <c r="QIR55" s="163"/>
      <c r="QIS55" s="163"/>
      <c r="QIT55" s="163"/>
      <c r="QIU55" s="163"/>
      <c r="QIV55" s="163"/>
      <c r="QIW55" s="163"/>
      <c r="QIX55" s="163"/>
      <c r="QIY55" s="163"/>
      <c r="QIZ55" s="163"/>
      <c r="QJA55" s="163"/>
      <c r="QJB55" s="163"/>
      <c r="QJC55" s="163"/>
      <c r="QJD55" s="163"/>
      <c r="QJE55" s="163"/>
      <c r="QJF55" s="163"/>
      <c r="QJG55" s="163"/>
      <c r="QJH55" s="163"/>
      <c r="QJI55" s="163"/>
      <c r="QJJ55" s="163"/>
      <c r="QJK55" s="163"/>
      <c r="QJL55" s="163"/>
      <c r="QJM55" s="163"/>
      <c r="QJN55" s="163"/>
      <c r="QJO55" s="163"/>
      <c r="QJP55" s="163"/>
      <c r="QJQ55" s="163"/>
      <c r="QJR55" s="163"/>
      <c r="QJS55" s="163"/>
      <c r="QJT55" s="163"/>
      <c r="QJU55" s="163"/>
      <c r="QJV55" s="163"/>
      <c r="QJW55" s="163"/>
      <c r="QJX55" s="163"/>
      <c r="QJY55" s="163"/>
      <c r="QJZ55" s="163"/>
      <c r="QKA55" s="163"/>
      <c r="QKB55" s="163"/>
      <c r="QKC55" s="163"/>
      <c r="QKD55" s="163"/>
      <c r="QKE55" s="163"/>
      <c r="QKF55" s="163"/>
      <c r="QKG55" s="163"/>
      <c r="QKH55" s="163"/>
      <c r="QKI55" s="163"/>
      <c r="QKJ55" s="163"/>
      <c r="QKK55" s="163"/>
      <c r="QKL55" s="163"/>
      <c r="QKM55" s="163"/>
      <c r="QKN55" s="163"/>
      <c r="QKO55" s="163"/>
      <c r="QKP55" s="163"/>
      <c r="QKQ55" s="163"/>
      <c r="QKR55" s="163"/>
      <c r="QKS55" s="163"/>
      <c r="QKT55" s="163"/>
      <c r="QKU55" s="163"/>
      <c r="QKV55" s="163"/>
      <c r="QKW55" s="163"/>
      <c r="QKX55" s="163"/>
      <c r="QKY55" s="163"/>
      <c r="QKZ55" s="163"/>
      <c r="QLA55" s="163"/>
      <c r="QLB55" s="163"/>
      <c r="QLC55" s="163"/>
      <c r="QLD55" s="163"/>
      <c r="QLE55" s="163"/>
      <c r="QLF55" s="163"/>
      <c r="QLG55" s="163"/>
      <c r="QLH55" s="163"/>
      <c r="QLI55" s="163"/>
      <c r="QLJ55" s="163"/>
      <c r="QLK55" s="163"/>
      <c r="QLL55" s="163"/>
      <c r="QLM55" s="163"/>
      <c r="QLN55" s="163"/>
      <c r="QLO55" s="163"/>
      <c r="QLP55" s="163"/>
      <c r="QLQ55" s="163"/>
      <c r="QLR55" s="163"/>
      <c r="QLS55" s="163"/>
      <c r="QLT55" s="163"/>
      <c r="QLU55" s="163"/>
      <c r="QLV55" s="163"/>
      <c r="QLW55" s="163"/>
      <c r="QLX55" s="163"/>
      <c r="QLY55" s="163"/>
      <c r="QLZ55" s="163"/>
      <c r="QMA55" s="163"/>
      <c r="QMB55" s="163"/>
      <c r="QMC55" s="163"/>
      <c r="QMD55" s="163"/>
      <c r="QME55" s="163"/>
      <c r="QMF55" s="163"/>
      <c r="QMG55" s="163"/>
      <c r="QMH55" s="163"/>
      <c r="QMI55" s="163"/>
      <c r="QMJ55" s="163"/>
      <c r="QMK55" s="163"/>
      <c r="QML55" s="163"/>
      <c r="QMM55" s="163"/>
      <c r="QMN55" s="163"/>
      <c r="QMO55" s="163"/>
      <c r="QMP55" s="163"/>
      <c r="QMQ55" s="163"/>
      <c r="QMR55" s="163"/>
      <c r="QMS55" s="163"/>
      <c r="QMT55" s="163"/>
      <c r="QMU55" s="163"/>
      <c r="QMV55" s="163"/>
      <c r="QMW55" s="163"/>
      <c r="QMX55" s="163"/>
      <c r="QMY55" s="163"/>
      <c r="QMZ55" s="163"/>
      <c r="QNA55" s="163"/>
      <c r="QNB55" s="163"/>
      <c r="QNC55" s="163"/>
      <c r="QND55" s="163"/>
      <c r="QNE55" s="163"/>
      <c r="QNF55" s="163"/>
      <c r="QNG55" s="163"/>
      <c r="QNH55" s="163"/>
      <c r="QNI55" s="163"/>
      <c r="QNJ55" s="163"/>
      <c r="QNK55" s="163"/>
      <c r="QNL55" s="163"/>
      <c r="QNM55" s="163"/>
      <c r="QNN55" s="163"/>
      <c r="QNO55" s="163"/>
      <c r="QNP55" s="163"/>
      <c r="QNQ55" s="163"/>
      <c r="QNR55" s="163"/>
      <c r="QNS55" s="163"/>
      <c r="QNT55" s="163"/>
      <c r="QNU55" s="163"/>
      <c r="QNV55" s="163"/>
      <c r="QNW55" s="163"/>
      <c r="QNX55" s="163"/>
      <c r="QNY55" s="163"/>
      <c r="QNZ55" s="163"/>
      <c r="QOA55" s="163"/>
      <c r="QOB55" s="163"/>
      <c r="QOC55" s="163"/>
      <c r="QOD55" s="163"/>
      <c r="QOE55" s="163"/>
      <c r="QOF55" s="163"/>
      <c r="QOG55" s="163"/>
      <c r="QOH55" s="163"/>
      <c r="QOI55" s="163"/>
      <c r="QOJ55" s="163"/>
      <c r="QOK55" s="163"/>
      <c r="QOL55" s="163"/>
      <c r="QOM55" s="163"/>
      <c r="QON55" s="163"/>
      <c r="QOO55" s="163"/>
      <c r="QOP55" s="163"/>
      <c r="QOQ55" s="163"/>
      <c r="QOR55" s="163"/>
      <c r="QOS55" s="163"/>
      <c r="QOT55" s="163"/>
      <c r="QOU55" s="163"/>
      <c r="QOV55" s="163"/>
      <c r="QOW55" s="163"/>
      <c r="QOX55" s="163"/>
      <c r="QOY55" s="163"/>
      <c r="QOZ55" s="163"/>
      <c r="QPA55" s="163"/>
      <c r="QPB55" s="163"/>
      <c r="QPC55" s="163"/>
      <c r="QPD55" s="163"/>
      <c r="QPE55" s="163"/>
      <c r="QPF55" s="163"/>
      <c r="QPG55" s="163"/>
      <c r="QPH55" s="163"/>
      <c r="QPI55" s="163"/>
      <c r="QPJ55" s="163"/>
      <c r="QPK55" s="163"/>
      <c r="QPL55" s="163"/>
      <c r="QPM55" s="163"/>
      <c r="QPN55" s="163"/>
      <c r="QPO55" s="163"/>
      <c r="QPP55" s="163"/>
      <c r="QPQ55" s="163"/>
      <c r="QPR55" s="163"/>
      <c r="QPS55" s="163"/>
      <c r="QPT55" s="163"/>
      <c r="QPU55" s="163"/>
      <c r="QPV55" s="163"/>
      <c r="QPW55" s="163"/>
      <c r="QPX55" s="163"/>
      <c r="QPY55" s="163"/>
      <c r="QPZ55" s="163"/>
      <c r="QQA55" s="163"/>
      <c r="QQB55" s="163"/>
      <c r="QQC55" s="163"/>
      <c r="QQD55" s="163"/>
      <c r="QQE55" s="163"/>
      <c r="QQF55" s="163"/>
      <c r="QQG55" s="163"/>
      <c r="QQH55" s="163"/>
      <c r="QQI55" s="163"/>
      <c r="QQJ55" s="163"/>
      <c r="QQK55" s="163"/>
      <c r="QQL55" s="163"/>
      <c r="QQM55" s="163"/>
      <c r="QQN55" s="163"/>
      <c r="QQO55" s="163"/>
      <c r="QQP55" s="163"/>
      <c r="QQQ55" s="163"/>
      <c r="QQR55" s="163"/>
      <c r="QQS55" s="163"/>
      <c r="QQT55" s="163"/>
      <c r="QQU55" s="163"/>
      <c r="QQV55" s="163"/>
      <c r="QQW55" s="163"/>
      <c r="QQX55" s="163"/>
      <c r="QQY55" s="163"/>
      <c r="QQZ55" s="163"/>
      <c r="QRA55" s="163"/>
      <c r="QRB55" s="163"/>
      <c r="QRC55" s="163"/>
      <c r="QRD55" s="163"/>
      <c r="QRE55" s="163"/>
      <c r="QRF55" s="163"/>
      <c r="QRG55" s="163"/>
      <c r="QRH55" s="163"/>
      <c r="QRI55" s="163"/>
      <c r="QRJ55" s="163"/>
      <c r="QRK55" s="163"/>
      <c r="QRL55" s="163"/>
      <c r="QRM55" s="163"/>
      <c r="QRN55" s="163"/>
      <c r="QRO55" s="163"/>
      <c r="QRP55" s="163"/>
      <c r="QRQ55" s="163"/>
      <c r="QRR55" s="163"/>
      <c r="QRS55" s="163"/>
      <c r="QRT55" s="163"/>
      <c r="QRU55" s="163"/>
      <c r="QRV55" s="163"/>
      <c r="QRW55" s="163"/>
      <c r="QRX55" s="163"/>
      <c r="QRY55" s="163"/>
      <c r="QRZ55" s="163"/>
      <c r="QSA55" s="163"/>
      <c r="QSB55" s="163"/>
      <c r="QSC55" s="163"/>
      <c r="QSD55" s="163"/>
      <c r="QSE55" s="163"/>
      <c r="QSF55" s="163"/>
      <c r="QSG55" s="163"/>
      <c r="QSH55" s="163"/>
      <c r="QSI55" s="163"/>
      <c r="QSJ55" s="163"/>
      <c r="QSK55" s="163"/>
      <c r="QSL55" s="163"/>
      <c r="QSM55" s="163"/>
      <c r="QSN55" s="163"/>
      <c r="QSO55" s="163"/>
      <c r="QSP55" s="163"/>
      <c r="QSQ55" s="163"/>
      <c r="QSR55" s="163"/>
      <c r="QSS55" s="163"/>
      <c r="QST55" s="163"/>
      <c r="QSU55" s="163"/>
      <c r="QSV55" s="163"/>
      <c r="QSW55" s="163"/>
      <c r="QSX55" s="163"/>
      <c r="QSY55" s="163"/>
      <c r="QSZ55" s="163"/>
      <c r="QTA55" s="163"/>
      <c r="QTB55" s="163"/>
      <c r="QTC55" s="163"/>
      <c r="QTD55" s="163"/>
      <c r="QTE55" s="163"/>
      <c r="QTF55" s="163"/>
      <c r="QTG55" s="163"/>
      <c r="QTH55" s="163"/>
      <c r="QTI55" s="163"/>
      <c r="QTJ55" s="163"/>
      <c r="QTK55" s="163"/>
      <c r="QTL55" s="163"/>
      <c r="QTM55" s="163"/>
      <c r="QTN55" s="163"/>
      <c r="QTO55" s="163"/>
      <c r="QTP55" s="163"/>
      <c r="QTQ55" s="163"/>
      <c r="QTR55" s="163"/>
      <c r="QTS55" s="163"/>
      <c r="QTT55" s="163"/>
      <c r="QTU55" s="163"/>
      <c r="QTV55" s="163"/>
      <c r="QTW55" s="163"/>
      <c r="QTX55" s="163"/>
      <c r="QTY55" s="163"/>
      <c r="QTZ55" s="163"/>
      <c r="QUA55" s="163"/>
      <c r="QUB55" s="163"/>
      <c r="QUC55" s="163"/>
      <c r="QUD55" s="163"/>
      <c r="QUE55" s="163"/>
      <c r="QUF55" s="163"/>
      <c r="QUG55" s="163"/>
      <c r="QUH55" s="163"/>
      <c r="QUI55" s="163"/>
      <c r="QUJ55" s="163"/>
      <c r="QUK55" s="163"/>
      <c r="QUL55" s="163"/>
      <c r="QUM55" s="163"/>
      <c r="QUN55" s="163"/>
      <c r="QUO55" s="163"/>
      <c r="QUP55" s="163"/>
      <c r="QUQ55" s="163"/>
      <c r="QUR55" s="163"/>
      <c r="QUS55" s="163"/>
      <c r="QUT55" s="163"/>
      <c r="QUU55" s="163"/>
      <c r="QUV55" s="163"/>
      <c r="QUW55" s="163"/>
      <c r="QUX55" s="163"/>
      <c r="QUY55" s="163"/>
      <c r="QUZ55" s="163"/>
      <c r="QVA55" s="163"/>
      <c r="QVB55" s="163"/>
      <c r="QVC55" s="163"/>
      <c r="QVD55" s="163"/>
      <c r="QVE55" s="163"/>
      <c r="QVF55" s="163"/>
      <c r="QVG55" s="163"/>
      <c r="QVH55" s="163"/>
      <c r="QVI55" s="163"/>
      <c r="QVJ55" s="163"/>
      <c r="QVK55" s="163"/>
      <c r="QVL55" s="163"/>
      <c r="QVM55" s="163"/>
      <c r="QVN55" s="163"/>
      <c r="QVO55" s="163"/>
      <c r="QVP55" s="163"/>
      <c r="QVQ55" s="163"/>
      <c r="QVR55" s="163"/>
      <c r="QVS55" s="163"/>
      <c r="QVT55" s="163"/>
      <c r="QVU55" s="163"/>
      <c r="QVV55" s="163"/>
      <c r="QVW55" s="163"/>
      <c r="QVX55" s="163"/>
      <c r="QVY55" s="163"/>
      <c r="QVZ55" s="163"/>
      <c r="QWA55" s="163"/>
      <c r="QWB55" s="163"/>
      <c r="QWC55" s="163"/>
      <c r="QWD55" s="163"/>
      <c r="QWE55" s="163"/>
      <c r="QWF55" s="163"/>
      <c r="QWG55" s="163"/>
      <c r="QWH55" s="163"/>
      <c r="QWI55" s="163"/>
      <c r="QWJ55" s="163"/>
      <c r="QWK55" s="163"/>
      <c r="QWL55" s="163"/>
      <c r="QWM55" s="163"/>
      <c r="QWN55" s="163"/>
      <c r="QWO55" s="163"/>
      <c r="QWP55" s="163"/>
      <c r="QWQ55" s="163"/>
      <c r="QWR55" s="163"/>
      <c r="QWS55" s="163"/>
      <c r="QWT55" s="163"/>
      <c r="QWU55" s="163"/>
      <c r="QWV55" s="163"/>
      <c r="QWW55" s="163"/>
      <c r="QWX55" s="163"/>
      <c r="QWY55" s="163"/>
      <c r="QWZ55" s="163"/>
      <c r="QXA55" s="163"/>
      <c r="QXB55" s="163"/>
      <c r="QXC55" s="163"/>
      <c r="QXD55" s="163"/>
      <c r="QXE55" s="163"/>
      <c r="QXF55" s="163"/>
      <c r="QXG55" s="163"/>
      <c r="QXH55" s="163"/>
      <c r="QXI55" s="163"/>
      <c r="QXJ55" s="163"/>
      <c r="QXK55" s="163"/>
      <c r="QXL55" s="163"/>
      <c r="QXM55" s="163"/>
      <c r="QXN55" s="163"/>
      <c r="QXO55" s="163"/>
      <c r="QXP55" s="163"/>
      <c r="QXQ55" s="163"/>
      <c r="QXR55" s="163"/>
      <c r="QXS55" s="163"/>
      <c r="QXT55" s="163"/>
      <c r="QXU55" s="163"/>
      <c r="QXV55" s="163"/>
      <c r="QXW55" s="163"/>
      <c r="QXX55" s="163"/>
      <c r="QXY55" s="163"/>
      <c r="QXZ55" s="163"/>
      <c r="QYA55" s="163"/>
      <c r="QYB55" s="163"/>
      <c r="QYC55" s="163"/>
      <c r="QYD55" s="163"/>
      <c r="QYE55" s="163"/>
      <c r="QYF55" s="163"/>
      <c r="QYG55" s="163"/>
      <c r="QYH55" s="163"/>
      <c r="QYI55" s="163"/>
      <c r="QYJ55" s="163"/>
      <c r="QYK55" s="163"/>
      <c r="QYL55" s="163"/>
      <c r="QYM55" s="163"/>
      <c r="QYN55" s="163"/>
      <c r="QYO55" s="163"/>
      <c r="QYP55" s="163"/>
      <c r="QYQ55" s="163"/>
      <c r="QYR55" s="163"/>
      <c r="QYS55" s="163"/>
      <c r="QYT55" s="163"/>
      <c r="QYU55" s="163"/>
      <c r="QYV55" s="163"/>
      <c r="QYW55" s="163"/>
      <c r="QYX55" s="163"/>
      <c r="QYY55" s="163"/>
      <c r="QYZ55" s="163"/>
      <c r="QZA55" s="163"/>
      <c r="QZB55" s="163"/>
      <c r="QZC55" s="163"/>
      <c r="QZD55" s="163"/>
      <c r="QZE55" s="163"/>
      <c r="QZF55" s="163"/>
      <c r="QZG55" s="163"/>
      <c r="QZH55" s="163"/>
      <c r="QZI55" s="163"/>
      <c r="QZJ55" s="163"/>
      <c r="QZK55" s="163"/>
      <c r="QZL55" s="163"/>
      <c r="QZM55" s="163"/>
      <c r="QZN55" s="163"/>
      <c r="QZO55" s="163"/>
      <c r="QZP55" s="163"/>
      <c r="QZQ55" s="163"/>
      <c r="QZR55" s="163"/>
      <c r="QZS55" s="163"/>
      <c r="QZT55" s="163"/>
      <c r="QZU55" s="163"/>
      <c r="QZV55" s="163"/>
      <c r="QZW55" s="163"/>
      <c r="QZX55" s="163"/>
      <c r="QZY55" s="163"/>
      <c r="QZZ55" s="163"/>
      <c r="RAA55" s="163"/>
      <c r="RAB55" s="163"/>
      <c r="RAC55" s="163"/>
      <c r="RAD55" s="163"/>
      <c r="RAE55" s="163"/>
      <c r="RAF55" s="163"/>
      <c r="RAG55" s="163"/>
      <c r="RAH55" s="163"/>
      <c r="RAI55" s="163"/>
      <c r="RAJ55" s="163"/>
      <c r="RAK55" s="163"/>
      <c r="RAL55" s="163"/>
      <c r="RAM55" s="163"/>
      <c r="RAN55" s="163"/>
      <c r="RAO55" s="163"/>
      <c r="RAP55" s="163"/>
      <c r="RAQ55" s="163"/>
      <c r="RAR55" s="163"/>
      <c r="RAS55" s="163"/>
      <c r="RAT55" s="163"/>
      <c r="RAU55" s="163"/>
      <c r="RAV55" s="163"/>
      <c r="RAW55" s="163"/>
      <c r="RAX55" s="163"/>
      <c r="RAY55" s="163"/>
      <c r="RAZ55" s="163"/>
      <c r="RBA55" s="163"/>
      <c r="RBB55" s="163"/>
      <c r="RBC55" s="163"/>
      <c r="RBD55" s="163"/>
      <c r="RBE55" s="163"/>
      <c r="RBF55" s="163"/>
      <c r="RBG55" s="163"/>
      <c r="RBH55" s="163"/>
      <c r="RBI55" s="163"/>
      <c r="RBJ55" s="163"/>
      <c r="RBK55" s="163"/>
      <c r="RBL55" s="163"/>
      <c r="RBM55" s="163"/>
      <c r="RBN55" s="163"/>
      <c r="RBO55" s="163"/>
      <c r="RBP55" s="163"/>
      <c r="RBQ55" s="163"/>
      <c r="RBR55" s="163"/>
      <c r="RBS55" s="163"/>
      <c r="RBT55" s="163"/>
      <c r="RBU55" s="163"/>
      <c r="RBV55" s="163"/>
      <c r="RBW55" s="163"/>
      <c r="RBX55" s="163"/>
      <c r="RBY55" s="163"/>
      <c r="RBZ55" s="163"/>
      <c r="RCA55" s="163"/>
      <c r="RCB55" s="163"/>
      <c r="RCC55" s="163"/>
      <c r="RCD55" s="163"/>
      <c r="RCE55" s="163"/>
      <c r="RCF55" s="163"/>
      <c r="RCG55" s="163"/>
      <c r="RCH55" s="163"/>
      <c r="RCI55" s="163"/>
      <c r="RCJ55" s="163"/>
      <c r="RCK55" s="163"/>
      <c r="RCL55" s="163"/>
      <c r="RCM55" s="163"/>
      <c r="RCN55" s="163"/>
      <c r="RCO55" s="163"/>
      <c r="RCP55" s="163"/>
      <c r="RCQ55" s="163"/>
      <c r="RCR55" s="163"/>
      <c r="RCS55" s="163"/>
      <c r="RCT55" s="163"/>
      <c r="RCU55" s="163"/>
      <c r="RCV55" s="163"/>
      <c r="RCW55" s="163"/>
      <c r="RCX55" s="163"/>
      <c r="RCY55" s="163"/>
      <c r="RCZ55" s="163"/>
      <c r="RDA55" s="163"/>
      <c r="RDB55" s="163"/>
      <c r="RDC55" s="163"/>
      <c r="RDD55" s="163"/>
      <c r="RDE55" s="163"/>
      <c r="RDF55" s="163"/>
      <c r="RDG55" s="163"/>
      <c r="RDH55" s="163"/>
      <c r="RDI55" s="163"/>
      <c r="RDJ55" s="163"/>
      <c r="RDK55" s="163"/>
      <c r="RDL55" s="163"/>
      <c r="RDM55" s="163"/>
      <c r="RDN55" s="163"/>
      <c r="RDO55" s="163"/>
      <c r="RDP55" s="163"/>
      <c r="RDQ55" s="163"/>
      <c r="RDR55" s="163"/>
      <c r="RDS55" s="163"/>
      <c r="RDT55" s="163"/>
      <c r="RDU55" s="163"/>
      <c r="RDV55" s="163"/>
      <c r="RDW55" s="163"/>
      <c r="RDX55" s="163"/>
      <c r="RDY55" s="163"/>
      <c r="RDZ55" s="163"/>
      <c r="REA55" s="163"/>
      <c r="REB55" s="163"/>
      <c r="REC55" s="163"/>
      <c r="RED55" s="163"/>
      <c r="REE55" s="163"/>
      <c r="REF55" s="163"/>
      <c r="REG55" s="163"/>
      <c r="REH55" s="163"/>
      <c r="REI55" s="163"/>
      <c r="REJ55" s="163"/>
      <c r="REK55" s="163"/>
      <c r="REL55" s="163"/>
      <c r="REM55" s="163"/>
      <c r="REN55" s="163"/>
      <c r="REO55" s="163"/>
      <c r="REP55" s="163"/>
      <c r="REQ55" s="163"/>
      <c r="RER55" s="163"/>
      <c r="RES55" s="163"/>
      <c r="RET55" s="163"/>
      <c r="REU55" s="163"/>
      <c r="REV55" s="163"/>
      <c r="REW55" s="163"/>
      <c r="REX55" s="163"/>
      <c r="REY55" s="163"/>
      <c r="REZ55" s="163"/>
      <c r="RFA55" s="163"/>
      <c r="RFB55" s="163"/>
      <c r="RFC55" s="163"/>
      <c r="RFD55" s="163"/>
      <c r="RFE55" s="163"/>
      <c r="RFF55" s="163"/>
      <c r="RFG55" s="163"/>
      <c r="RFH55" s="163"/>
      <c r="RFI55" s="163"/>
      <c r="RFJ55" s="163"/>
      <c r="RFK55" s="163"/>
      <c r="RFL55" s="163"/>
      <c r="RFM55" s="163"/>
      <c r="RFN55" s="163"/>
      <c r="RFO55" s="163"/>
      <c r="RFP55" s="163"/>
      <c r="RFQ55" s="163"/>
      <c r="RFR55" s="163"/>
      <c r="RFS55" s="163"/>
      <c r="RFT55" s="163"/>
      <c r="RFU55" s="163"/>
      <c r="RFV55" s="163"/>
      <c r="RFW55" s="163"/>
      <c r="RFX55" s="163"/>
      <c r="RFY55" s="163"/>
      <c r="RFZ55" s="163"/>
      <c r="RGA55" s="163"/>
      <c r="RGB55" s="163"/>
      <c r="RGC55" s="163"/>
      <c r="RGD55" s="163"/>
      <c r="RGE55" s="163"/>
      <c r="RGF55" s="163"/>
      <c r="RGG55" s="163"/>
      <c r="RGH55" s="163"/>
      <c r="RGI55" s="163"/>
      <c r="RGJ55" s="163"/>
      <c r="RGK55" s="163"/>
      <c r="RGL55" s="163"/>
      <c r="RGM55" s="163"/>
      <c r="RGN55" s="163"/>
      <c r="RGO55" s="163"/>
      <c r="RGP55" s="163"/>
      <c r="RGQ55" s="163"/>
      <c r="RGR55" s="163"/>
      <c r="RGS55" s="163"/>
      <c r="RGT55" s="163"/>
      <c r="RGU55" s="163"/>
      <c r="RGV55" s="163"/>
      <c r="RGW55" s="163"/>
      <c r="RGX55" s="163"/>
      <c r="RGY55" s="163"/>
      <c r="RGZ55" s="163"/>
      <c r="RHA55" s="163"/>
      <c r="RHB55" s="163"/>
      <c r="RHC55" s="163"/>
      <c r="RHD55" s="163"/>
      <c r="RHE55" s="163"/>
      <c r="RHF55" s="163"/>
      <c r="RHG55" s="163"/>
      <c r="RHH55" s="163"/>
      <c r="RHI55" s="163"/>
      <c r="RHJ55" s="163"/>
      <c r="RHK55" s="163"/>
      <c r="RHL55" s="163"/>
      <c r="RHM55" s="163"/>
      <c r="RHN55" s="163"/>
      <c r="RHO55" s="163"/>
      <c r="RHP55" s="163"/>
      <c r="RHQ55" s="163"/>
      <c r="RHR55" s="163"/>
      <c r="RHS55" s="163"/>
      <c r="RHT55" s="163"/>
      <c r="RHU55" s="163"/>
      <c r="RHV55" s="163"/>
      <c r="RHW55" s="163"/>
      <c r="RHX55" s="163"/>
      <c r="RHY55" s="163"/>
      <c r="RHZ55" s="163"/>
      <c r="RIA55" s="163"/>
      <c r="RIB55" s="163"/>
      <c r="RIC55" s="163"/>
      <c r="RID55" s="163"/>
      <c r="RIE55" s="163"/>
      <c r="RIF55" s="163"/>
      <c r="RIG55" s="163"/>
      <c r="RIH55" s="163"/>
      <c r="RII55" s="163"/>
      <c r="RIJ55" s="163"/>
      <c r="RIK55" s="163"/>
      <c r="RIL55" s="163"/>
      <c r="RIM55" s="163"/>
      <c r="RIN55" s="163"/>
      <c r="RIO55" s="163"/>
      <c r="RIP55" s="163"/>
      <c r="RIQ55" s="163"/>
      <c r="RIR55" s="163"/>
      <c r="RIS55" s="163"/>
      <c r="RIT55" s="163"/>
      <c r="RIU55" s="163"/>
      <c r="RIV55" s="163"/>
      <c r="RIW55" s="163"/>
      <c r="RIX55" s="163"/>
      <c r="RIY55" s="163"/>
      <c r="RIZ55" s="163"/>
      <c r="RJA55" s="163"/>
      <c r="RJB55" s="163"/>
      <c r="RJC55" s="163"/>
      <c r="RJD55" s="163"/>
      <c r="RJE55" s="163"/>
      <c r="RJF55" s="163"/>
      <c r="RJG55" s="163"/>
      <c r="RJH55" s="163"/>
      <c r="RJI55" s="163"/>
      <c r="RJJ55" s="163"/>
      <c r="RJK55" s="163"/>
      <c r="RJL55" s="163"/>
      <c r="RJM55" s="163"/>
      <c r="RJN55" s="163"/>
      <c r="RJO55" s="163"/>
      <c r="RJP55" s="163"/>
      <c r="RJQ55" s="163"/>
      <c r="RJR55" s="163"/>
      <c r="RJS55" s="163"/>
      <c r="RJT55" s="163"/>
      <c r="RJU55" s="163"/>
      <c r="RJV55" s="163"/>
      <c r="RJW55" s="163"/>
      <c r="RJX55" s="163"/>
      <c r="RJY55" s="163"/>
      <c r="RJZ55" s="163"/>
      <c r="RKA55" s="163"/>
      <c r="RKB55" s="163"/>
      <c r="RKC55" s="163"/>
      <c r="RKD55" s="163"/>
      <c r="RKE55" s="163"/>
      <c r="RKF55" s="163"/>
      <c r="RKG55" s="163"/>
      <c r="RKH55" s="163"/>
      <c r="RKI55" s="163"/>
      <c r="RKJ55" s="163"/>
      <c r="RKK55" s="163"/>
      <c r="RKL55" s="163"/>
      <c r="RKM55" s="163"/>
      <c r="RKN55" s="163"/>
      <c r="RKO55" s="163"/>
      <c r="RKP55" s="163"/>
      <c r="RKQ55" s="163"/>
      <c r="RKR55" s="163"/>
      <c r="RKS55" s="163"/>
      <c r="RKT55" s="163"/>
      <c r="RKU55" s="163"/>
      <c r="RKV55" s="163"/>
      <c r="RKW55" s="163"/>
      <c r="RKX55" s="163"/>
      <c r="RKY55" s="163"/>
      <c r="RKZ55" s="163"/>
      <c r="RLA55" s="163"/>
      <c r="RLB55" s="163"/>
      <c r="RLC55" s="163"/>
      <c r="RLD55" s="163"/>
      <c r="RLE55" s="163"/>
      <c r="RLF55" s="163"/>
      <c r="RLG55" s="163"/>
      <c r="RLH55" s="163"/>
      <c r="RLI55" s="163"/>
      <c r="RLJ55" s="163"/>
      <c r="RLK55" s="163"/>
      <c r="RLL55" s="163"/>
      <c r="RLM55" s="163"/>
      <c r="RLN55" s="163"/>
      <c r="RLO55" s="163"/>
      <c r="RLP55" s="163"/>
      <c r="RLQ55" s="163"/>
      <c r="RLR55" s="163"/>
      <c r="RLS55" s="163"/>
      <c r="RLT55" s="163"/>
      <c r="RLU55" s="163"/>
      <c r="RLV55" s="163"/>
      <c r="RLW55" s="163"/>
      <c r="RLX55" s="163"/>
      <c r="RLY55" s="163"/>
      <c r="RLZ55" s="163"/>
      <c r="RMA55" s="163"/>
      <c r="RMB55" s="163"/>
      <c r="RMC55" s="163"/>
      <c r="RMD55" s="163"/>
      <c r="RME55" s="163"/>
      <c r="RMF55" s="163"/>
      <c r="RMG55" s="163"/>
      <c r="RMH55" s="163"/>
      <c r="RMI55" s="163"/>
      <c r="RMJ55" s="163"/>
      <c r="RMK55" s="163"/>
      <c r="RML55" s="163"/>
      <c r="RMM55" s="163"/>
      <c r="RMN55" s="163"/>
      <c r="RMO55" s="163"/>
      <c r="RMP55" s="163"/>
      <c r="RMQ55" s="163"/>
      <c r="RMR55" s="163"/>
      <c r="RMS55" s="163"/>
      <c r="RMT55" s="163"/>
      <c r="RMU55" s="163"/>
      <c r="RMV55" s="163"/>
      <c r="RMW55" s="163"/>
      <c r="RMX55" s="163"/>
      <c r="RMY55" s="163"/>
      <c r="RMZ55" s="163"/>
      <c r="RNA55" s="163"/>
      <c r="RNB55" s="163"/>
      <c r="RNC55" s="163"/>
      <c r="RND55" s="163"/>
      <c r="RNE55" s="163"/>
      <c r="RNF55" s="163"/>
      <c r="RNG55" s="163"/>
      <c r="RNH55" s="163"/>
      <c r="RNI55" s="163"/>
      <c r="RNJ55" s="163"/>
      <c r="RNK55" s="163"/>
      <c r="RNL55" s="163"/>
      <c r="RNM55" s="163"/>
      <c r="RNN55" s="163"/>
      <c r="RNO55" s="163"/>
      <c r="RNP55" s="163"/>
      <c r="RNQ55" s="163"/>
      <c r="RNR55" s="163"/>
      <c r="RNS55" s="163"/>
      <c r="RNT55" s="163"/>
      <c r="RNU55" s="163"/>
      <c r="RNV55" s="163"/>
      <c r="RNW55" s="163"/>
      <c r="RNX55" s="163"/>
      <c r="RNY55" s="163"/>
      <c r="RNZ55" s="163"/>
      <c r="ROA55" s="163"/>
      <c r="ROB55" s="163"/>
      <c r="ROC55" s="163"/>
      <c r="ROD55" s="163"/>
      <c r="ROE55" s="163"/>
      <c r="ROF55" s="163"/>
      <c r="ROG55" s="163"/>
      <c r="ROH55" s="163"/>
      <c r="ROI55" s="163"/>
      <c r="ROJ55" s="163"/>
      <c r="ROK55" s="163"/>
      <c r="ROL55" s="163"/>
      <c r="ROM55" s="163"/>
      <c r="RON55" s="163"/>
      <c r="ROO55" s="163"/>
      <c r="ROP55" s="163"/>
      <c r="ROQ55" s="163"/>
      <c r="ROR55" s="163"/>
      <c r="ROS55" s="163"/>
      <c r="ROT55" s="163"/>
      <c r="ROU55" s="163"/>
      <c r="ROV55" s="163"/>
      <c r="ROW55" s="163"/>
      <c r="ROX55" s="163"/>
      <c r="ROY55" s="163"/>
      <c r="ROZ55" s="163"/>
      <c r="RPA55" s="163"/>
      <c r="RPB55" s="163"/>
      <c r="RPC55" s="163"/>
      <c r="RPD55" s="163"/>
      <c r="RPE55" s="163"/>
      <c r="RPF55" s="163"/>
      <c r="RPG55" s="163"/>
      <c r="RPH55" s="163"/>
      <c r="RPI55" s="163"/>
      <c r="RPJ55" s="163"/>
      <c r="RPK55" s="163"/>
      <c r="RPL55" s="163"/>
      <c r="RPM55" s="163"/>
      <c r="RPN55" s="163"/>
      <c r="RPO55" s="163"/>
      <c r="RPP55" s="163"/>
      <c r="RPQ55" s="163"/>
      <c r="RPR55" s="163"/>
      <c r="RPS55" s="163"/>
      <c r="RPT55" s="163"/>
      <c r="RPU55" s="163"/>
      <c r="RPV55" s="163"/>
      <c r="RPW55" s="163"/>
      <c r="RPX55" s="163"/>
      <c r="RPY55" s="163"/>
      <c r="RPZ55" s="163"/>
      <c r="RQA55" s="163"/>
      <c r="RQB55" s="163"/>
      <c r="RQC55" s="163"/>
      <c r="RQD55" s="163"/>
      <c r="RQE55" s="163"/>
      <c r="RQF55" s="163"/>
      <c r="RQG55" s="163"/>
      <c r="RQH55" s="163"/>
      <c r="RQI55" s="163"/>
      <c r="RQJ55" s="163"/>
      <c r="RQK55" s="163"/>
      <c r="RQL55" s="163"/>
      <c r="RQM55" s="163"/>
      <c r="RQN55" s="163"/>
      <c r="RQO55" s="163"/>
      <c r="RQP55" s="163"/>
      <c r="RQQ55" s="163"/>
      <c r="RQR55" s="163"/>
      <c r="RQS55" s="163"/>
      <c r="RQT55" s="163"/>
      <c r="RQU55" s="163"/>
      <c r="RQV55" s="163"/>
      <c r="RQW55" s="163"/>
      <c r="RQX55" s="163"/>
      <c r="RQY55" s="163"/>
      <c r="RQZ55" s="163"/>
      <c r="RRA55" s="163"/>
      <c r="RRB55" s="163"/>
      <c r="RRC55" s="163"/>
      <c r="RRD55" s="163"/>
      <c r="RRE55" s="163"/>
      <c r="RRF55" s="163"/>
      <c r="RRG55" s="163"/>
      <c r="RRH55" s="163"/>
      <c r="RRI55" s="163"/>
      <c r="RRJ55" s="163"/>
      <c r="RRK55" s="163"/>
      <c r="RRL55" s="163"/>
      <c r="RRM55" s="163"/>
      <c r="RRN55" s="163"/>
      <c r="RRO55" s="163"/>
      <c r="RRP55" s="163"/>
      <c r="RRQ55" s="163"/>
      <c r="RRR55" s="163"/>
      <c r="RRS55" s="163"/>
      <c r="RRT55" s="163"/>
      <c r="RRU55" s="163"/>
      <c r="RRV55" s="163"/>
      <c r="RRW55" s="163"/>
      <c r="RRX55" s="163"/>
      <c r="RRY55" s="163"/>
      <c r="RRZ55" s="163"/>
      <c r="RSA55" s="163"/>
      <c r="RSB55" s="163"/>
      <c r="RSC55" s="163"/>
      <c r="RSD55" s="163"/>
      <c r="RSE55" s="163"/>
      <c r="RSF55" s="163"/>
      <c r="RSG55" s="163"/>
      <c r="RSH55" s="163"/>
      <c r="RSI55" s="163"/>
      <c r="RSJ55" s="163"/>
      <c r="RSK55" s="163"/>
      <c r="RSL55" s="163"/>
      <c r="RSM55" s="163"/>
      <c r="RSN55" s="163"/>
      <c r="RSO55" s="163"/>
      <c r="RSP55" s="163"/>
      <c r="RSQ55" s="163"/>
      <c r="RSR55" s="163"/>
      <c r="RSS55" s="163"/>
      <c r="RST55" s="163"/>
      <c r="RSU55" s="163"/>
      <c r="RSV55" s="163"/>
      <c r="RSW55" s="163"/>
      <c r="RSX55" s="163"/>
      <c r="RSY55" s="163"/>
      <c r="RSZ55" s="163"/>
      <c r="RTA55" s="163"/>
      <c r="RTB55" s="163"/>
      <c r="RTC55" s="163"/>
      <c r="RTD55" s="163"/>
      <c r="RTE55" s="163"/>
      <c r="RTF55" s="163"/>
      <c r="RTG55" s="163"/>
      <c r="RTH55" s="163"/>
      <c r="RTI55" s="163"/>
      <c r="RTJ55" s="163"/>
      <c r="RTK55" s="163"/>
      <c r="RTL55" s="163"/>
      <c r="RTM55" s="163"/>
      <c r="RTN55" s="163"/>
      <c r="RTO55" s="163"/>
      <c r="RTP55" s="163"/>
      <c r="RTQ55" s="163"/>
      <c r="RTR55" s="163"/>
      <c r="RTS55" s="163"/>
      <c r="RTT55" s="163"/>
      <c r="RTU55" s="163"/>
      <c r="RTV55" s="163"/>
      <c r="RTW55" s="163"/>
      <c r="RTX55" s="163"/>
      <c r="RTY55" s="163"/>
      <c r="RTZ55" s="163"/>
      <c r="RUA55" s="163"/>
      <c r="RUB55" s="163"/>
      <c r="RUC55" s="163"/>
      <c r="RUD55" s="163"/>
      <c r="RUE55" s="163"/>
      <c r="RUF55" s="163"/>
      <c r="RUG55" s="163"/>
      <c r="RUH55" s="163"/>
      <c r="RUI55" s="163"/>
      <c r="RUJ55" s="163"/>
      <c r="RUK55" s="163"/>
      <c r="RUL55" s="163"/>
      <c r="RUM55" s="163"/>
      <c r="RUN55" s="163"/>
      <c r="RUO55" s="163"/>
      <c r="RUP55" s="163"/>
      <c r="RUQ55" s="163"/>
      <c r="RUR55" s="163"/>
      <c r="RUS55" s="163"/>
      <c r="RUT55" s="163"/>
      <c r="RUU55" s="163"/>
      <c r="RUV55" s="163"/>
      <c r="RUW55" s="163"/>
      <c r="RUX55" s="163"/>
      <c r="RUY55" s="163"/>
      <c r="RUZ55" s="163"/>
      <c r="RVA55" s="163"/>
      <c r="RVB55" s="163"/>
      <c r="RVC55" s="163"/>
      <c r="RVD55" s="163"/>
      <c r="RVE55" s="163"/>
      <c r="RVF55" s="163"/>
      <c r="RVG55" s="163"/>
      <c r="RVH55" s="163"/>
      <c r="RVI55" s="163"/>
      <c r="RVJ55" s="163"/>
      <c r="RVK55" s="163"/>
      <c r="RVL55" s="163"/>
      <c r="RVM55" s="163"/>
      <c r="RVN55" s="163"/>
      <c r="RVO55" s="163"/>
      <c r="RVP55" s="163"/>
      <c r="RVQ55" s="163"/>
      <c r="RVR55" s="163"/>
      <c r="RVS55" s="163"/>
      <c r="RVT55" s="163"/>
      <c r="RVU55" s="163"/>
      <c r="RVV55" s="163"/>
      <c r="RVW55" s="163"/>
      <c r="RVX55" s="163"/>
      <c r="RVY55" s="163"/>
      <c r="RVZ55" s="163"/>
      <c r="RWA55" s="163"/>
      <c r="RWB55" s="163"/>
      <c r="RWC55" s="163"/>
      <c r="RWD55" s="163"/>
      <c r="RWE55" s="163"/>
      <c r="RWF55" s="163"/>
      <c r="RWG55" s="163"/>
      <c r="RWH55" s="163"/>
      <c r="RWI55" s="163"/>
      <c r="RWJ55" s="163"/>
      <c r="RWK55" s="163"/>
      <c r="RWL55" s="163"/>
      <c r="RWM55" s="163"/>
      <c r="RWN55" s="163"/>
      <c r="RWO55" s="163"/>
      <c r="RWP55" s="163"/>
      <c r="RWQ55" s="163"/>
      <c r="RWR55" s="163"/>
      <c r="RWS55" s="163"/>
      <c r="RWT55" s="163"/>
      <c r="RWU55" s="163"/>
      <c r="RWV55" s="163"/>
      <c r="RWW55" s="163"/>
      <c r="RWX55" s="163"/>
      <c r="RWY55" s="163"/>
      <c r="RWZ55" s="163"/>
      <c r="RXA55" s="163"/>
      <c r="RXB55" s="163"/>
      <c r="RXC55" s="163"/>
      <c r="RXD55" s="163"/>
      <c r="RXE55" s="163"/>
      <c r="RXF55" s="163"/>
      <c r="RXG55" s="163"/>
      <c r="RXH55" s="163"/>
      <c r="RXI55" s="163"/>
      <c r="RXJ55" s="163"/>
      <c r="RXK55" s="163"/>
      <c r="RXL55" s="163"/>
      <c r="RXM55" s="163"/>
      <c r="RXN55" s="163"/>
      <c r="RXO55" s="163"/>
      <c r="RXP55" s="163"/>
      <c r="RXQ55" s="163"/>
      <c r="RXR55" s="163"/>
      <c r="RXS55" s="163"/>
      <c r="RXT55" s="163"/>
      <c r="RXU55" s="163"/>
      <c r="RXV55" s="163"/>
      <c r="RXW55" s="163"/>
      <c r="RXX55" s="163"/>
      <c r="RXY55" s="163"/>
      <c r="RXZ55" s="163"/>
      <c r="RYA55" s="163"/>
      <c r="RYB55" s="163"/>
      <c r="RYC55" s="163"/>
      <c r="RYD55" s="163"/>
      <c r="RYE55" s="163"/>
      <c r="RYF55" s="163"/>
      <c r="RYG55" s="163"/>
      <c r="RYH55" s="163"/>
      <c r="RYI55" s="163"/>
      <c r="RYJ55" s="163"/>
      <c r="RYK55" s="163"/>
      <c r="RYL55" s="163"/>
      <c r="RYM55" s="163"/>
      <c r="RYN55" s="163"/>
      <c r="RYO55" s="163"/>
      <c r="RYP55" s="163"/>
      <c r="RYQ55" s="163"/>
      <c r="RYR55" s="163"/>
      <c r="RYS55" s="163"/>
      <c r="RYT55" s="163"/>
      <c r="RYU55" s="163"/>
      <c r="RYV55" s="163"/>
      <c r="RYW55" s="163"/>
      <c r="RYX55" s="163"/>
      <c r="RYY55" s="163"/>
      <c r="RYZ55" s="163"/>
      <c r="RZA55" s="163"/>
      <c r="RZB55" s="163"/>
      <c r="RZC55" s="163"/>
      <c r="RZD55" s="163"/>
      <c r="RZE55" s="163"/>
      <c r="RZF55" s="163"/>
      <c r="RZG55" s="163"/>
      <c r="RZH55" s="163"/>
      <c r="RZI55" s="163"/>
      <c r="RZJ55" s="163"/>
      <c r="RZK55" s="163"/>
      <c r="RZL55" s="163"/>
      <c r="RZM55" s="163"/>
      <c r="RZN55" s="163"/>
      <c r="RZO55" s="163"/>
      <c r="RZP55" s="163"/>
      <c r="RZQ55" s="163"/>
      <c r="RZR55" s="163"/>
      <c r="RZS55" s="163"/>
      <c r="RZT55" s="163"/>
      <c r="RZU55" s="163"/>
      <c r="RZV55" s="163"/>
      <c r="RZW55" s="163"/>
      <c r="RZX55" s="163"/>
      <c r="RZY55" s="163"/>
      <c r="RZZ55" s="163"/>
      <c r="SAA55" s="163"/>
      <c r="SAB55" s="163"/>
      <c r="SAC55" s="163"/>
      <c r="SAD55" s="163"/>
      <c r="SAE55" s="163"/>
      <c r="SAF55" s="163"/>
      <c r="SAG55" s="163"/>
      <c r="SAH55" s="163"/>
      <c r="SAI55" s="163"/>
      <c r="SAJ55" s="163"/>
      <c r="SAK55" s="163"/>
      <c r="SAL55" s="163"/>
      <c r="SAM55" s="163"/>
      <c r="SAN55" s="163"/>
      <c r="SAO55" s="163"/>
      <c r="SAP55" s="163"/>
      <c r="SAQ55" s="163"/>
      <c r="SAR55" s="163"/>
      <c r="SAS55" s="163"/>
      <c r="SAT55" s="163"/>
      <c r="SAU55" s="163"/>
      <c r="SAV55" s="163"/>
      <c r="SAW55" s="163"/>
      <c r="SAX55" s="163"/>
      <c r="SAY55" s="163"/>
      <c r="SAZ55" s="163"/>
      <c r="SBA55" s="163"/>
      <c r="SBB55" s="163"/>
      <c r="SBC55" s="163"/>
      <c r="SBD55" s="163"/>
      <c r="SBE55" s="163"/>
      <c r="SBF55" s="163"/>
      <c r="SBG55" s="163"/>
      <c r="SBH55" s="163"/>
      <c r="SBI55" s="163"/>
      <c r="SBJ55" s="163"/>
      <c r="SBK55" s="163"/>
      <c r="SBL55" s="163"/>
      <c r="SBM55" s="163"/>
      <c r="SBN55" s="163"/>
      <c r="SBO55" s="163"/>
      <c r="SBP55" s="163"/>
      <c r="SBQ55" s="163"/>
      <c r="SBR55" s="163"/>
      <c r="SBS55" s="163"/>
      <c r="SBT55" s="163"/>
      <c r="SBU55" s="163"/>
      <c r="SBV55" s="163"/>
      <c r="SBW55" s="163"/>
      <c r="SBX55" s="163"/>
      <c r="SBY55" s="163"/>
      <c r="SBZ55" s="163"/>
      <c r="SCA55" s="163"/>
      <c r="SCB55" s="163"/>
      <c r="SCC55" s="163"/>
      <c r="SCD55" s="163"/>
      <c r="SCE55" s="163"/>
      <c r="SCF55" s="163"/>
      <c r="SCG55" s="163"/>
      <c r="SCH55" s="163"/>
      <c r="SCI55" s="163"/>
      <c r="SCJ55" s="163"/>
      <c r="SCK55" s="163"/>
      <c r="SCL55" s="163"/>
      <c r="SCM55" s="163"/>
      <c r="SCN55" s="163"/>
      <c r="SCO55" s="163"/>
      <c r="SCP55" s="163"/>
      <c r="SCQ55" s="163"/>
      <c r="SCR55" s="163"/>
      <c r="SCS55" s="163"/>
      <c r="SCT55" s="163"/>
      <c r="SCU55" s="163"/>
      <c r="SCV55" s="163"/>
      <c r="SCW55" s="163"/>
      <c r="SCX55" s="163"/>
      <c r="SCY55" s="163"/>
      <c r="SCZ55" s="163"/>
      <c r="SDA55" s="163"/>
      <c r="SDB55" s="163"/>
      <c r="SDC55" s="163"/>
      <c r="SDD55" s="163"/>
      <c r="SDE55" s="163"/>
      <c r="SDF55" s="163"/>
      <c r="SDG55" s="163"/>
      <c r="SDH55" s="163"/>
      <c r="SDI55" s="163"/>
      <c r="SDJ55" s="163"/>
      <c r="SDK55" s="163"/>
      <c r="SDL55" s="163"/>
      <c r="SDM55" s="163"/>
      <c r="SDN55" s="163"/>
      <c r="SDO55" s="163"/>
      <c r="SDP55" s="163"/>
      <c r="SDQ55" s="163"/>
      <c r="SDR55" s="163"/>
      <c r="SDS55" s="163"/>
      <c r="SDT55" s="163"/>
      <c r="SDU55" s="163"/>
      <c r="SDV55" s="163"/>
      <c r="SDW55" s="163"/>
      <c r="SDX55" s="163"/>
      <c r="SDY55" s="163"/>
      <c r="SDZ55" s="163"/>
      <c r="SEA55" s="163"/>
      <c r="SEB55" s="163"/>
      <c r="SEC55" s="163"/>
      <c r="SED55" s="163"/>
      <c r="SEE55" s="163"/>
      <c r="SEF55" s="163"/>
      <c r="SEG55" s="163"/>
      <c r="SEH55" s="163"/>
      <c r="SEI55" s="163"/>
      <c r="SEJ55" s="163"/>
      <c r="SEK55" s="163"/>
      <c r="SEL55" s="163"/>
      <c r="SEM55" s="163"/>
      <c r="SEN55" s="163"/>
      <c r="SEO55" s="163"/>
      <c r="SEP55" s="163"/>
      <c r="SEQ55" s="163"/>
      <c r="SER55" s="163"/>
      <c r="SES55" s="163"/>
      <c r="SET55" s="163"/>
      <c r="SEU55" s="163"/>
      <c r="SEV55" s="163"/>
      <c r="SEW55" s="163"/>
      <c r="SEX55" s="163"/>
      <c r="SEY55" s="163"/>
      <c r="SEZ55" s="163"/>
      <c r="SFA55" s="163"/>
      <c r="SFB55" s="163"/>
      <c r="SFC55" s="163"/>
      <c r="SFD55" s="163"/>
      <c r="SFE55" s="163"/>
      <c r="SFF55" s="163"/>
      <c r="SFG55" s="163"/>
      <c r="SFH55" s="163"/>
      <c r="SFI55" s="163"/>
      <c r="SFJ55" s="163"/>
      <c r="SFK55" s="163"/>
      <c r="SFL55" s="163"/>
      <c r="SFM55" s="163"/>
      <c r="SFN55" s="163"/>
      <c r="SFO55" s="163"/>
      <c r="SFP55" s="163"/>
      <c r="SFQ55" s="163"/>
      <c r="SFR55" s="163"/>
      <c r="SFS55" s="163"/>
      <c r="SFT55" s="163"/>
      <c r="SFU55" s="163"/>
      <c r="SFV55" s="163"/>
      <c r="SFW55" s="163"/>
      <c r="SFX55" s="163"/>
      <c r="SFY55" s="163"/>
      <c r="SFZ55" s="163"/>
      <c r="SGA55" s="163"/>
      <c r="SGB55" s="163"/>
      <c r="SGC55" s="163"/>
      <c r="SGD55" s="163"/>
      <c r="SGE55" s="163"/>
      <c r="SGF55" s="163"/>
      <c r="SGG55" s="163"/>
      <c r="SGH55" s="163"/>
      <c r="SGI55" s="163"/>
      <c r="SGJ55" s="163"/>
      <c r="SGK55" s="163"/>
      <c r="SGL55" s="163"/>
      <c r="SGM55" s="163"/>
      <c r="SGN55" s="163"/>
      <c r="SGO55" s="163"/>
      <c r="SGP55" s="163"/>
      <c r="SGQ55" s="163"/>
      <c r="SGR55" s="163"/>
      <c r="SGS55" s="163"/>
      <c r="SGT55" s="163"/>
      <c r="SGU55" s="163"/>
      <c r="SGV55" s="163"/>
      <c r="SGW55" s="163"/>
      <c r="SGX55" s="163"/>
      <c r="SGY55" s="163"/>
      <c r="SGZ55" s="163"/>
      <c r="SHA55" s="163"/>
      <c r="SHB55" s="163"/>
      <c r="SHC55" s="163"/>
      <c r="SHD55" s="163"/>
      <c r="SHE55" s="163"/>
      <c r="SHF55" s="163"/>
      <c r="SHG55" s="163"/>
      <c r="SHH55" s="163"/>
      <c r="SHI55" s="163"/>
      <c r="SHJ55" s="163"/>
      <c r="SHK55" s="163"/>
      <c r="SHL55" s="163"/>
      <c r="SHM55" s="163"/>
      <c r="SHN55" s="163"/>
      <c r="SHO55" s="163"/>
      <c r="SHP55" s="163"/>
      <c r="SHQ55" s="163"/>
      <c r="SHR55" s="163"/>
      <c r="SHS55" s="163"/>
      <c r="SHT55" s="163"/>
      <c r="SHU55" s="163"/>
      <c r="SHV55" s="163"/>
      <c r="SHW55" s="163"/>
      <c r="SHX55" s="163"/>
      <c r="SHY55" s="163"/>
      <c r="SHZ55" s="163"/>
      <c r="SIA55" s="163"/>
      <c r="SIB55" s="163"/>
      <c r="SIC55" s="163"/>
      <c r="SID55" s="163"/>
      <c r="SIE55" s="163"/>
      <c r="SIF55" s="163"/>
      <c r="SIG55" s="163"/>
      <c r="SIH55" s="163"/>
      <c r="SII55" s="163"/>
      <c r="SIJ55" s="163"/>
      <c r="SIK55" s="163"/>
      <c r="SIL55" s="163"/>
      <c r="SIM55" s="163"/>
      <c r="SIN55" s="163"/>
      <c r="SIO55" s="163"/>
      <c r="SIP55" s="163"/>
      <c r="SIQ55" s="163"/>
      <c r="SIR55" s="163"/>
      <c r="SIS55" s="163"/>
      <c r="SIT55" s="163"/>
      <c r="SIU55" s="163"/>
      <c r="SIV55" s="163"/>
      <c r="SIW55" s="163"/>
      <c r="SIX55" s="163"/>
      <c r="SIY55" s="163"/>
      <c r="SIZ55" s="163"/>
      <c r="SJA55" s="163"/>
      <c r="SJB55" s="163"/>
      <c r="SJC55" s="163"/>
      <c r="SJD55" s="163"/>
      <c r="SJE55" s="163"/>
      <c r="SJF55" s="163"/>
      <c r="SJG55" s="163"/>
      <c r="SJH55" s="163"/>
      <c r="SJI55" s="163"/>
      <c r="SJJ55" s="163"/>
      <c r="SJK55" s="163"/>
      <c r="SJL55" s="163"/>
      <c r="SJM55" s="163"/>
      <c r="SJN55" s="163"/>
      <c r="SJO55" s="163"/>
      <c r="SJP55" s="163"/>
      <c r="SJQ55" s="163"/>
      <c r="SJR55" s="163"/>
      <c r="SJS55" s="163"/>
      <c r="SJT55" s="163"/>
      <c r="SJU55" s="163"/>
      <c r="SJV55" s="163"/>
      <c r="SJW55" s="163"/>
      <c r="SJX55" s="163"/>
      <c r="SJY55" s="163"/>
      <c r="SJZ55" s="163"/>
      <c r="SKA55" s="163"/>
      <c r="SKB55" s="163"/>
      <c r="SKC55" s="163"/>
      <c r="SKD55" s="163"/>
      <c r="SKE55" s="163"/>
      <c r="SKF55" s="163"/>
      <c r="SKG55" s="163"/>
      <c r="SKH55" s="163"/>
      <c r="SKI55" s="163"/>
      <c r="SKJ55" s="163"/>
      <c r="SKK55" s="163"/>
      <c r="SKL55" s="163"/>
      <c r="SKM55" s="163"/>
      <c r="SKN55" s="163"/>
      <c r="SKO55" s="163"/>
      <c r="SKP55" s="163"/>
      <c r="SKQ55" s="163"/>
      <c r="SKR55" s="163"/>
      <c r="SKS55" s="163"/>
      <c r="SKT55" s="163"/>
      <c r="SKU55" s="163"/>
      <c r="SKV55" s="163"/>
      <c r="SKW55" s="163"/>
      <c r="SKX55" s="163"/>
      <c r="SKY55" s="163"/>
      <c r="SKZ55" s="163"/>
      <c r="SLA55" s="163"/>
      <c r="SLB55" s="163"/>
      <c r="SLC55" s="163"/>
      <c r="SLD55" s="163"/>
      <c r="SLE55" s="163"/>
      <c r="SLF55" s="163"/>
      <c r="SLG55" s="163"/>
      <c r="SLH55" s="163"/>
      <c r="SLI55" s="163"/>
      <c r="SLJ55" s="163"/>
      <c r="SLK55" s="163"/>
      <c r="SLL55" s="163"/>
      <c r="SLM55" s="163"/>
      <c r="SLN55" s="163"/>
      <c r="SLO55" s="163"/>
      <c r="SLP55" s="163"/>
      <c r="SLQ55" s="163"/>
      <c r="SLR55" s="163"/>
      <c r="SLS55" s="163"/>
      <c r="SLT55" s="163"/>
      <c r="SLU55" s="163"/>
      <c r="SLV55" s="163"/>
      <c r="SLW55" s="163"/>
      <c r="SLX55" s="163"/>
      <c r="SLY55" s="163"/>
      <c r="SLZ55" s="163"/>
      <c r="SMA55" s="163"/>
      <c r="SMB55" s="163"/>
      <c r="SMC55" s="163"/>
      <c r="SMD55" s="163"/>
      <c r="SME55" s="163"/>
      <c r="SMF55" s="163"/>
      <c r="SMG55" s="163"/>
      <c r="SMH55" s="163"/>
      <c r="SMI55" s="163"/>
      <c r="SMJ55" s="163"/>
      <c r="SMK55" s="163"/>
      <c r="SML55" s="163"/>
      <c r="SMM55" s="163"/>
      <c r="SMN55" s="163"/>
      <c r="SMO55" s="163"/>
      <c r="SMP55" s="163"/>
      <c r="SMQ55" s="163"/>
      <c r="SMR55" s="163"/>
      <c r="SMS55" s="163"/>
      <c r="SMT55" s="163"/>
      <c r="SMU55" s="163"/>
      <c r="SMV55" s="163"/>
      <c r="SMW55" s="163"/>
      <c r="SMX55" s="163"/>
      <c r="SMY55" s="163"/>
      <c r="SMZ55" s="163"/>
      <c r="SNA55" s="163"/>
      <c r="SNB55" s="163"/>
      <c r="SNC55" s="163"/>
      <c r="SND55" s="163"/>
      <c r="SNE55" s="163"/>
      <c r="SNF55" s="163"/>
      <c r="SNG55" s="163"/>
      <c r="SNH55" s="163"/>
      <c r="SNI55" s="163"/>
      <c r="SNJ55" s="163"/>
      <c r="SNK55" s="163"/>
      <c r="SNL55" s="163"/>
      <c r="SNM55" s="163"/>
      <c r="SNN55" s="163"/>
      <c r="SNO55" s="163"/>
      <c r="SNP55" s="163"/>
      <c r="SNQ55" s="163"/>
      <c r="SNR55" s="163"/>
      <c r="SNS55" s="163"/>
      <c r="SNT55" s="163"/>
      <c r="SNU55" s="163"/>
      <c r="SNV55" s="163"/>
      <c r="SNW55" s="163"/>
      <c r="SNX55" s="163"/>
      <c r="SNY55" s="163"/>
      <c r="SNZ55" s="163"/>
      <c r="SOA55" s="163"/>
      <c r="SOB55" s="163"/>
      <c r="SOC55" s="163"/>
      <c r="SOD55" s="163"/>
      <c r="SOE55" s="163"/>
      <c r="SOF55" s="163"/>
      <c r="SOG55" s="163"/>
      <c r="SOH55" s="163"/>
      <c r="SOI55" s="163"/>
      <c r="SOJ55" s="163"/>
      <c r="SOK55" s="163"/>
      <c r="SOL55" s="163"/>
      <c r="SOM55" s="163"/>
      <c r="SON55" s="163"/>
      <c r="SOO55" s="163"/>
      <c r="SOP55" s="163"/>
      <c r="SOQ55" s="163"/>
      <c r="SOR55" s="163"/>
      <c r="SOS55" s="163"/>
      <c r="SOT55" s="163"/>
      <c r="SOU55" s="163"/>
      <c r="SOV55" s="163"/>
      <c r="SOW55" s="163"/>
      <c r="SOX55" s="163"/>
      <c r="SOY55" s="163"/>
      <c r="SOZ55" s="163"/>
      <c r="SPA55" s="163"/>
      <c r="SPB55" s="163"/>
      <c r="SPC55" s="163"/>
      <c r="SPD55" s="163"/>
      <c r="SPE55" s="163"/>
      <c r="SPF55" s="163"/>
      <c r="SPG55" s="163"/>
      <c r="SPH55" s="163"/>
      <c r="SPI55" s="163"/>
      <c r="SPJ55" s="163"/>
      <c r="SPK55" s="163"/>
      <c r="SPL55" s="163"/>
      <c r="SPM55" s="163"/>
      <c r="SPN55" s="163"/>
      <c r="SPO55" s="163"/>
      <c r="SPP55" s="163"/>
      <c r="SPQ55" s="163"/>
      <c r="SPR55" s="163"/>
      <c r="SPS55" s="163"/>
      <c r="SPT55" s="163"/>
      <c r="SPU55" s="163"/>
      <c r="SPV55" s="163"/>
      <c r="SPW55" s="163"/>
      <c r="SPX55" s="163"/>
      <c r="SPY55" s="163"/>
      <c r="SPZ55" s="163"/>
      <c r="SQA55" s="163"/>
      <c r="SQB55" s="163"/>
      <c r="SQC55" s="163"/>
      <c r="SQD55" s="163"/>
      <c r="SQE55" s="163"/>
      <c r="SQF55" s="163"/>
      <c r="SQG55" s="163"/>
      <c r="SQH55" s="163"/>
      <c r="SQI55" s="163"/>
      <c r="SQJ55" s="163"/>
      <c r="SQK55" s="163"/>
      <c r="SQL55" s="163"/>
      <c r="SQM55" s="163"/>
      <c r="SQN55" s="163"/>
      <c r="SQO55" s="163"/>
      <c r="SQP55" s="163"/>
      <c r="SQQ55" s="163"/>
      <c r="SQR55" s="163"/>
      <c r="SQS55" s="163"/>
      <c r="SQT55" s="163"/>
      <c r="SQU55" s="163"/>
      <c r="SQV55" s="163"/>
      <c r="SQW55" s="163"/>
      <c r="SQX55" s="163"/>
      <c r="SQY55" s="163"/>
      <c r="SQZ55" s="163"/>
      <c r="SRA55" s="163"/>
      <c r="SRB55" s="163"/>
      <c r="SRC55" s="163"/>
      <c r="SRD55" s="163"/>
      <c r="SRE55" s="163"/>
      <c r="SRF55" s="163"/>
      <c r="SRG55" s="163"/>
      <c r="SRH55" s="163"/>
      <c r="SRI55" s="163"/>
      <c r="SRJ55" s="163"/>
      <c r="SRK55" s="163"/>
      <c r="SRL55" s="163"/>
      <c r="SRM55" s="163"/>
      <c r="SRN55" s="163"/>
      <c r="SRO55" s="163"/>
      <c r="SRP55" s="163"/>
      <c r="SRQ55" s="163"/>
      <c r="SRR55" s="163"/>
      <c r="SRS55" s="163"/>
      <c r="SRT55" s="163"/>
      <c r="SRU55" s="163"/>
      <c r="SRV55" s="163"/>
      <c r="SRW55" s="163"/>
      <c r="SRX55" s="163"/>
      <c r="SRY55" s="163"/>
      <c r="SRZ55" s="163"/>
      <c r="SSA55" s="163"/>
      <c r="SSB55" s="163"/>
      <c r="SSC55" s="163"/>
      <c r="SSD55" s="163"/>
      <c r="SSE55" s="163"/>
      <c r="SSF55" s="163"/>
      <c r="SSG55" s="163"/>
      <c r="SSH55" s="163"/>
      <c r="SSI55" s="163"/>
      <c r="SSJ55" s="163"/>
      <c r="SSK55" s="163"/>
      <c r="SSL55" s="163"/>
      <c r="SSM55" s="163"/>
      <c r="SSN55" s="163"/>
      <c r="SSO55" s="163"/>
      <c r="SSP55" s="163"/>
      <c r="SSQ55" s="163"/>
      <c r="SSR55" s="163"/>
      <c r="SSS55" s="163"/>
      <c r="SST55" s="163"/>
      <c r="SSU55" s="163"/>
      <c r="SSV55" s="163"/>
      <c r="SSW55" s="163"/>
      <c r="SSX55" s="163"/>
      <c r="SSY55" s="163"/>
      <c r="SSZ55" s="163"/>
      <c r="STA55" s="163"/>
      <c r="STB55" s="163"/>
      <c r="STC55" s="163"/>
      <c r="STD55" s="163"/>
      <c r="STE55" s="163"/>
      <c r="STF55" s="163"/>
      <c r="STG55" s="163"/>
      <c r="STH55" s="163"/>
      <c r="STI55" s="163"/>
      <c r="STJ55" s="163"/>
      <c r="STK55" s="163"/>
      <c r="STL55" s="163"/>
      <c r="STM55" s="163"/>
      <c r="STN55" s="163"/>
      <c r="STO55" s="163"/>
      <c r="STP55" s="163"/>
      <c r="STQ55" s="163"/>
      <c r="STR55" s="163"/>
      <c r="STS55" s="163"/>
      <c r="STT55" s="163"/>
      <c r="STU55" s="163"/>
      <c r="STV55" s="163"/>
      <c r="STW55" s="163"/>
      <c r="STX55" s="163"/>
      <c r="STY55" s="163"/>
      <c r="STZ55" s="163"/>
      <c r="SUA55" s="163"/>
      <c r="SUB55" s="163"/>
      <c r="SUC55" s="163"/>
      <c r="SUD55" s="163"/>
      <c r="SUE55" s="163"/>
      <c r="SUF55" s="163"/>
      <c r="SUG55" s="163"/>
      <c r="SUH55" s="163"/>
      <c r="SUI55" s="163"/>
      <c r="SUJ55" s="163"/>
      <c r="SUK55" s="163"/>
      <c r="SUL55" s="163"/>
      <c r="SUM55" s="163"/>
      <c r="SUN55" s="163"/>
      <c r="SUO55" s="163"/>
      <c r="SUP55" s="163"/>
      <c r="SUQ55" s="163"/>
      <c r="SUR55" s="163"/>
      <c r="SUS55" s="163"/>
      <c r="SUT55" s="163"/>
      <c r="SUU55" s="163"/>
      <c r="SUV55" s="163"/>
      <c r="SUW55" s="163"/>
      <c r="SUX55" s="163"/>
      <c r="SUY55" s="163"/>
      <c r="SUZ55" s="163"/>
      <c r="SVA55" s="163"/>
      <c r="SVB55" s="163"/>
      <c r="SVC55" s="163"/>
      <c r="SVD55" s="163"/>
      <c r="SVE55" s="163"/>
      <c r="SVF55" s="163"/>
      <c r="SVG55" s="163"/>
      <c r="SVH55" s="163"/>
      <c r="SVI55" s="163"/>
      <c r="SVJ55" s="163"/>
      <c r="SVK55" s="163"/>
      <c r="SVL55" s="163"/>
      <c r="SVM55" s="163"/>
      <c r="SVN55" s="163"/>
      <c r="SVO55" s="163"/>
      <c r="SVP55" s="163"/>
      <c r="SVQ55" s="163"/>
      <c r="SVR55" s="163"/>
      <c r="SVS55" s="163"/>
      <c r="SVT55" s="163"/>
      <c r="SVU55" s="163"/>
      <c r="SVV55" s="163"/>
      <c r="SVW55" s="163"/>
      <c r="SVX55" s="163"/>
      <c r="SVY55" s="163"/>
      <c r="SVZ55" s="163"/>
      <c r="SWA55" s="163"/>
      <c r="SWB55" s="163"/>
      <c r="SWC55" s="163"/>
      <c r="SWD55" s="163"/>
      <c r="SWE55" s="163"/>
      <c r="SWF55" s="163"/>
      <c r="SWG55" s="163"/>
      <c r="SWH55" s="163"/>
      <c r="SWI55" s="163"/>
      <c r="SWJ55" s="163"/>
      <c r="SWK55" s="163"/>
      <c r="SWL55" s="163"/>
      <c r="SWM55" s="163"/>
      <c r="SWN55" s="163"/>
      <c r="SWO55" s="163"/>
      <c r="SWP55" s="163"/>
      <c r="SWQ55" s="163"/>
      <c r="SWR55" s="163"/>
      <c r="SWS55" s="163"/>
      <c r="SWT55" s="163"/>
      <c r="SWU55" s="163"/>
      <c r="SWV55" s="163"/>
      <c r="SWW55" s="163"/>
      <c r="SWX55" s="163"/>
      <c r="SWY55" s="163"/>
      <c r="SWZ55" s="163"/>
      <c r="SXA55" s="163"/>
      <c r="SXB55" s="163"/>
      <c r="SXC55" s="163"/>
      <c r="SXD55" s="163"/>
      <c r="SXE55" s="163"/>
      <c r="SXF55" s="163"/>
      <c r="SXG55" s="163"/>
      <c r="SXH55" s="163"/>
      <c r="SXI55" s="163"/>
      <c r="SXJ55" s="163"/>
      <c r="SXK55" s="163"/>
      <c r="SXL55" s="163"/>
      <c r="SXM55" s="163"/>
      <c r="SXN55" s="163"/>
      <c r="SXO55" s="163"/>
      <c r="SXP55" s="163"/>
      <c r="SXQ55" s="163"/>
      <c r="SXR55" s="163"/>
      <c r="SXS55" s="163"/>
      <c r="SXT55" s="163"/>
      <c r="SXU55" s="163"/>
      <c r="SXV55" s="163"/>
      <c r="SXW55" s="163"/>
      <c r="SXX55" s="163"/>
      <c r="SXY55" s="163"/>
      <c r="SXZ55" s="163"/>
      <c r="SYA55" s="163"/>
      <c r="SYB55" s="163"/>
      <c r="SYC55" s="163"/>
      <c r="SYD55" s="163"/>
      <c r="SYE55" s="163"/>
      <c r="SYF55" s="163"/>
      <c r="SYG55" s="163"/>
      <c r="SYH55" s="163"/>
      <c r="SYI55" s="163"/>
      <c r="SYJ55" s="163"/>
      <c r="SYK55" s="163"/>
      <c r="SYL55" s="163"/>
      <c r="SYM55" s="163"/>
      <c r="SYN55" s="163"/>
      <c r="SYO55" s="163"/>
      <c r="SYP55" s="163"/>
      <c r="SYQ55" s="163"/>
      <c r="SYR55" s="163"/>
      <c r="SYS55" s="163"/>
      <c r="SYT55" s="163"/>
      <c r="SYU55" s="163"/>
      <c r="SYV55" s="163"/>
      <c r="SYW55" s="163"/>
      <c r="SYX55" s="163"/>
      <c r="SYY55" s="163"/>
      <c r="SYZ55" s="163"/>
      <c r="SZA55" s="163"/>
      <c r="SZB55" s="163"/>
      <c r="SZC55" s="163"/>
      <c r="SZD55" s="163"/>
      <c r="SZE55" s="163"/>
      <c r="SZF55" s="163"/>
      <c r="SZG55" s="163"/>
      <c r="SZH55" s="163"/>
      <c r="SZI55" s="163"/>
      <c r="SZJ55" s="163"/>
      <c r="SZK55" s="163"/>
      <c r="SZL55" s="163"/>
      <c r="SZM55" s="163"/>
      <c r="SZN55" s="163"/>
      <c r="SZO55" s="163"/>
      <c r="SZP55" s="163"/>
      <c r="SZQ55" s="163"/>
      <c r="SZR55" s="163"/>
      <c r="SZS55" s="163"/>
      <c r="SZT55" s="163"/>
      <c r="SZU55" s="163"/>
      <c r="SZV55" s="163"/>
      <c r="SZW55" s="163"/>
      <c r="SZX55" s="163"/>
      <c r="SZY55" s="163"/>
      <c r="SZZ55" s="163"/>
      <c r="TAA55" s="163"/>
      <c r="TAB55" s="163"/>
      <c r="TAC55" s="163"/>
      <c r="TAD55" s="163"/>
      <c r="TAE55" s="163"/>
      <c r="TAF55" s="163"/>
      <c r="TAG55" s="163"/>
      <c r="TAH55" s="163"/>
      <c r="TAI55" s="163"/>
      <c r="TAJ55" s="163"/>
      <c r="TAK55" s="163"/>
      <c r="TAL55" s="163"/>
      <c r="TAM55" s="163"/>
      <c r="TAN55" s="163"/>
      <c r="TAO55" s="163"/>
      <c r="TAP55" s="163"/>
      <c r="TAQ55" s="163"/>
      <c r="TAR55" s="163"/>
      <c r="TAS55" s="163"/>
      <c r="TAT55" s="163"/>
      <c r="TAU55" s="163"/>
      <c r="TAV55" s="163"/>
      <c r="TAW55" s="163"/>
      <c r="TAX55" s="163"/>
      <c r="TAY55" s="163"/>
      <c r="TAZ55" s="163"/>
      <c r="TBA55" s="163"/>
      <c r="TBB55" s="163"/>
      <c r="TBC55" s="163"/>
      <c r="TBD55" s="163"/>
      <c r="TBE55" s="163"/>
      <c r="TBF55" s="163"/>
      <c r="TBG55" s="163"/>
      <c r="TBH55" s="163"/>
      <c r="TBI55" s="163"/>
      <c r="TBJ55" s="163"/>
      <c r="TBK55" s="163"/>
      <c r="TBL55" s="163"/>
      <c r="TBM55" s="163"/>
      <c r="TBN55" s="163"/>
      <c r="TBO55" s="163"/>
      <c r="TBP55" s="163"/>
      <c r="TBQ55" s="163"/>
      <c r="TBR55" s="163"/>
      <c r="TBS55" s="163"/>
      <c r="TBT55" s="163"/>
      <c r="TBU55" s="163"/>
      <c r="TBV55" s="163"/>
      <c r="TBW55" s="163"/>
      <c r="TBX55" s="163"/>
      <c r="TBY55" s="163"/>
      <c r="TBZ55" s="163"/>
      <c r="TCA55" s="163"/>
      <c r="TCB55" s="163"/>
      <c r="TCC55" s="163"/>
      <c r="TCD55" s="163"/>
      <c r="TCE55" s="163"/>
      <c r="TCF55" s="163"/>
      <c r="TCG55" s="163"/>
      <c r="TCH55" s="163"/>
      <c r="TCI55" s="163"/>
      <c r="TCJ55" s="163"/>
      <c r="TCK55" s="163"/>
      <c r="TCL55" s="163"/>
      <c r="TCM55" s="163"/>
      <c r="TCN55" s="163"/>
      <c r="TCO55" s="163"/>
      <c r="TCP55" s="163"/>
      <c r="TCQ55" s="163"/>
      <c r="TCR55" s="163"/>
      <c r="TCS55" s="163"/>
      <c r="TCT55" s="163"/>
      <c r="TCU55" s="163"/>
      <c r="TCV55" s="163"/>
      <c r="TCW55" s="163"/>
      <c r="TCX55" s="163"/>
      <c r="TCY55" s="163"/>
      <c r="TCZ55" s="163"/>
      <c r="TDA55" s="163"/>
      <c r="TDB55" s="163"/>
      <c r="TDC55" s="163"/>
      <c r="TDD55" s="163"/>
      <c r="TDE55" s="163"/>
      <c r="TDF55" s="163"/>
      <c r="TDG55" s="163"/>
      <c r="TDH55" s="163"/>
      <c r="TDI55" s="163"/>
      <c r="TDJ55" s="163"/>
      <c r="TDK55" s="163"/>
      <c r="TDL55" s="163"/>
      <c r="TDM55" s="163"/>
      <c r="TDN55" s="163"/>
      <c r="TDO55" s="163"/>
      <c r="TDP55" s="163"/>
      <c r="TDQ55" s="163"/>
      <c r="TDR55" s="163"/>
      <c r="TDS55" s="163"/>
      <c r="TDT55" s="163"/>
      <c r="TDU55" s="163"/>
      <c r="TDV55" s="163"/>
      <c r="TDW55" s="163"/>
      <c r="TDX55" s="163"/>
      <c r="TDY55" s="163"/>
      <c r="TDZ55" s="163"/>
      <c r="TEA55" s="163"/>
      <c r="TEB55" s="163"/>
      <c r="TEC55" s="163"/>
      <c r="TED55" s="163"/>
      <c r="TEE55" s="163"/>
      <c r="TEF55" s="163"/>
      <c r="TEG55" s="163"/>
      <c r="TEH55" s="163"/>
      <c r="TEI55" s="163"/>
      <c r="TEJ55" s="163"/>
      <c r="TEK55" s="163"/>
      <c r="TEL55" s="163"/>
      <c r="TEM55" s="163"/>
      <c r="TEN55" s="163"/>
      <c r="TEO55" s="163"/>
      <c r="TEP55" s="163"/>
      <c r="TEQ55" s="163"/>
      <c r="TER55" s="163"/>
      <c r="TES55" s="163"/>
      <c r="TET55" s="163"/>
      <c r="TEU55" s="163"/>
      <c r="TEV55" s="163"/>
      <c r="TEW55" s="163"/>
      <c r="TEX55" s="163"/>
      <c r="TEY55" s="163"/>
      <c r="TEZ55" s="163"/>
      <c r="TFA55" s="163"/>
      <c r="TFB55" s="163"/>
      <c r="TFC55" s="163"/>
      <c r="TFD55" s="163"/>
      <c r="TFE55" s="163"/>
      <c r="TFF55" s="163"/>
      <c r="TFG55" s="163"/>
      <c r="TFH55" s="163"/>
      <c r="TFI55" s="163"/>
      <c r="TFJ55" s="163"/>
      <c r="TFK55" s="163"/>
      <c r="TFL55" s="163"/>
      <c r="TFM55" s="163"/>
      <c r="TFN55" s="163"/>
      <c r="TFO55" s="163"/>
      <c r="TFP55" s="163"/>
      <c r="TFQ55" s="163"/>
      <c r="TFR55" s="163"/>
      <c r="TFS55" s="163"/>
      <c r="TFT55" s="163"/>
      <c r="TFU55" s="163"/>
      <c r="TFV55" s="163"/>
      <c r="TFW55" s="163"/>
      <c r="TFX55" s="163"/>
      <c r="TFY55" s="163"/>
      <c r="TFZ55" s="163"/>
      <c r="TGA55" s="163"/>
      <c r="TGB55" s="163"/>
      <c r="TGC55" s="163"/>
      <c r="TGD55" s="163"/>
      <c r="TGE55" s="163"/>
      <c r="TGF55" s="163"/>
      <c r="TGG55" s="163"/>
      <c r="TGH55" s="163"/>
      <c r="TGI55" s="163"/>
      <c r="TGJ55" s="163"/>
      <c r="TGK55" s="163"/>
      <c r="TGL55" s="163"/>
      <c r="TGM55" s="163"/>
      <c r="TGN55" s="163"/>
      <c r="TGO55" s="163"/>
      <c r="TGP55" s="163"/>
      <c r="TGQ55" s="163"/>
      <c r="TGR55" s="163"/>
      <c r="TGS55" s="163"/>
      <c r="TGT55" s="163"/>
      <c r="TGU55" s="163"/>
      <c r="TGV55" s="163"/>
      <c r="TGW55" s="163"/>
      <c r="TGX55" s="163"/>
      <c r="TGY55" s="163"/>
      <c r="TGZ55" s="163"/>
      <c r="THA55" s="163"/>
      <c r="THB55" s="163"/>
      <c r="THC55" s="163"/>
      <c r="THD55" s="163"/>
      <c r="THE55" s="163"/>
      <c r="THF55" s="163"/>
      <c r="THG55" s="163"/>
      <c r="THH55" s="163"/>
      <c r="THI55" s="163"/>
      <c r="THJ55" s="163"/>
      <c r="THK55" s="163"/>
      <c r="THL55" s="163"/>
      <c r="THM55" s="163"/>
      <c r="THN55" s="163"/>
      <c r="THO55" s="163"/>
      <c r="THP55" s="163"/>
      <c r="THQ55" s="163"/>
      <c r="THR55" s="163"/>
      <c r="THS55" s="163"/>
      <c r="THT55" s="163"/>
      <c r="THU55" s="163"/>
      <c r="THV55" s="163"/>
      <c r="THW55" s="163"/>
      <c r="THX55" s="163"/>
      <c r="THY55" s="163"/>
      <c r="THZ55" s="163"/>
      <c r="TIA55" s="163"/>
      <c r="TIB55" s="163"/>
      <c r="TIC55" s="163"/>
      <c r="TID55" s="163"/>
      <c r="TIE55" s="163"/>
      <c r="TIF55" s="163"/>
      <c r="TIG55" s="163"/>
      <c r="TIH55" s="163"/>
      <c r="TII55" s="163"/>
      <c r="TIJ55" s="163"/>
      <c r="TIK55" s="163"/>
      <c r="TIL55" s="163"/>
      <c r="TIM55" s="163"/>
      <c r="TIN55" s="163"/>
      <c r="TIO55" s="163"/>
      <c r="TIP55" s="163"/>
      <c r="TIQ55" s="163"/>
      <c r="TIR55" s="163"/>
      <c r="TIS55" s="163"/>
      <c r="TIT55" s="163"/>
      <c r="TIU55" s="163"/>
      <c r="TIV55" s="163"/>
      <c r="TIW55" s="163"/>
      <c r="TIX55" s="163"/>
      <c r="TIY55" s="163"/>
      <c r="TIZ55" s="163"/>
      <c r="TJA55" s="163"/>
      <c r="TJB55" s="163"/>
      <c r="TJC55" s="163"/>
      <c r="TJD55" s="163"/>
      <c r="TJE55" s="163"/>
      <c r="TJF55" s="163"/>
      <c r="TJG55" s="163"/>
      <c r="TJH55" s="163"/>
      <c r="TJI55" s="163"/>
      <c r="TJJ55" s="163"/>
      <c r="TJK55" s="163"/>
      <c r="TJL55" s="163"/>
      <c r="TJM55" s="163"/>
      <c r="TJN55" s="163"/>
      <c r="TJO55" s="163"/>
      <c r="TJP55" s="163"/>
      <c r="TJQ55" s="163"/>
      <c r="TJR55" s="163"/>
      <c r="TJS55" s="163"/>
      <c r="TJT55" s="163"/>
      <c r="TJU55" s="163"/>
      <c r="TJV55" s="163"/>
      <c r="TJW55" s="163"/>
      <c r="TJX55" s="163"/>
      <c r="TJY55" s="163"/>
      <c r="TJZ55" s="163"/>
      <c r="TKA55" s="163"/>
      <c r="TKB55" s="163"/>
      <c r="TKC55" s="163"/>
      <c r="TKD55" s="163"/>
      <c r="TKE55" s="163"/>
      <c r="TKF55" s="163"/>
      <c r="TKG55" s="163"/>
      <c r="TKH55" s="163"/>
      <c r="TKI55" s="163"/>
      <c r="TKJ55" s="163"/>
      <c r="TKK55" s="163"/>
      <c r="TKL55" s="163"/>
      <c r="TKM55" s="163"/>
      <c r="TKN55" s="163"/>
      <c r="TKO55" s="163"/>
      <c r="TKP55" s="163"/>
      <c r="TKQ55" s="163"/>
      <c r="TKR55" s="163"/>
      <c r="TKS55" s="163"/>
      <c r="TKT55" s="163"/>
      <c r="TKU55" s="163"/>
      <c r="TKV55" s="163"/>
      <c r="TKW55" s="163"/>
      <c r="TKX55" s="163"/>
      <c r="TKY55" s="163"/>
      <c r="TKZ55" s="163"/>
      <c r="TLA55" s="163"/>
      <c r="TLB55" s="163"/>
      <c r="TLC55" s="163"/>
      <c r="TLD55" s="163"/>
      <c r="TLE55" s="163"/>
      <c r="TLF55" s="163"/>
      <c r="TLG55" s="163"/>
      <c r="TLH55" s="163"/>
      <c r="TLI55" s="163"/>
      <c r="TLJ55" s="163"/>
      <c r="TLK55" s="163"/>
      <c r="TLL55" s="163"/>
      <c r="TLM55" s="163"/>
      <c r="TLN55" s="163"/>
      <c r="TLO55" s="163"/>
      <c r="TLP55" s="163"/>
      <c r="TLQ55" s="163"/>
      <c r="TLR55" s="163"/>
      <c r="TLS55" s="163"/>
      <c r="TLT55" s="163"/>
      <c r="TLU55" s="163"/>
      <c r="TLV55" s="163"/>
      <c r="TLW55" s="163"/>
      <c r="TLX55" s="163"/>
      <c r="TLY55" s="163"/>
      <c r="TLZ55" s="163"/>
      <c r="TMA55" s="163"/>
      <c r="TMB55" s="163"/>
      <c r="TMC55" s="163"/>
      <c r="TMD55" s="163"/>
      <c r="TME55" s="163"/>
      <c r="TMF55" s="163"/>
      <c r="TMG55" s="163"/>
      <c r="TMH55" s="163"/>
      <c r="TMI55" s="163"/>
      <c r="TMJ55" s="163"/>
      <c r="TMK55" s="163"/>
      <c r="TML55" s="163"/>
      <c r="TMM55" s="163"/>
      <c r="TMN55" s="163"/>
      <c r="TMO55" s="163"/>
      <c r="TMP55" s="163"/>
      <c r="TMQ55" s="163"/>
      <c r="TMR55" s="163"/>
      <c r="TMS55" s="163"/>
      <c r="TMT55" s="163"/>
      <c r="TMU55" s="163"/>
      <c r="TMV55" s="163"/>
      <c r="TMW55" s="163"/>
      <c r="TMX55" s="163"/>
      <c r="TMY55" s="163"/>
      <c r="TMZ55" s="163"/>
      <c r="TNA55" s="163"/>
      <c r="TNB55" s="163"/>
      <c r="TNC55" s="163"/>
      <c r="TND55" s="163"/>
      <c r="TNE55" s="163"/>
      <c r="TNF55" s="163"/>
      <c r="TNG55" s="163"/>
      <c r="TNH55" s="163"/>
      <c r="TNI55" s="163"/>
      <c r="TNJ55" s="163"/>
      <c r="TNK55" s="163"/>
      <c r="TNL55" s="163"/>
      <c r="TNM55" s="163"/>
      <c r="TNN55" s="163"/>
      <c r="TNO55" s="163"/>
      <c r="TNP55" s="163"/>
      <c r="TNQ55" s="163"/>
      <c r="TNR55" s="163"/>
      <c r="TNS55" s="163"/>
      <c r="TNT55" s="163"/>
      <c r="TNU55" s="163"/>
      <c r="TNV55" s="163"/>
      <c r="TNW55" s="163"/>
      <c r="TNX55" s="163"/>
      <c r="TNY55" s="163"/>
      <c r="TNZ55" s="163"/>
      <c r="TOA55" s="163"/>
      <c r="TOB55" s="163"/>
      <c r="TOC55" s="163"/>
      <c r="TOD55" s="163"/>
      <c r="TOE55" s="163"/>
      <c r="TOF55" s="163"/>
      <c r="TOG55" s="163"/>
      <c r="TOH55" s="163"/>
      <c r="TOI55" s="163"/>
      <c r="TOJ55" s="163"/>
      <c r="TOK55" s="163"/>
      <c r="TOL55" s="163"/>
      <c r="TOM55" s="163"/>
      <c r="TON55" s="163"/>
      <c r="TOO55" s="163"/>
      <c r="TOP55" s="163"/>
      <c r="TOQ55" s="163"/>
      <c r="TOR55" s="163"/>
      <c r="TOS55" s="163"/>
      <c r="TOT55" s="163"/>
      <c r="TOU55" s="163"/>
      <c r="TOV55" s="163"/>
      <c r="TOW55" s="163"/>
      <c r="TOX55" s="163"/>
      <c r="TOY55" s="163"/>
      <c r="TOZ55" s="163"/>
      <c r="TPA55" s="163"/>
      <c r="TPB55" s="163"/>
      <c r="TPC55" s="163"/>
      <c r="TPD55" s="163"/>
      <c r="TPE55" s="163"/>
      <c r="TPF55" s="163"/>
      <c r="TPG55" s="163"/>
      <c r="TPH55" s="163"/>
      <c r="TPI55" s="163"/>
      <c r="TPJ55" s="163"/>
      <c r="TPK55" s="163"/>
      <c r="TPL55" s="163"/>
      <c r="TPM55" s="163"/>
      <c r="TPN55" s="163"/>
      <c r="TPO55" s="163"/>
      <c r="TPP55" s="163"/>
      <c r="TPQ55" s="163"/>
      <c r="TPR55" s="163"/>
      <c r="TPS55" s="163"/>
      <c r="TPT55" s="163"/>
      <c r="TPU55" s="163"/>
      <c r="TPV55" s="163"/>
      <c r="TPW55" s="163"/>
      <c r="TPX55" s="163"/>
      <c r="TPY55" s="163"/>
      <c r="TPZ55" s="163"/>
      <c r="TQA55" s="163"/>
      <c r="TQB55" s="163"/>
      <c r="TQC55" s="163"/>
      <c r="TQD55" s="163"/>
      <c r="TQE55" s="163"/>
      <c r="TQF55" s="163"/>
      <c r="TQG55" s="163"/>
      <c r="TQH55" s="163"/>
      <c r="TQI55" s="163"/>
      <c r="TQJ55" s="163"/>
      <c r="TQK55" s="163"/>
      <c r="TQL55" s="163"/>
      <c r="TQM55" s="163"/>
      <c r="TQN55" s="163"/>
      <c r="TQO55" s="163"/>
      <c r="TQP55" s="163"/>
      <c r="TQQ55" s="163"/>
      <c r="TQR55" s="163"/>
      <c r="TQS55" s="163"/>
      <c r="TQT55" s="163"/>
      <c r="TQU55" s="163"/>
      <c r="TQV55" s="163"/>
      <c r="TQW55" s="163"/>
      <c r="TQX55" s="163"/>
      <c r="TQY55" s="163"/>
      <c r="TQZ55" s="163"/>
      <c r="TRA55" s="163"/>
      <c r="TRB55" s="163"/>
      <c r="TRC55" s="163"/>
      <c r="TRD55" s="163"/>
      <c r="TRE55" s="163"/>
      <c r="TRF55" s="163"/>
      <c r="TRG55" s="163"/>
      <c r="TRH55" s="163"/>
      <c r="TRI55" s="163"/>
      <c r="TRJ55" s="163"/>
      <c r="TRK55" s="163"/>
      <c r="TRL55" s="163"/>
      <c r="TRM55" s="163"/>
      <c r="TRN55" s="163"/>
      <c r="TRO55" s="163"/>
      <c r="TRP55" s="163"/>
      <c r="TRQ55" s="163"/>
      <c r="TRR55" s="163"/>
      <c r="TRS55" s="163"/>
      <c r="TRT55" s="163"/>
      <c r="TRU55" s="163"/>
      <c r="TRV55" s="163"/>
      <c r="TRW55" s="163"/>
      <c r="TRX55" s="163"/>
      <c r="TRY55" s="163"/>
      <c r="TRZ55" s="163"/>
      <c r="TSA55" s="163"/>
      <c r="TSB55" s="163"/>
      <c r="TSC55" s="163"/>
      <c r="TSD55" s="163"/>
      <c r="TSE55" s="163"/>
      <c r="TSF55" s="163"/>
      <c r="TSG55" s="163"/>
      <c r="TSH55" s="163"/>
      <c r="TSI55" s="163"/>
      <c r="TSJ55" s="163"/>
      <c r="TSK55" s="163"/>
      <c r="TSL55" s="163"/>
      <c r="TSM55" s="163"/>
      <c r="TSN55" s="163"/>
      <c r="TSO55" s="163"/>
      <c r="TSP55" s="163"/>
      <c r="TSQ55" s="163"/>
      <c r="TSR55" s="163"/>
      <c r="TSS55" s="163"/>
      <c r="TST55" s="163"/>
      <c r="TSU55" s="163"/>
      <c r="TSV55" s="163"/>
      <c r="TSW55" s="163"/>
      <c r="TSX55" s="163"/>
      <c r="TSY55" s="163"/>
      <c r="TSZ55" s="163"/>
      <c r="TTA55" s="163"/>
      <c r="TTB55" s="163"/>
      <c r="TTC55" s="163"/>
      <c r="TTD55" s="163"/>
      <c r="TTE55" s="163"/>
      <c r="TTF55" s="163"/>
      <c r="TTG55" s="163"/>
      <c r="TTH55" s="163"/>
      <c r="TTI55" s="163"/>
      <c r="TTJ55" s="163"/>
      <c r="TTK55" s="163"/>
      <c r="TTL55" s="163"/>
      <c r="TTM55" s="163"/>
      <c r="TTN55" s="163"/>
      <c r="TTO55" s="163"/>
      <c r="TTP55" s="163"/>
      <c r="TTQ55" s="163"/>
      <c r="TTR55" s="163"/>
      <c r="TTS55" s="163"/>
      <c r="TTT55" s="163"/>
      <c r="TTU55" s="163"/>
      <c r="TTV55" s="163"/>
      <c r="TTW55" s="163"/>
      <c r="TTX55" s="163"/>
      <c r="TTY55" s="163"/>
      <c r="TTZ55" s="163"/>
      <c r="TUA55" s="163"/>
      <c r="TUB55" s="163"/>
      <c r="TUC55" s="163"/>
      <c r="TUD55" s="163"/>
      <c r="TUE55" s="163"/>
      <c r="TUF55" s="163"/>
      <c r="TUG55" s="163"/>
      <c r="TUH55" s="163"/>
      <c r="TUI55" s="163"/>
      <c r="TUJ55" s="163"/>
      <c r="TUK55" s="163"/>
      <c r="TUL55" s="163"/>
      <c r="TUM55" s="163"/>
      <c r="TUN55" s="163"/>
      <c r="TUO55" s="163"/>
      <c r="TUP55" s="163"/>
      <c r="TUQ55" s="163"/>
      <c r="TUR55" s="163"/>
      <c r="TUS55" s="163"/>
      <c r="TUT55" s="163"/>
      <c r="TUU55" s="163"/>
      <c r="TUV55" s="163"/>
      <c r="TUW55" s="163"/>
      <c r="TUX55" s="163"/>
      <c r="TUY55" s="163"/>
      <c r="TUZ55" s="163"/>
      <c r="TVA55" s="163"/>
      <c r="TVB55" s="163"/>
      <c r="TVC55" s="163"/>
      <c r="TVD55" s="163"/>
      <c r="TVE55" s="163"/>
      <c r="TVF55" s="163"/>
      <c r="TVG55" s="163"/>
      <c r="TVH55" s="163"/>
      <c r="TVI55" s="163"/>
      <c r="TVJ55" s="163"/>
      <c r="TVK55" s="163"/>
      <c r="TVL55" s="163"/>
      <c r="TVM55" s="163"/>
      <c r="TVN55" s="163"/>
      <c r="TVO55" s="163"/>
      <c r="TVP55" s="163"/>
      <c r="TVQ55" s="163"/>
      <c r="TVR55" s="163"/>
      <c r="TVS55" s="163"/>
      <c r="TVT55" s="163"/>
      <c r="TVU55" s="163"/>
      <c r="TVV55" s="163"/>
      <c r="TVW55" s="163"/>
      <c r="TVX55" s="163"/>
      <c r="TVY55" s="163"/>
      <c r="TVZ55" s="163"/>
      <c r="TWA55" s="163"/>
      <c r="TWB55" s="163"/>
      <c r="TWC55" s="163"/>
      <c r="TWD55" s="163"/>
      <c r="TWE55" s="163"/>
      <c r="TWF55" s="163"/>
      <c r="TWG55" s="163"/>
      <c r="TWH55" s="163"/>
      <c r="TWI55" s="163"/>
      <c r="TWJ55" s="163"/>
      <c r="TWK55" s="163"/>
      <c r="TWL55" s="163"/>
      <c r="TWM55" s="163"/>
      <c r="TWN55" s="163"/>
      <c r="TWO55" s="163"/>
      <c r="TWP55" s="163"/>
      <c r="TWQ55" s="163"/>
      <c r="TWR55" s="163"/>
      <c r="TWS55" s="163"/>
      <c r="TWT55" s="163"/>
      <c r="TWU55" s="163"/>
      <c r="TWV55" s="163"/>
      <c r="TWW55" s="163"/>
      <c r="TWX55" s="163"/>
      <c r="TWY55" s="163"/>
      <c r="TWZ55" s="163"/>
      <c r="TXA55" s="163"/>
      <c r="TXB55" s="163"/>
      <c r="TXC55" s="163"/>
      <c r="TXD55" s="163"/>
      <c r="TXE55" s="163"/>
      <c r="TXF55" s="163"/>
      <c r="TXG55" s="163"/>
      <c r="TXH55" s="163"/>
      <c r="TXI55" s="163"/>
      <c r="TXJ55" s="163"/>
      <c r="TXK55" s="163"/>
      <c r="TXL55" s="163"/>
      <c r="TXM55" s="163"/>
      <c r="TXN55" s="163"/>
      <c r="TXO55" s="163"/>
      <c r="TXP55" s="163"/>
      <c r="TXQ55" s="163"/>
      <c r="TXR55" s="163"/>
      <c r="TXS55" s="163"/>
      <c r="TXT55" s="163"/>
      <c r="TXU55" s="163"/>
      <c r="TXV55" s="163"/>
      <c r="TXW55" s="163"/>
      <c r="TXX55" s="163"/>
      <c r="TXY55" s="163"/>
      <c r="TXZ55" s="163"/>
      <c r="TYA55" s="163"/>
      <c r="TYB55" s="163"/>
      <c r="TYC55" s="163"/>
      <c r="TYD55" s="163"/>
      <c r="TYE55" s="163"/>
      <c r="TYF55" s="163"/>
      <c r="TYG55" s="163"/>
      <c r="TYH55" s="163"/>
      <c r="TYI55" s="163"/>
      <c r="TYJ55" s="163"/>
      <c r="TYK55" s="163"/>
      <c r="TYL55" s="163"/>
      <c r="TYM55" s="163"/>
      <c r="TYN55" s="163"/>
      <c r="TYO55" s="163"/>
      <c r="TYP55" s="163"/>
      <c r="TYQ55" s="163"/>
      <c r="TYR55" s="163"/>
      <c r="TYS55" s="163"/>
      <c r="TYT55" s="163"/>
      <c r="TYU55" s="163"/>
      <c r="TYV55" s="163"/>
      <c r="TYW55" s="163"/>
      <c r="TYX55" s="163"/>
      <c r="TYY55" s="163"/>
      <c r="TYZ55" s="163"/>
      <c r="TZA55" s="163"/>
      <c r="TZB55" s="163"/>
      <c r="TZC55" s="163"/>
      <c r="TZD55" s="163"/>
      <c r="TZE55" s="163"/>
      <c r="TZF55" s="163"/>
      <c r="TZG55" s="163"/>
      <c r="TZH55" s="163"/>
      <c r="TZI55" s="163"/>
      <c r="TZJ55" s="163"/>
      <c r="TZK55" s="163"/>
      <c r="TZL55" s="163"/>
      <c r="TZM55" s="163"/>
      <c r="TZN55" s="163"/>
      <c r="TZO55" s="163"/>
      <c r="TZP55" s="163"/>
      <c r="TZQ55" s="163"/>
      <c r="TZR55" s="163"/>
      <c r="TZS55" s="163"/>
      <c r="TZT55" s="163"/>
      <c r="TZU55" s="163"/>
      <c r="TZV55" s="163"/>
      <c r="TZW55" s="163"/>
      <c r="TZX55" s="163"/>
      <c r="TZY55" s="163"/>
      <c r="TZZ55" s="163"/>
      <c r="UAA55" s="163"/>
      <c r="UAB55" s="163"/>
      <c r="UAC55" s="163"/>
      <c r="UAD55" s="163"/>
      <c r="UAE55" s="163"/>
      <c r="UAF55" s="163"/>
      <c r="UAG55" s="163"/>
      <c r="UAH55" s="163"/>
      <c r="UAI55" s="163"/>
      <c r="UAJ55" s="163"/>
      <c r="UAK55" s="163"/>
      <c r="UAL55" s="163"/>
      <c r="UAM55" s="163"/>
      <c r="UAN55" s="163"/>
      <c r="UAO55" s="163"/>
      <c r="UAP55" s="163"/>
      <c r="UAQ55" s="163"/>
      <c r="UAR55" s="163"/>
      <c r="UAS55" s="163"/>
      <c r="UAT55" s="163"/>
      <c r="UAU55" s="163"/>
      <c r="UAV55" s="163"/>
      <c r="UAW55" s="163"/>
      <c r="UAX55" s="163"/>
      <c r="UAY55" s="163"/>
      <c r="UAZ55" s="163"/>
      <c r="UBA55" s="163"/>
      <c r="UBB55" s="163"/>
      <c r="UBC55" s="163"/>
      <c r="UBD55" s="163"/>
      <c r="UBE55" s="163"/>
      <c r="UBF55" s="163"/>
      <c r="UBG55" s="163"/>
      <c r="UBH55" s="163"/>
      <c r="UBI55" s="163"/>
      <c r="UBJ55" s="163"/>
      <c r="UBK55" s="163"/>
      <c r="UBL55" s="163"/>
      <c r="UBM55" s="163"/>
      <c r="UBN55" s="163"/>
      <c r="UBO55" s="163"/>
      <c r="UBP55" s="163"/>
      <c r="UBQ55" s="163"/>
      <c r="UBR55" s="163"/>
      <c r="UBS55" s="163"/>
      <c r="UBT55" s="163"/>
      <c r="UBU55" s="163"/>
      <c r="UBV55" s="163"/>
      <c r="UBW55" s="163"/>
      <c r="UBX55" s="163"/>
      <c r="UBY55" s="163"/>
      <c r="UBZ55" s="163"/>
      <c r="UCA55" s="163"/>
      <c r="UCB55" s="163"/>
      <c r="UCC55" s="163"/>
      <c r="UCD55" s="163"/>
      <c r="UCE55" s="163"/>
      <c r="UCF55" s="163"/>
      <c r="UCG55" s="163"/>
      <c r="UCH55" s="163"/>
      <c r="UCI55" s="163"/>
      <c r="UCJ55" s="163"/>
      <c r="UCK55" s="163"/>
      <c r="UCL55" s="163"/>
      <c r="UCM55" s="163"/>
      <c r="UCN55" s="163"/>
      <c r="UCO55" s="163"/>
      <c r="UCP55" s="163"/>
      <c r="UCQ55" s="163"/>
      <c r="UCR55" s="163"/>
      <c r="UCS55" s="163"/>
      <c r="UCT55" s="163"/>
      <c r="UCU55" s="163"/>
      <c r="UCV55" s="163"/>
      <c r="UCW55" s="163"/>
      <c r="UCX55" s="163"/>
      <c r="UCY55" s="163"/>
      <c r="UCZ55" s="163"/>
      <c r="UDA55" s="163"/>
      <c r="UDB55" s="163"/>
      <c r="UDC55" s="163"/>
      <c r="UDD55" s="163"/>
      <c r="UDE55" s="163"/>
      <c r="UDF55" s="163"/>
      <c r="UDG55" s="163"/>
      <c r="UDH55" s="163"/>
      <c r="UDI55" s="163"/>
      <c r="UDJ55" s="163"/>
      <c r="UDK55" s="163"/>
      <c r="UDL55" s="163"/>
      <c r="UDM55" s="163"/>
      <c r="UDN55" s="163"/>
      <c r="UDO55" s="163"/>
      <c r="UDP55" s="163"/>
      <c r="UDQ55" s="163"/>
      <c r="UDR55" s="163"/>
      <c r="UDS55" s="163"/>
      <c r="UDT55" s="163"/>
      <c r="UDU55" s="163"/>
      <c r="UDV55" s="163"/>
      <c r="UDW55" s="163"/>
      <c r="UDX55" s="163"/>
      <c r="UDY55" s="163"/>
      <c r="UDZ55" s="163"/>
      <c r="UEA55" s="163"/>
      <c r="UEB55" s="163"/>
      <c r="UEC55" s="163"/>
      <c r="UED55" s="163"/>
      <c r="UEE55" s="163"/>
      <c r="UEF55" s="163"/>
      <c r="UEG55" s="163"/>
      <c r="UEH55" s="163"/>
      <c r="UEI55" s="163"/>
      <c r="UEJ55" s="163"/>
      <c r="UEK55" s="163"/>
      <c r="UEL55" s="163"/>
      <c r="UEM55" s="163"/>
      <c r="UEN55" s="163"/>
      <c r="UEO55" s="163"/>
      <c r="UEP55" s="163"/>
      <c r="UEQ55" s="163"/>
      <c r="UER55" s="163"/>
      <c r="UES55" s="163"/>
      <c r="UET55" s="163"/>
      <c r="UEU55" s="163"/>
      <c r="UEV55" s="163"/>
      <c r="UEW55" s="163"/>
      <c r="UEX55" s="163"/>
      <c r="UEY55" s="163"/>
      <c r="UEZ55" s="163"/>
      <c r="UFA55" s="163"/>
      <c r="UFB55" s="163"/>
      <c r="UFC55" s="163"/>
      <c r="UFD55" s="163"/>
      <c r="UFE55" s="163"/>
      <c r="UFF55" s="163"/>
      <c r="UFG55" s="163"/>
      <c r="UFH55" s="163"/>
      <c r="UFI55" s="163"/>
      <c r="UFJ55" s="163"/>
      <c r="UFK55" s="163"/>
      <c r="UFL55" s="163"/>
      <c r="UFM55" s="163"/>
      <c r="UFN55" s="163"/>
      <c r="UFO55" s="163"/>
      <c r="UFP55" s="163"/>
      <c r="UFQ55" s="163"/>
      <c r="UFR55" s="163"/>
      <c r="UFS55" s="163"/>
      <c r="UFT55" s="163"/>
      <c r="UFU55" s="163"/>
      <c r="UFV55" s="163"/>
      <c r="UFW55" s="163"/>
      <c r="UFX55" s="163"/>
      <c r="UFY55" s="163"/>
      <c r="UFZ55" s="163"/>
      <c r="UGA55" s="163"/>
      <c r="UGB55" s="163"/>
      <c r="UGC55" s="163"/>
      <c r="UGD55" s="163"/>
      <c r="UGE55" s="163"/>
      <c r="UGF55" s="163"/>
      <c r="UGG55" s="163"/>
      <c r="UGH55" s="163"/>
      <c r="UGI55" s="163"/>
      <c r="UGJ55" s="163"/>
      <c r="UGK55" s="163"/>
      <c r="UGL55" s="163"/>
      <c r="UGM55" s="163"/>
      <c r="UGN55" s="163"/>
      <c r="UGO55" s="163"/>
      <c r="UGP55" s="163"/>
      <c r="UGQ55" s="163"/>
      <c r="UGR55" s="163"/>
      <c r="UGS55" s="163"/>
      <c r="UGT55" s="163"/>
      <c r="UGU55" s="163"/>
      <c r="UGV55" s="163"/>
      <c r="UGW55" s="163"/>
      <c r="UGX55" s="163"/>
      <c r="UGY55" s="163"/>
      <c r="UGZ55" s="163"/>
      <c r="UHA55" s="163"/>
      <c r="UHB55" s="163"/>
      <c r="UHC55" s="163"/>
      <c r="UHD55" s="163"/>
      <c r="UHE55" s="163"/>
      <c r="UHF55" s="163"/>
      <c r="UHG55" s="163"/>
      <c r="UHH55" s="163"/>
      <c r="UHI55" s="163"/>
      <c r="UHJ55" s="163"/>
      <c r="UHK55" s="163"/>
      <c r="UHL55" s="163"/>
      <c r="UHM55" s="163"/>
      <c r="UHN55" s="163"/>
      <c r="UHO55" s="163"/>
      <c r="UHP55" s="163"/>
      <c r="UHQ55" s="163"/>
      <c r="UHR55" s="163"/>
      <c r="UHS55" s="163"/>
      <c r="UHT55" s="163"/>
      <c r="UHU55" s="163"/>
      <c r="UHV55" s="163"/>
      <c r="UHW55" s="163"/>
      <c r="UHX55" s="163"/>
      <c r="UHY55" s="163"/>
      <c r="UHZ55" s="163"/>
      <c r="UIA55" s="163"/>
      <c r="UIB55" s="163"/>
      <c r="UIC55" s="163"/>
      <c r="UID55" s="163"/>
      <c r="UIE55" s="163"/>
      <c r="UIF55" s="163"/>
      <c r="UIG55" s="163"/>
      <c r="UIH55" s="163"/>
      <c r="UII55" s="163"/>
      <c r="UIJ55" s="163"/>
      <c r="UIK55" s="163"/>
      <c r="UIL55" s="163"/>
      <c r="UIM55" s="163"/>
      <c r="UIN55" s="163"/>
      <c r="UIO55" s="163"/>
      <c r="UIP55" s="163"/>
      <c r="UIQ55" s="163"/>
      <c r="UIR55" s="163"/>
      <c r="UIS55" s="163"/>
      <c r="UIT55" s="163"/>
      <c r="UIU55" s="163"/>
      <c r="UIV55" s="163"/>
      <c r="UIW55" s="163"/>
      <c r="UIX55" s="163"/>
      <c r="UIY55" s="163"/>
      <c r="UIZ55" s="163"/>
      <c r="UJA55" s="163"/>
      <c r="UJB55" s="163"/>
      <c r="UJC55" s="163"/>
      <c r="UJD55" s="163"/>
      <c r="UJE55" s="163"/>
      <c r="UJF55" s="163"/>
      <c r="UJG55" s="163"/>
      <c r="UJH55" s="163"/>
      <c r="UJI55" s="163"/>
      <c r="UJJ55" s="163"/>
      <c r="UJK55" s="163"/>
      <c r="UJL55" s="163"/>
      <c r="UJM55" s="163"/>
      <c r="UJN55" s="163"/>
      <c r="UJO55" s="163"/>
      <c r="UJP55" s="163"/>
      <c r="UJQ55" s="163"/>
      <c r="UJR55" s="163"/>
      <c r="UJS55" s="163"/>
      <c r="UJT55" s="163"/>
      <c r="UJU55" s="163"/>
      <c r="UJV55" s="163"/>
      <c r="UJW55" s="163"/>
      <c r="UJX55" s="163"/>
      <c r="UJY55" s="163"/>
      <c r="UJZ55" s="163"/>
      <c r="UKA55" s="163"/>
      <c r="UKB55" s="163"/>
      <c r="UKC55" s="163"/>
      <c r="UKD55" s="163"/>
      <c r="UKE55" s="163"/>
      <c r="UKF55" s="163"/>
      <c r="UKG55" s="163"/>
      <c r="UKH55" s="163"/>
      <c r="UKI55" s="163"/>
      <c r="UKJ55" s="163"/>
      <c r="UKK55" s="163"/>
      <c r="UKL55" s="163"/>
      <c r="UKM55" s="163"/>
      <c r="UKN55" s="163"/>
      <c r="UKO55" s="163"/>
      <c r="UKP55" s="163"/>
      <c r="UKQ55" s="163"/>
      <c r="UKR55" s="163"/>
      <c r="UKS55" s="163"/>
      <c r="UKT55" s="163"/>
      <c r="UKU55" s="163"/>
      <c r="UKV55" s="163"/>
      <c r="UKW55" s="163"/>
      <c r="UKX55" s="163"/>
      <c r="UKY55" s="163"/>
      <c r="UKZ55" s="163"/>
      <c r="ULA55" s="163"/>
      <c r="ULB55" s="163"/>
      <c r="ULC55" s="163"/>
      <c r="ULD55" s="163"/>
      <c r="ULE55" s="163"/>
      <c r="ULF55" s="163"/>
      <c r="ULG55" s="163"/>
      <c r="ULH55" s="163"/>
      <c r="ULI55" s="163"/>
      <c r="ULJ55" s="163"/>
      <c r="ULK55" s="163"/>
      <c r="ULL55" s="163"/>
      <c r="ULM55" s="163"/>
      <c r="ULN55" s="163"/>
      <c r="ULO55" s="163"/>
      <c r="ULP55" s="163"/>
      <c r="ULQ55" s="163"/>
      <c r="ULR55" s="163"/>
      <c r="ULS55" s="163"/>
      <c r="ULT55" s="163"/>
      <c r="ULU55" s="163"/>
      <c r="ULV55" s="163"/>
      <c r="ULW55" s="163"/>
      <c r="ULX55" s="163"/>
      <c r="ULY55" s="163"/>
      <c r="ULZ55" s="163"/>
      <c r="UMA55" s="163"/>
      <c r="UMB55" s="163"/>
      <c r="UMC55" s="163"/>
      <c r="UMD55" s="163"/>
      <c r="UME55" s="163"/>
      <c r="UMF55" s="163"/>
      <c r="UMG55" s="163"/>
      <c r="UMH55" s="163"/>
      <c r="UMI55" s="163"/>
      <c r="UMJ55" s="163"/>
      <c r="UMK55" s="163"/>
      <c r="UML55" s="163"/>
      <c r="UMM55" s="163"/>
      <c r="UMN55" s="163"/>
      <c r="UMO55" s="163"/>
      <c r="UMP55" s="163"/>
      <c r="UMQ55" s="163"/>
      <c r="UMR55" s="163"/>
      <c r="UMS55" s="163"/>
      <c r="UMT55" s="163"/>
      <c r="UMU55" s="163"/>
      <c r="UMV55" s="163"/>
      <c r="UMW55" s="163"/>
      <c r="UMX55" s="163"/>
      <c r="UMY55" s="163"/>
      <c r="UMZ55" s="163"/>
      <c r="UNA55" s="163"/>
      <c r="UNB55" s="163"/>
      <c r="UNC55" s="163"/>
      <c r="UND55" s="163"/>
      <c r="UNE55" s="163"/>
      <c r="UNF55" s="163"/>
      <c r="UNG55" s="163"/>
      <c r="UNH55" s="163"/>
      <c r="UNI55" s="163"/>
      <c r="UNJ55" s="163"/>
      <c r="UNK55" s="163"/>
      <c r="UNL55" s="163"/>
      <c r="UNM55" s="163"/>
      <c r="UNN55" s="163"/>
      <c r="UNO55" s="163"/>
      <c r="UNP55" s="163"/>
      <c r="UNQ55" s="163"/>
      <c r="UNR55" s="163"/>
      <c r="UNS55" s="163"/>
      <c r="UNT55" s="163"/>
      <c r="UNU55" s="163"/>
      <c r="UNV55" s="163"/>
      <c r="UNW55" s="163"/>
      <c r="UNX55" s="163"/>
      <c r="UNY55" s="163"/>
      <c r="UNZ55" s="163"/>
      <c r="UOA55" s="163"/>
      <c r="UOB55" s="163"/>
      <c r="UOC55" s="163"/>
      <c r="UOD55" s="163"/>
      <c r="UOE55" s="163"/>
      <c r="UOF55" s="163"/>
      <c r="UOG55" s="163"/>
      <c r="UOH55" s="163"/>
      <c r="UOI55" s="163"/>
      <c r="UOJ55" s="163"/>
      <c r="UOK55" s="163"/>
      <c r="UOL55" s="163"/>
      <c r="UOM55" s="163"/>
      <c r="UON55" s="163"/>
      <c r="UOO55" s="163"/>
      <c r="UOP55" s="163"/>
      <c r="UOQ55" s="163"/>
      <c r="UOR55" s="163"/>
      <c r="UOS55" s="163"/>
      <c r="UOT55" s="163"/>
      <c r="UOU55" s="163"/>
      <c r="UOV55" s="163"/>
      <c r="UOW55" s="163"/>
      <c r="UOX55" s="163"/>
      <c r="UOY55" s="163"/>
      <c r="UOZ55" s="163"/>
      <c r="UPA55" s="163"/>
      <c r="UPB55" s="163"/>
      <c r="UPC55" s="163"/>
      <c r="UPD55" s="163"/>
      <c r="UPE55" s="163"/>
      <c r="UPF55" s="163"/>
      <c r="UPG55" s="163"/>
      <c r="UPH55" s="163"/>
      <c r="UPI55" s="163"/>
      <c r="UPJ55" s="163"/>
      <c r="UPK55" s="163"/>
      <c r="UPL55" s="163"/>
      <c r="UPM55" s="163"/>
      <c r="UPN55" s="163"/>
      <c r="UPO55" s="163"/>
      <c r="UPP55" s="163"/>
      <c r="UPQ55" s="163"/>
      <c r="UPR55" s="163"/>
      <c r="UPS55" s="163"/>
      <c r="UPT55" s="163"/>
      <c r="UPU55" s="163"/>
      <c r="UPV55" s="163"/>
      <c r="UPW55" s="163"/>
      <c r="UPX55" s="163"/>
      <c r="UPY55" s="163"/>
      <c r="UPZ55" s="163"/>
      <c r="UQA55" s="163"/>
      <c r="UQB55" s="163"/>
      <c r="UQC55" s="163"/>
      <c r="UQD55" s="163"/>
      <c r="UQE55" s="163"/>
      <c r="UQF55" s="163"/>
      <c r="UQG55" s="163"/>
      <c r="UQH55" s="163"/>
      <c r="UQI55" s="163"/>
      <c r="UQJ55" s="163"/>
      <c r="UQK55" s="163"/>
      <c r="UQL55" s="163"/>
      <c r="UQM55" s="163"/>
      <c r="UQN55" s="163"/>
      <c r="UQO55" s="163"/>
      <c r="UQP55" s="163"/>
      <c r="UQQ55" s="163"/>
      <c r="UQR55" s="163"/>
      <c r="UQS55" s="163"/>
      <c r="UQT55" s="163"/>
      <c r="UQU55" s="163"/>
      <c r="UQV55" s="163"/>
      <c r="UQW55" s="163"/>
      <c r="UQX55" s="163"/>
      <c r="UQY55" s="163"/>
      <c r="UQZ55" s="163"/>
      <c r="URA55" s="163"/>
      <c r="URB55" s="163"/>
      <c r="URC55" s="163"/>
      <c r="URD55" s="163"/>
      <c r="URE55" s="163"/>
      <c r="URF55" s="163"/>
      <c r="URG55" s="163"/>
      <c r="URH55" s="163"/>
      <c r="URI55" s="163"/>
      <c r="URJ55" s="163"/>
      <c r="URK55" s="163"/>
      <c r="URL55" s="163"/>
      <c r="URM55" s="163"/>
      <c r="URN55" s="163"/>
      <c r="URO55" s="163"/>
      <c r="URP55" s="163"/>
      <c r="URQ55" s="163"/>
      <c r="URR55" s="163"/>
      <c r="URS55" s="163"/>
      <c r="URT55" s="163"/>
      <c r="URU55" s="163"/>
      <c r="URV55" s="163"/>
      <c r="URW55" s="163"/>
      <c r="URX55" s="163"/>
      <c r="URY55" s="163"/>
      <c r="URZ55" s="163"/>
      <c r="USA55" s="163"/>
      <c r="USB55" s="163"/>
      <c r="USC55" s="163"/>
      <c r="USD55" s="163"/>
      <c r="USE55" s="163"/>
      <c r="USF55" s="163"/>
      <c r="USG55" s="163"/>
      <c r="USH55" s="163"/>
      <c r="USI55" s="163"/>
      <c r="USJ55" s="163"/>
      <c r="USK55" s="163"/>
      <c r="USL55" s="163"/>
      <c r="USM55" s="163"/>
      <c r="USN55" s="163"/>
      <c r="USO55" s="163"/>
      <c r="USP55" s="163"/>
      <c r="USQ55" s="163"/>
      <c r="USR55" s="163"/>
      <c r="USS55" s="163"/>
      <c r="UST55" s="163"/>
      <c r="USU55" s="163"/>
      <c r="USV55" s="163"/>
      <c r="USW55" s="163"/>
      <c r="USX55" s="163"/>
      <c r="USY55" s="163"/>
      <c r="USZ55" s="163"/>
      <c r="UTA55" s="163"/>
      <c r="UTB55" s="163"/>
      <c r="UTC55" s="163"/>
      <c r="UTD55" s="163"/>
      <c r="UTE55" s="163"/>
      <c r="UTF55" s="163"/>
      <c r="UTG55" s="163"/>
      <c r="UTH55" s="163"/>
      <c r="UTI55" s="163"/>
      <c r="UTJ55" s="163"/>
      <c r="UTK55" s="163"/>
      <c r="UTL55" s="163"/>
      <c r="UTM55" s="163"/>
      <c r="UTN55" s="163"/>
      <c r="UTO55" s="163"/>
      <c r="UTP55" s="163"/>
      <c r="UTQ55" s="163"/>
      <c r="UTR55" s="163"/>
      <c r="UTS55" s="163"/>
      <c r="UTT55" s="163"/>
      <c r="UTU55" s="163"/>
      <c r="UTV55" s="163"/>
      <c r="UTW55" s="163"/>
      <c r="UTX55" s="163"/>
      <c r="UTY55" s="163"/>
      <c r="UTZ55" s="163"/>
      <c r="UUA55" s="163"/>
      <c r="UUB55" s="163"/>
      <c r="UUC55" s="163"/>
      <c r="UUD55" s="163"/>
      <c r="UUE55" s="163"/>
      <c r="UUF55" s="163"/>
      <c r="UUG55" s="163"/>
      <c r="UUH55" s="163"/>
      <c r="UUI55" s="163"/>
      <c r="UUJ55" s="163"/>
      <c r="UUK55" s="163"/>
      <c r="UUL55" s="163"/>
      <c r="UUM55" s="163"/>
      <c r="UUN55" s="163"/>
      <c r="UUO55" s="163"/>
      <c r="UUP55" s="163"/>
      <c r="UUQ55" s="163"/>
      <c r="UUR55" s="163"/>
      <c r="UUS55" s="163"/>
      <c r="UUT55" s="163"/>
      <c r="UUU55" s="163"/>
      <c r="UUV55" s="163"/>
      <c r="UUW55" s="163"/>
      <c r="UUX55" s="163"/>
      <c r="UUY55" s="163"/>
      <c r="UUZ55" s="163"/>
      <c r="UVA55" s="163"/>
      <c r="UVB55" s="163"/>
      <c r="UVC55" s="163"/>
      <c r="UVD55" s="163"/>
      <c r="UVE55" s="163"/>
      <c r="UVF55" s="163"/>
      <c r="UVG55" s="163"/>
      <c r="UVH55" s="163"/>
      <c r="UVI55" s="163"/>
      <c r="UVJ55" s="163"/>
      <c r="UVK55" s="163"/>
      <c r="UVL55" s="163"/>
      <c r="UVM55" s="163"/>
      <c r="UVN55" s="163"/>
      <c r="UVO55" s="163"/>
      <c r="UVP55" s="163"/>
      <c r="UVQ55" s="163"/>
      <c r="UVR55" s="163"/>
      <c r="UVS55" s="163"/>
      <c r="UVT55" s="163"/>
      <c r="UVU55" s="163"/>
      <c r="UVV55" s="163"/>
      <c r="UVW55" s="163"/>
      <c r="UVX55" s="163"/>
      <c r="UVY55" s="163"/>
      <c r="UVZ55" s="163"/>
      <c r="UWA55" s="163"/>
      <c r="UWB55" s="163"/>
      <c r="UWC55" s="163"/>
      <c r="UWD55" s="163"/>
      <c r="UWE55" s="163"/>
      <c r="UWF55" s="163"/>
      <c r="UWG55" s="163"/>
      <c r="UWH55" s="163"/>
      <c r="UWI55" s="163"/>
      <c r="UWJ55" s="163"/>
      <c r="UWK55" s="163"/>
      <c r="UWL55" s="163"/>
      <c r="UWM55" s="163"/>
      <c r="UWN55" s="163"/>
      <c r="UWO55" s="163"/>
      <c r="UWP55" s="163"/>
      <c r="UWQ55" s="163"/>
      <c r="UWR55" s="163"/>
      <c r="UWS55" s="163"/>
      <c r="UWT55" s="163"/>
      <c r="UWU55" s="163"/>
      <c r="UWV55" s="163"/>
      <c r="UWW55" s="163"/>
      <c r="UWX55" s="163"/>
      <c r="UWY55" s="163"/>
      <c r="UWZ55" s="163"/>
      <c r="UXA55" s="163"/>
      <c r="UXB55" s="163"/>
      <c r="UXC55" s="163"/>
      <c r="UXD55" s="163"/>
      <c r="UXE55" s="163"/>
      <c r="UXF55" s="163"/>
      <c r="UXG55" s="163"/>
      <c r="UXH55" s="163"/>
      <c r="UXI55" s="163"/>
      <c r="UXJ55" s="163"/>
      <c r="UXK55" s="163"/>
      <c r="UXL55" s="163"/>
      <c r="UXM55" s="163"/>
      <c r="UXN55" s="163"/>
      <c r="UXO55" s="163"/>
      <c r="UXP55" s="163"/>
      <c r="UXQ55" s="163"/>
      <c r="UXR55" s="163"/>
      <c r="UXS55" s="163"/>
      <c r="UXT55" s="163"/>
      <c r="UXU55" s="163"/>
      <c r="UXV55" s="163"/>
      <c r="UXW55" s="163"/>
      <c r="UXX55" s="163"/>
      <c r="UXY55" s="163"/>
      <c r="UXZ55" s="163"/>
      <c r="UYA55" s="163"/>
      <c r="UYB55" s="163"/>
      <c r="UYC55" s="163"/>
      <c r="UYD55" s="163"/>
      <c r="UYE55" s="163"/>
      <c r="UYF55" s="163"/>
      <c r="UYG55" s="163"/>
      <c r="UYH55" s="163"/>
      <c r="UYI55" s="163"/>
      <c r="UYJ55" s="163"/>
      <c r="UYK55" s="163"/>
      <c r="UYL55" s="163"/>
      <c r="UYM55" s="163"/>
      <c r="UYN55" s="163"/>
      <c r="UYO55" s="163"/>
      <c r="UYP55" s="163"/>
      <c r="UYQ55" s="163"/>
      <c r="UYR55" s="163"/>
      <c r="UYS55" s="163"/>
      <c r="UYT55" s="163"/>
      <c r="UYU55" s="163"/>
      <c r="UYV55" s="163"/>
      <c r="UYW55" s="163"/>
      <c r="UYX55" s="163"/>
      <c r="UYY55" s="163"/>
      <c r="UYZ55" s="163"/>
      <c r="UZA55" s="163"/>
      <c r="UZB55" s="163"/>
      <c r="UZC55" s="163"/>
      <c r="UZD55" s="163"/>
      <c r="UZE55" s="163"/>
      <c r="UZF55" s="163"/>
      <c r="UZG55" s="163"/>
      <c r="UZH55" s="163"/>
      <c r="UZI55" s="163"/>
      <c r="UZJ55" s="163"/>
      <c r="UZK55" s="163"/>
      <c r="UZL55" s="163"/>
      <c r="UZM55" s="163"/>
      <c r="UZN55" s="163"/>
      <c r="UZO55" s="163"/>
      <c r="UZP55" s="163"/>
      <c r="UZQ55" s="163"/>
      <c r="UZR55" s="163"/>
      <c r="UZS55" s="163"/>
      <c r="UZT55" s="163"/>
      <c r="UZU55" s="163"/>
      <c r="UZV55" s="163"/>
      <c r="UZW55" s="163"/>
      <c r="UZX55" s="163"/>
      <c r="UZY55" s="163"/>
      <c r="UZZ55" s="163"/>
      <c r="VAA55" s="163"/>
      <c r="VAB55" s="163"/>
      <c r="VAC55" s="163"/>
      <c r="VAD55" s="163"/>
      <c r="VAE55" s="163"/>
      <c r="VAF55" s="163"/>
      <c r="VAG55" s="163"/>
      <c r="VAH55" s="163"/>
      <c r="VAI55" s="163"/>
      <c r="VAJ55" s="163"/>
      <c r="VAK55" s="163"/>
      <c r="VAL55" s="163"/>
      <c r="VAM55" s="163"/>
      <c r="VAN55" s="163"/>
      <c r="VAO55" s="163"/>
      <c r="VAP55" s="163"/>
      <c r="VAQ55" s="163"/>
      <c r="VAR55" s="163"/>
      <c r="VAS55" s="163"/>
      <c r="VAT55" s="163"/>
      <c r="VAU55" s="163"/>
      <c r="VAV55" s="163"/>
      <c r="VAW55" s="163"/>
      <c r="VAX55" s="163"/>
      <c r="VAY55" s="163"/>
      <c r="VAZ55" s="163"/>
      <c r="VBA55" s="163"/>
      <c r="VBB55" s="163"/>
      <c r="VBC55" s="163"/>
      <c r="VBD55" s="163"/>
      <c r="VBE55" s="163"/>
      <c r="VBF55" s="163"/>
      <c r="VBG55" s="163"/>
      <c r="VBH55" s="163"/>
      <c r="VBI55" s="163"/>
      <c r="VBJ55" s="163"/>
      <c r="VBK55" s="163"/>
      <c r="VBL55" s="163"/>
      <c r="VBM55" s="163"/>
      <c r="VBN55" s="163"/>
      <c r="VBO55" s="163"/>
      <c r="VBP55" s="163"/>
      <c r="VBQ55" s="163"/>
      <c r="VBR55" s="163"/>
      <c r="VBS55" s="163"/>
      <c r="VBT55" s="163"/>
      <c r="VBU55" s="163"/>
      <c r="VBV55" s="163"/>
      <c r="VBW55" s="163"/>
      <c r="VBX55" s="163"/>
      <c r="VBY55" s="163"/>
      <c r="VBZ55" s="163"/>
      <c r="VCA55" s="163"/>
      <c r="VCB55" s="163"/>
      <c r="VCC55" s="163"/>
      <c r="VCD55" s="163"/>
      <c r="VCE55" s="163"/>
      <c r="VCF55" s="163"/>
      <c r="VCG55" s="163"/>
      <c r="VCH55" s="163"/>
      <c r="VCI55" s="163"/>
      <c r="VCJ55" s="163"/>
      <c r="VCK55" s="163"/>
      <c r="VCL55" s="163"/>
      <c r="VCM55" s="163"/>
      <c r="VCN55" s="163"/>
      <c r="VCO55" s="163"/>
      <c r="VCP55" s="163"/>
      <c r="VCQ55" s="163"/>
      <c r="VCR55" s="163"/>
      <c r="VCS55" s="163"/>
      <c r="VCT55" s="163"/>
      <c r="VCU55" s="163"/>
      <c r="VCV55" s="163"/>
      <c r="VCW55" s="163"/>
      <c r="VCX55" s="163"/>
      <c r="VCY55" s="163"/>
      <c r="VCZ55" s="163"/>
      <c r="VDA55" s="163"/>
      <c r="VDB55" s="163"/>
      <c r="VDC55" s="163"/>
      <c r="VDD55" s="163"/>
      <c r="VDE55" s="163"/>
      <c r="VDF55" s="163"/>
      <c r="VDG55" s="163"/>
      <c r="VDH55" s="163"/>
      <c r="VDI55" s="163"/>
      <c r="VDJ55" s="163"/>
      <c r="VDK55" s="163"/>
      <c r="VDL55" s="163"/>
      <c r="VDM55" s="163"/>
      <c r="VDN55" s="163"/>
      <c r="VDO55" s="163"/>
      <c r="VDP55" s="163"/>
      <c r="VDQ55" s="163"/>
      <c r="VDR55" s="163"/>
      <c r="VDS55" s="163"/>
      <c r="VDT55" s="163"/>
      <c r="VDU55" s="163"/>
      <c r="VDV55" s="163"/>
      <c r="VDW55" s="163"/>
      <c r="VDX55" s="163"/>
      <c r="VDY55" s="163"/>
      <c r="VDZ55" s="163"/>
      <c r="VEA55" s="163"/>
      <c r="VEB55" s="163"/>
      <c r="VEC55" s="163"/>
      <c r="VED55" s="163"/>
      <c r="VEE55" s="163"/>
      <c r="VEF55" s="163"/>
      <c r="VEG55" s="163"/>
      <c r="VEH55" s="163"/>
      <c r="VEI55" s="163"/>
      <c r="VEJ55" s="163"/>
      <c r="VEK55" s="163"/>
      <c r="VEL55" s="163"/>
      <c r="VEM55" s="163"/>
      <c r="VEN55" s="163"/>
      <c r="VEO55" s="163"/>
      <c r="VEP55" s="163"/>
      <c r="VEQ55" s="163"/>
      <c r="VER55" s="163"/>
      <c r="VES55" s="163"/>
      <c r="VET55" s="163"/>
      <c r="VEU55" s="163"/>
      <c r="VEV55" s="163"/>
      <c r="VEW55" s="163"/>
      <c r="VEX55" s="163"/>
      <c r="VEY55" s="163"/>
      <c r="VEZ55" s="163"/>
      <c r="VFA55" s="163"/>
      <c r="VFB55" s="163"/>
      <c r="VFC55" s="163"/>
      <c r="VFD55" s="163"/>
      <c r="VFE55" s="163"/>
      <c r="VFF55" s="163"/>
      <c r="VFG55" s="163"/>
      <c r="VFH55" s="163"/>
      <c r="VFI55" s="163"/>
      <c r="VFJ55" s="163"/>
      <c r="VFK55" s="163"/>
      <c r="VFL55" s="163"/>
      <c r="VFM55" s="163"/>
      <c r="VFN55" s="163"/>
      <c r="VFO55" s="163"/>
      <c r="VFP55" s="163"/>
      <c r="VFQ55" s="163"/>
      <c r="VFR55" s="163"/>
      <c r="VFS55" s="163"/>
      <c r="VFT55" s="163"/>
      <c r="VFU55" s="163"/>
      <c r="VFV55" s="163"/>
      <c r="VFW55" s="163"/>
      <c r="VFX55" s="163"/>
      <c r="VFY55" s="163"/>
      <c r="VFZ55" s="163"/>
      <c r="VGA55" s="163"/>
      <c r="VGB55" s="163"/>
      <c r="VGC55" s="163"/>
      <c r="VGD55" s="163"/>
      <c r="VGE55" s="163"/>
      <c r="VGF55" s="163"/>
      <c r="VGG55" s="163"/>
      <c r="VGH55" s="163"/>
      <c r="VGI55" s="163"/>
      <c r="VGJ55" s="163"/>
      <c r="VGK55" s="163"/>
      <c r="VGL55" s="163"/>
      <c r="VGM55" s="163"/>
      <c r="VGN55" s="163"/>
      <c r="VGO55" s="163"/>
      <c r="VGP55" s="163"/>
      <c r="VGQ55" s="163"/>
      <c r="VGR55" s="163"/>
      <c r="VGS55" s="163"/>
      <c r="VGT55" s="163"/>
      <c r="VGU55" s="163"/>
      <c r="VGV55" s="163"/>
      <c r="VGW55" s="163"/>
      <c r="VGX55" s="163"/>
      <c r="VGY55" s="163"/>
      <c r="VGZ55" s="163"/>
      <c r="VHA55" s="163"/>
      <c r="VHB55" s="163"/>
      <c r="VHC55" s="163"/>
      <c r="VHD55" s="163"/>
      <c r="VHE55" s="163"/>
      <c r="VHF55" s="163"/>
      <c r="VHG55" s="163"/>
      <c r="VHH55" s="163"/>
      <c r="VHI55" s="163"/>
      <c r="VHJ55" s="163"/>
      <c r="VHK55" s="163"/>
      <c r="VHL55" s="163"/>
      <c r="VHM55" s="163"/>
      <c r="VHN55" s="163"/>
      <c r="VHO55" s="163"/>
      <c r="VHP55" s="163"/>
      <c r="VHQ55" s="163"/>
      <c r="VHR55" s="163"/>
      <c r="VHS55" s="163"/>
      <c r="VHT55" s="163"/>
      <c r="VHU55" s="163"/>
      <c r="VHV55" s="163"/>
      <c r="VHW55" s="163"/>
      <c r="VHX55" s="163"/>
      <c r="VHY55" s="163"/>
      <c r="VHZ55" s="163"/>
      <c r="VIA55" s="163"/>
      <c r="VIB55" s="163"/>
      <c r="VIC55" s="163"/>
      <c r="VID55" s="163"/>
      <c r="VIE55" s="163"/>
      <c r="VIF55" s="163"/>
      <c r="VIG55" s="163"/>
      <c r="VIH55" s="163"/>
      <c r="VII55" s="163"/>
      <c r="VIJ55" s="163"/>
      <c r="VIK55" s="163"/>
      <c r="VIL55" s="163"/>
      <c r="VIM55" s="163"/>
      <c r="VIN55" s="163"/>
      <c r="VIO55" s="163"/>
      <c r="VIP55" s="163"/>
      <c r="VIQ55" s="163"/>
      <c r="VIR55" s="163"/>
      <c r="VIS55" s="163"/>
      <c r="VIT55" s="163"/>
      <c r="VIU55" s="163"/>
      <c r="VIV55" s="163"/>
      <c r="VIW55" s="163"/>
      <c r="VIX55" s="163"/>
      <c r="VIY55" s="163"/>
      <c r="VIZ55" s="163"/>
      <c r="VJA55" s="163"/>
      <c r="VJB55" s="163"/>
      <c r="VJC55" s="163"/>
      <c r="VJD55" s="163"/>
      <c r="VJE55" s="163"/>
      <c r="VJF55" s="163"/>
      <c r="VJG55" s="163"/>
      <c r="VJH55" s="163"/>
      <c r="VJI55" s="163"/>
      <c r="VJJ55" s="163"/>
      <c r="VJK55" s="163"/>
      <c r="VJL55" s="163"/>
      <c r="VJM55" s="163"/>
      <c r="VJN55" s="163"/>
      <c r="VJO55" s="163"/>
      <c r="VJP55" s="163"/>
      <c r="VJQ55" s="163"/>
      <c r="VJR55" s="163"/>
      <c r="VJS55" s="163"/>
      <c r="VJT55" s="163"/>
      <c r="VJU55" s="163"/>
      <c r="VJV55" s="163"/>
      <c r="VJW55" s="163"/>
      <c r="VJX55" s="163"/>
      <c r="VJY55" s="163"/>
      <c r="VJZ55" s="163"/>
      <c r="VKA55" s="163"/>
      <c r="VKB55" s="163"/>
      <c r="VKC55" s="163"/>
      <c r="VKD55" s="163"/>
      <c r="VKE55" s="163"/>
      <c r="VKF55" s="163"/>
      <c r="VKG55" s="163"/>
      <c r="VKH55" s="163"/>
      <c r="VKI55" s="163"/>
      <c r="VKJ55" s="163"/>
      <c r="VKK55" s="163"/>
      <c r="VKL55" s="163"/>
      <c r="VKM55" s="163"/>
      <c r="VKN55" s="163"/>
      <c r="VKO55" s="163"/>
      <c r="VKP55" s="163"/>
      <c r="VKQ55" s="163"/>
      <c r="VKR55" s="163"/>
      <c r="VKS55" s="163"/>
      <c r="VKT55" s="163"/>
      <c r="VKU55" s="163"/>
      <c r="VKV55" s="163"/>
      <c r="VKW55" s="163"/>
      <c r="VKX55" s="163"/>
      <c r="VKY55" s="163"/>
      <c r="VKZ55" s="163"/>
      <c r="VLA55" s="163"/>
      <c r="VLB55" s="163"/>
      <c r="VLC55" s="163"/>
      <c r="VLD55" s="163"/>
      <c r="VLE55" s="163"/>
      <c r="VLF55" s="163"/>
      <c r="VLG55" s="163"/>
      <c r="VLH55" s="163"/>
      <c r="VLI55" s="163"/>
      <c r="VLJ55" s="163"/>
      <c r="VLK55" s="163"/>
      <c r="VLL55" s="163"/>
      <c r="VLM55" s="163"/>
      <c r="VLN55" s="163"/>
      <c r="VLO55" s="163"/>
      <c r="VLP55" s="163"/>
      <c r="VLQ55" s="163"/>
      <c r="VLR55" s="163"/>
      <c r="VLS55" s="163"/>
      <c r="VLT55" s="163"/>
      <c r="VLU55" s="163"/>
      <c r="VLV55" s="163"/>
      <c r="VLW55" s="163"/>
      <c r="VLX55" s="163"/>
      <c r="VLY55" s="163"/>
      <c r="VLZ55" s="163"/>
      <c r="VMA55" s="163"/>
      <c r="VMB55" s="163"/>
      <c r="VMC55" s="163"/>
      <c r="VMD55" s="163"/>
      <c r="VME55" s="163"/>
      <c r="VMF55" s="163"/>
      <c r="VMG55" s="163"/>
      <c r="VMH55" s="163"/>
      <c r="VMI55" s="163"/>
      <c r="VMJ55" s="163"/>
      <c r="VMK55" s="163"/>
      <c r="VML55" s="163"/>
      <c r="VMM55" s="163"/>
      <c r="VMN55" s="163"/>
      <c r="VMO55" s="163"/>
      <c r="VMP55" s="163"/>
      <c r="VMQ55" s="163"/>
      <c r="VMR55" s="163"/>
      <c r="VMS55" s="163"/>
      <c r="VMT55" s="163"/>
      <c r="VMU55" s="163"/>
      <c r="VMV55" s="163"/>
      <c r="VMW55" s="163"/>
      <c r="VMX55" s="163"/>
      <c r="VMY55" s="163"/>
      <c r="VMZ55" s="163"/>
      <c r="VNA55" s="163"/>
      <c r="VNB55" s="163"/>
      <c r="VNC55" s="163"/>
      <c r="VND55" s="163"/>
      <c r="VNE55" s="163"/>
      <c r="VNF55" s="163"/>
      <c r="VNG55" s="163"/>
      <c r="VNH55" s="163"/>
      <c r="VNI55" s="163"/>
      <c r="VNJ55" s="163"/>
      <c r="VNK55" s="163"/>
      <c r="VNL55" s="163"/>
      <c r="VNM55" s="163"/>
      <c r="VNN55" s="163"/>
      <c r="VNO55" s="163"/>
      <c r="VNP55" s="163"/>
      <c r="VNQ55" s="163"/>
      <c r="VNR55" s="163"/>
      <c r="VNS55" s="163"/>
      <c r="VNT55" s="163"/>
      <c r="VNU55" s="163"/>
      <c r="VNV55" s="163"/>
      <c r="VNW55" s="163"/>
      <c r="VNX55" s="163"/>
      <c r="VNY55" s="163"/>
      <c r="VNZ55" s="163"/>
      <c r="VOA55" s="163"/>
      <c r="VOB55" s="163"/>
      <c r="VOC55" s="163"/>
      <c r="VOD55" s="163"/>
      <c r="VOE55" s="163"/>
      <c r="VOF55" s="163"/>
      <c r="VOG55" s="163"/>
      <c r="VOH55" s="163"/>
      <c r="VOI55" s="163"/>
      <c r="VOJ55" s="163"/>
      <c r="VOK55" s="163"/>
      <c r="VOL55" s="163"/>
      <c r="VOM55" s="163"/>
      <c r="VON55" s="163"/>
      <c r="VOO55" s="163"/>
      <c r="VOP55" s="163"/>
      <c r="VOQ55" s="163"/>
      <c r="VOR55" s="163"/>
      <c r="VOS55" s="163"/>
      <c r="VOT55" s="163"/>
      <c r="VOU55" s="163"/>
      <c r="VOV55" s="163"/>
      <c r="VOW55" s="163"/>
      <c r="VOX55" s="163"/>
      <c r="VOY55" s="163"/>
      <c r="VOZ55" s="163"/>
      <c r="VPA55" s="163"/>
      <c r="VPB55" s="163"/>
      <c r="VPC55" s="163"/>
      <c r="VPD55" s="163"/>
      <c r="VPE55" s="163"/>
      <c r="VPF55" s="163"/>
      <c r="VPG55" s="163"/>
      <c r="VPH55" s="163"/>
      <c r="VPI55" s="163"/>
      <c r="VPJ55" s="163"/>
      <c r="VPK55" s="163"/>
      <c r="VPL55" s="163"/>
      <c r="VPM55" s="163"/>
      <c r="VPN55" s="163"/>
      <c r="VPO55" s="163"/>
      <c r="VPP55" s="163"/>
      <c r="VPQ55" s="163"/>
      <c r="VPR55" s="163"/>
      <c r="VPS55" s="163"/>
      <c r="VPT55" s="163"/>
      <c r="VPU55" s="163"/>
      <c r="VPV55" s="163"/>
      <c r="VPW55" s="163"/>
      <c r="VPX55" s="163"/>
      <c r="VPY55" s="163"/>
      <c r="VPZ55" s="163"/>
      <c r="VQA55" s="163"/>
      <c r="VQB55" s="163"/>
      <c r="VQC55" s="163"/>
      <c r="VQD55" s="163"/>
      <c r="VQE55" s="163"/>
      <c r="VQF55" s="163"/>
      <c r="VQG55" s="163"/>
      <c r="VQH55" s="163"/>
      <c r="VQI55" s="163"/>
      <c r="VQJ55" s="163"/>
      <c r="VQK55" s="163"/>
      <c r="VQL55" s="163"/>
      <c r="VQM55" s="163"/>
      <c r="VQN55" s="163"/>
      <c r="VQO55" s="163"/>
      <c r="VQP55" s="163"/>
      <c r="VQQ55" s="163"/>
      <c r="VQR55" s="163"/>
      <c r="VQS55" s="163"/>
      <c r="VQT55" s="163"/>
      <c r="VQU55" s="163"/>
      <c r="VQV55" s="163"/>
      <c r="VQW55" s="163"/>
      <c r="VQX55" s="163"/>
      <c r="VQY55" s="163"/>
      <c r="VQZ55" s="163"/>
      <c r="VRA55" s="163"/>
      <c r="VRB55" s="163"/>
      <c r="VRC55" s="163"/>
      <c r="VRD55" s="163"/>
      <c r="VRE55" s="163"/>
      <c r="VRF55" s="163"/>
      <c r="VRG55" s="163"/>
      <c r="VRH55" s="163"/>
      <c r="VRI55" s="163"/>
      <c r="VRJ55" s="163"/>
      <c r="VRK55" s="163"/>
      <c r="VRL55" s="163"/>
      <c r="VRM55" s="163"/>
      <c r="VRN55" s="163"/>
      <c r="VRO55" s="163"/>
      <c r="VRP55" s="163"/>
      <c r="VRQ55" s="163"/>
      <c r="VRR55" s="163"/>
      <c r="VRS55" s="163"/>
      <c r="VRT55" s="163"/>
      <c r="VRU55" s="163"/>
      <c r="VRV55" s="163"/>
      <c r="VRW55" s="163"/>
      <c r="VRX55" s="163"/>
      <c r="VRY55" s="163"/>
      <c r="VRZ55" s="163"/>
      <c r="VSA55" s="163"/>
      <c r="VSB55" s="163"/>
      <c r="VSC55" s="163"/>
      <c r="VSD55" s="163"/>
      <c r="VSE55" s="163"/>
      <c r="VSF55" s="163"/>
      <c r="VSG55" s="163"/>
      <c r="VSH55" s="163"/>
      <c r="VSI55" s="163"/>
      <c r="VSJ55" s="163"/>
      <c r="VSK55" s="163"/>
      <c r="VSL55" s="163"/>
      <c r="VSM55" s="163"/>
      <c r="VSN55" s="163"/>
      <c r="VSO55" s="163"/>
      <c r="VSP55" s="163"/>
      <c r="VSQ55" s="163"/>
      <c r="VSR55" s="163"/>
      <c r="VSS55" s="163"/>
      <c r="VST55" s="163"/>
      <c r="VSU55" s="163"/>
      <c r="VSV55" s="163"/>
      <c r="VSW55" s="163"/>
      <c r="VSX55" s="163"/>
      <c r="VSY55" s="163"/>
      <c r="VSZ55" s="163"/>
      <c r="VTA55" s="163"/>
      <c r="VTB55" s="163"/>
      <c r="VTC55" s="163"/>
      <c r="VTD55" s="163"/>
      <c r="VTE55" s="163"/>
      <c r="VTF55" s="163"/>
      <c r="VTG55" s="163"/>
      <c r="VTH55" s="163"/>
      <c r="VTI55" s="163"/>
      <c r="VTJ55" s="163"/>
      <c r="VTK55" s="163"/>
      <c r="VTL55" s="163"/>
      <c r="VTM55" s="163"/>
      <c r="VTN55" s="163"/>
      <c r="VTO55" s="163"/>
      <c r="VTP55" s="163"/>
      <c r="VTQ55" s="163"/>
      <c r="VTR55" s="163"/>
      <c r="VTS55" s="163"/>
      <c r="VTT55" s="163"/>
      <c r="VTU55" s="163"/>
      <c r="VTV55" s="163"/>
      <c r="VTW55" s="163"/>
      <c r="VTX55" s="163"/>
      <c r="VTY55" s="163"/>
      <c r="VTZ55" s="163"/>
      <c r="VUA55" s="163"/>
      <c r="VUB55" s="163"/>
      <c r="VUC55" s="163"/>
      <c r="VUD55" s="163"/>
      <c r="VUE55" s="163"/>
      <c r="VUF55" s="163"/>
      <c r="VUG55" s="163"/>
      <c r="VUH55" s="163"/>
      <c r="VUI55" s="163"/>
      <c r="VUJ55" s="163"/>
      <c r="VUK55" s="163"/>
      <c r="VUL55" s="163"/>
      <c r="VUM55" s="163"/>
      <c r="VUN55" s="163"/>
      <c r="VUO55" s="163"/>
      <c r="VUP55" s="163"/>
      <c r="VUQ55" s="163"/>
      <c r="VUR55" s="163"/>
      <c r="VUS55" s="163"/>
      <c r="VUT55" s="163"/>
      <c r="VUU55" s="163"/>
      <c r="VUV55" s="163"/>
      <c r="VUW55" s="163"/>
      <c r="VUX55" s="163"/>
      <c r="VUY55" s="163"/>
      <c r="VUZ55" s="163"/>
      <c r="VVA55" s="163"/>
      <c r="VVB55" s="163"/>
      <c r="VVC55" s="163"/>
      <c r="VVD55" s="163"/>
      <c r="VVE55" s="163"/>
      <c r="VVF55" s="163"/>
      <c r="VVG55" s="163"/>
      <c r="VVH55" s="163"/>
      <c r="VVI55" s="163"/>
      <c r="VVJ55" s="163"/>
      <c r="VVK55" s="163"/>
      <c r="VVL55" s="163"/>
      <c r="VVM55" s="163"/>
      <c r="VVN55" s="163"/>
      <c r="VVO55" s="163"/>
      <c r="VVP55" s="163"/>
      <c r="VVQ55" s="163"/>
      <c r="VVR55" s="163"/>
      <c r="VVS55" s="163"/>
      <c r="VVT55" s="163"/>
      <c r="VVU55" s="163"/>
      <c r="VVV55" s="163"/>
      <c r="VVW55" s="163"/>
      <c r="VVX55" s="163"/>
      <c r="VVY55" s="163"/>
      <c r="VVZ55" s="163"/>
      <c r="VWA55" s="163"/>
      <c r="VWB55" s="163"/>
      <c r="VWC55" s="163"/>
      <c r="VWD55" s="163"/>
      <c r="VWE55" s="163"/>
      <c r="VWF55" s="163"/>
      <c r="VWG55" s="163"/>
      <c r="VWH55" s="163"/>
      <c r="VWI55" s="163"/>
      <c r="VWJ55" s="163"/>
      <c r="VWK55" s="163"/>
      <c r="VWL55" s="163"/>
      <c r="VWM55" s="163"/>
      <c r="VWN55" s="163"/>
      <c r="VWO55" s="163"/>
      <c r="VWP55" s="163"/>
      <c r="VWQ55" s="163"/>
      <c r="VWR55" s="163"/>
      <c r="VWS55" s="163"/>
      <c r="VWT55" s="163"/>
      <c r="VWU55" s="163"/>
      <c r="VWV55" s="163"/>
      <c r="VWW55" s="163"/>
      <c r="VWX55" s="163"/>
      <c r="VWY55" s="163"/>
      <c r="VWZ55" s="163"/>
      <c r="VXA55" s="163"/>
      <c r="VXB55" s="163"/>
      <c r="VXC55" s="163"/>
      <c r="VXD55" s="163"/>
      <c r="VXE55" s="163"/>
      <c r="VXF55" s="163"/>
      <c r="VXG55" s="163"/>
      <c r="VXH55" s="163"/>
      <c r="VXI55" s="163"/>
      <c r="VXJ55" s="163"/>
      <c r="VXK55" s="163"/>
      <c r="VXL55" s="163"/>
      <c r="VXM55" s="163"/>
      <c r="VXN55" s="163"/>
      <c r="VXO55" s="163"/>
      <c r="VXP55" s="163"/>
      <c r="VXQ55" s="163"/>
      <c r="VXR55" s="163"/>
      <c r="VXS55" s="163"/>
      <c r="VXT55" s="163"/>
      <c r="VXU55" s="163"/>
      <c r="VXV55" s="163"/>
      <c r="VXW55" s="163"/>
      <c r="VXX55" s="163"/>
      <c r="VXY55" s="163"/>
      <c r="VXZ55" s="163"/>
      <c r="VYA55" s="163"/>
      <c r="VYB55" s="163"/>
      <c r="VYC55" s="163"/>
      <c r="VYD55" s="163"/>
      <c r="VYE55" s="163"/>
      <c r="VYF55" s="163"/>
      <c r="VYG55" s="163"/>
      <c r="VYH55" s="163"/>
      <c r="VYI55" s="163"/>
      <c r="VYJ55" s="163"/>
      <c r="VYK55" s="163"/>
      <c r="VYL55" s="163"/>
      <c r="VYM55" s="163"/>
      <c r="VYN55" s="163"/>
      <c r="VYO55" s="163"/>
      <c r="VYP55" s="163"/>
      <c r="VYQ55" s="163"/>
      <c r="VYR55" s="163"/>
      <c r="VYS55" s="163"/>
      <c r="VYT55" s="163"/>
      <c r="VYU55" s="163"/>
      <c r="VYV55" s="163"/>
      <c r="VYW55" s="163"/>
      <c r="VYX55" s="163"/>
      <c r="VYY55" s="163"/>
      <c r="VYZ55" s="163"/>
      <c r="VZA55" s="163"/>
      <c r="VZB55" s="163"/>
      <c r="VZC55" s="163"/>
      <c r="VZD55" s="163"/>
      <c r="VZE55" s="163"/>
      <c r="VZF55" s="163"/>
      <c r="VZG55" s="163"/>
      <c r="VZH55" s="163"/>
      <c r="VZI55" s="163"/>
      <c r="VZJ55" s="163"/>
      <c r="VZK55" s="163"/>
      <c r="VZL55" s="163"/>
      <c r="VZM55" s="163"/>
      <c r="VZN55" s="163"/>
      <c r="VZO55" s="163"/>
      <c r="VZP55" s="163"/>
      <c r="VZQ55" s="163"/>
      <c r="VZR55" s="163"/>
      <c r="VZS55" s="163"/>
      <c r="VZT55" s="163"/>
      <c r="VZU55" s="163"/>
      <c r="VZV55" s="163"/>
      <c r="VZW55" s="163"/>
      <c r="VZX55" s="163"/>
      <c r="VZY55" s="163"/>
      <c r="VZZ55" s="163"/>
      <c r="WAA55" s="163"/>
      <c r="WAB55" s="163"/>
      <c r="WAC55" s="163"/>
      <c r="WAD55" s="163"/>
      <c r="WAE55" s="163"/>
      <c r="WAF55" s="163"/>
      <c r="WAG55" s="163"/>
      <c r="WAH55" s="163"/>
      <c r="WAI55" s="163"/>
      <c r="WAJ55" s="163"/>
      <c r="WAK55" s="163"/>
      <c r="WAL55" s="163"/>
      <c r="WAM55" s="163"/>
      <c r="WAN55" s="163"/>
      <c r="WAO55" s="163"/>
      <c r="WAP55" s="163"/>
      <c r="WAQ55" s="163"/>
      <c r="WAR55" s="163"/>
      <c r="WAS55" s="163"/>
      <c r="WAT55" s="163"/>
      <c r="WAU55" s="163"/>
      <c r="WAV55" s="163"/>
      <c r="WAW55" s="163"/>
      <c r="WAX55" s="163"/>
      <c r="WAY55" s="163"/>
      <c r="WAZ55" s="163"/>
      <c r="WBA55" s="163"/>
      <c r="WBB55" s="163"/>
      <c r="WBC55" s="163"/>
      <c r="WBD55" s="163"/>
      <c r="WBE55" s="163"/>
      <c r="WBF55" s="163"/>
      <c r="WBG55" s="163"/>
      <c r="WBH55" s="163"/>
      <c r="WBI55" s="163"/>
      <c r="WBJ55" s="163"/>
      <c r="WBK55" s="163"/>
      <c r="WBL55" s="163"/>
      <c r="WBM55" s="163"/>
      <c r="WBN55" s="163"/>
      <c r="WBO55" s="163"/>
      <c r="WBP55" s="163"/>
      <c r="WBQ55" s="163"/>
      <c r="WBR55" s="163"/>
      <c r="WBS55" s="163"/>
      <c r="WBT55" s="163"/>
      <c r="WBU55" s="163"/>
      <c r="WBV55" s="163"/>
      <c r="WBW55" s="163"/>
      <c r="WBX55" s="163"/>
      <c r="WBY55" s="163"/>
      <c r="WBZ55" s="163"/>
      <c r="WCA55" s="163"/>
      <c r="WCB55" s="163"/>
      <c r="WCC55" s="163"/>
      <c r="WCD55" s="163"/>
      <c r="WCE55" s="163"/>
      <c r="WCF55" s="163"/>
      <c r="WCG55" s="163"/>
      <c r="WCH55" s="163"/>
      <c r="WCI55" s="163"/>
      <c r="WCJ55" s="163"/>
      <c r="WCK55" s="163"/>
      <c r="WCL55" s="163"/>
      <c r="WCM55" s="163"/>
      <c r="WCN55" s="163"/>
      <c r="WCO55" s="163"/>
      <c r="WCP55" s="163"/>
      <c r="WCQ55" s="163"/>
      <c r="WCR55" s="163"/>
      <c r="WCS55" s="163"/>
      <c r="WCT55" s="163"/>
      <c r="WCU55" s="163"/>
      <c r="WCV55" s="163"/>
      <c r="WCW55" s="163"/>
      <c r="WCX55" s="163"/>
      <c r="WCY55" s="163"/>
      <c r="WCZ55" s="163"/>
      <c r="WDA55" s="163"/>
      <c r="WDB55" s="163"/>
      <c r="WDC55" s="163"/>
      <c r="WDD55" s="163"/>
      <c r="WDE55" s="163"/>
      <c r="WDF55" s="163"/>
      <c r="WDG55" s="163"/>
      <c r="WDH55" s="163"/>
      <c r="WDI55" s="163"/>
      <c r="WDJ55" s="163"/>
      <c r="WDK55" s="163"/>
      <c r="WDL55" s="163"/>
      <c r="WDM55" s="163"/>
      <c r="WDN55" s="163"/>
      <c r="WDO55" s="163"/>
      <c r="WDP55" s="163"/>
      <c r="WDQ55" s="163"/>
      <c r="WDR55" s="163"/>
      <c r="WDS55" s="163"/>
      <c r="WDT55" s="163"/>
      <c r="WDU55" s="163"/>
      <c r="WDV55" s="163"/>
      <c r="WDW55" s="163"/>
      <c r="WDX55" s="163"/>
      <c r="WDY55" s="163"/>
      <c r="WDZ55" s="163"/>
      <c r="WEA55" s="163"/>
      <c r="WEB55" s="163"/>
      <c r="WEC55" s="163"/>
      <c r="WED55" s="163"/>
      <c r="WEE55" s="163"/>
      <c r="WEF55" s="163"/>
      <c r="WEG55" s="163"/>
      <c r="WEH55" s="163"/>
      <c r="WEI55" s="163"/>
      <c r="WEJ55" s="163"/>
      <c r="WEK55" s="163"/>
      <c r="WEL55" s="163"/>
      <c r="WEM55" s="163"/>
      <c r="WEN55" s="163"/>
      <c r="WEO55" s="163"/>
      <c r="WEP55" s="163"/>
      <c r="WEQ55" s="163"/>
      <c r="WER55" s="163"/>
      <c r="WES55" s="163"/>
      <c r="WET55" s="163"/>
      <c r="WEU55" s="163"/>
      <c r="WEV55" s="163"/>
      <c r="WEW55" s="163"/>
      <c r="WEX55" s="163"/>
      <c r="WEY55" s="163"/>
      <c r="WEZ55" s="163"/>
      <c r="WFA55" s="163"/>
      <c r="WFB55" s="163"/>
      <c r="WFC55" s="163"/>
      <c r="WFD55" s="163"/>
      <c r="WFE55" s="163"/>
      <c r="WFF55" s="163"/>
      <c r="WFG55" s="163"/>
      <c r="WFH55" s="163"/>
      <c r="WFI55" s="163"/>
      <c r="WFJ55" s="163"/>
      <c r="WFK55" s="163"/>
      <c r="WFL55" s="163"/>
      <c r="WFM55" s="163"/>
      <c r="WFN55" s="163"/>
      <c r="WFO55" s="163"/>
      <c r="WFP55" s="163"/>
      <c r="WFQ55" s="163"/>
      <c r="WFR55" s="163"/>
      <c r="WFS55" s="163"/>
      <c r="WFT55" s="163"/>
      <c r="WFU55" s="163"/>
      <c r="WFV55" s="163"/>
      <c r="WFW55" s="163"/>
      <c r="WFX55" s="163"/>
      <c r="WFY55" s="163"/>
      <c r="WFZ55" s="163"/>
      <c r="WGA55" s="163"/>
      <c r="WGB55" s="163"/>
      <c r="WGC55" s="163"/>
      <c r="WGD55" s="163"/>
      <c r="WGE55" s="163"/>
      <c r="WGF55" s="163"/>
      <c r="WGG55" s="163"/>
      <c r="WGH55" s="163"/>
      <c r="WGI55" s="163"/>
      <c r="WGJ55" s="163"/>
      <c r="WGK55" s="163"/>
      <c r="WGL55" s="163"/>
      <c r="WGM55" s="163"/>
      <c r="WGN55" s="163"/>
      <c r="WGO55" s="163"/>
      <c r="WGP55" s="163"/>
      <c r="WGQ55" s="163"/>
      <c r="WGR55" s="163"/>
      <c r="WGS55" s="163"/>
      <c r="WGT55" s="163"/>
      <c r="WGU55" s="163"/>
      <c r="WGV55" s="163"/>
      <c r="WGW55" s="163"/>
      <c r="WGX55" s="163"/>
      <c r="WGY55" s="163"/>
      <c r="WGZ55" s="163"/>
      <c r="WHA55" s="163"/>
      <c r="WHB55" s="163"/>
      <c r="WHC55" s="163"/>
      <c r="WHD55" s="163"/>
      <c r="WHE55" s="163"/>
      <c r="WHF55" s="163"/>
      <c r="WHG55" s="163"/>
      <c r="WHH55" s="163"/>
      <c r="WHI55" s="163"/>
      <c r="WHJ55" s="163"/>
      <c r="WHK55" s="163"/>
      <c r="WHL55" s="163"/>
      <c r="WHM55" s="163"/>
      <c r="WHN55" s="163"/>
      <c r="WHO55" s="163"/>
      <c r="WHP55" s="163"/>
      <c r="WHQ55" s="163"/>
      <c r="WHR55" s="163"/>
      <c r="WHS55" s="163"/>
      <c r="WHT55" s="163"/>
      <c r="WHU55" s="163"/>
      <c r="WHV55" s="163"/>
      <c r="WHW55" s="163"/>
      <c r="WHX55" s="163"/>
      <c r="WHY55" s="163"/>
      <c r="WHZ55" s="163"/>
      <c r="WIA55" s="163"/>
      <c r="WIB55" s="163"/>
      <c r="WIC55" s="163"/>
      <c r="WID55" s="163"/>
      <c r="WIE55" s="163"/>
      <c r="WIF55" s="163"/>
      <c r="WIG55" s="163"/>
      <c r="WIH55" s="163"/>
      <c r="WII55" s="163"/>
      <c r="WIJ55" s="163"/>
      <c r="WIK55" s="163"/>
      <c r="WIL55" s="163"/>
      <c r="WIM55" s="163"/>
      <c r="WIN55" s="163"/>
      <c r="WIO55" s="163"/>
      <c r="WIP55" s="163"/>
      <c r="WIQ55" s="163"/>
      <c r="WIR55" s="163"/>
      <c r="WIS55" s="163"/>
      <c r="WIT55" s="163"/>
      <c r="WIU55" s="163"/>
      <c r="WIV55" s="163"/>
      <c r="WIW55" s="163"/>
      <c r="WIX55" s="163"/>
      <c r="WIY55" s="163"/>
      <c r="WIZ55" s="163"/>
      <c r="WJA55" s="163"/>
      <c r="WJB55" s="163"/>
      <c r="WJC55" s="163"/>
      <c r="WJD55" s="163"/>
      <c r="WJE55" s="163"/>
      <c r="WJF55" s="163"/>
      <c r="WJG55" s="163"/>
      <c r="WJH55" s="163"/>
      <c r="WJI55" s="163"/>
      <c r="WJJ55" s="163"/>
      <c r="WJK55" s="163"/>
      <c r="WJL55" s="163"/>
      <c r="WJM55" s="163"/>
      <c r="WJN55" s="163"/>
      <c r="WJO55" s="163"/>
      <c r="WJP55" s="163"/>
      <c r="WJQ55" s="163"/>
      <c r="WJR55" s="163"/>
      <c r="WJS55" s="163"/>
      <c r="WJT55" s="163"/>
      <c r="WJU55" s="163"/>
      <c r="WJV55" s="163"/>
      <c r="WJW55" s="163"/>
      <c r="WJX55" s="163"/>
      <c r="WJY55" s="163"/>
      <c r="WJZ55" s="163"/>
      <c r="WKA55" s="163"/>
      <c r="WKB55" s="163"/>
      <c r="WKC55" s="163"/>
      <c r="WKD55" s="163"/>
      <c r="WKE55" s="163"/>
      <c r="WKF55" s="163"/>
      <c r="WKG55" s="163"/>
      <c r="WKH55" s="163"/>
      <c r="WKI55" s="163"/>
      <c r="WKJ55" s="163"/>
      <c r="WKK55" s="163"/>
      <c r="WKL55" s="163"/>
      <c r="WKM55" s="163"/>
      <c r="WKN55" s="163"/>
      <c r="WKO55" s="163"/>
      <c r="WKP55" s="163"/>
      <c r="WKQ55" s="163"/>
      <c r="WKR55" s="163"/>
      <c r="WKS55" s="163"/>
      <c r="WKT55" s="163"/>
      <c r="WKU55" s="163"/>
      <c r="WKV55" s="163"/>
      <c r="WKW55" s="163"/>
      <c r="WKX55" s="163"/>
      <c r="WKY55" s="163"/>
      <c r="WKZ55" s="163"/>
      <c r="WLA55" s="163"/>
      <c r="WLB55" s="163"/>
      <c r="WLC55" s="163"/>
      <c r="WLD55" s="163"/>
      <c r="WLE55" s="163"/>
      <c r="WLF55" s="163"/>
      <c r="WLG55" s="163"/>
      <c r="WLH55" s="163"/>
      <c r="WLI55" s="163"/>
      <c r="WLJ55" s="163"/>
      <c r="WLK55" s="163"/>
      <c r="WLL55" s="163"/>
      <c r="WLM55" s="163"/>
      <c r="WLN55" s="163"/>
      <c r="WLO55" s="163"/>
      <c r="WLP55" s="163"/>
      <c r="WLQ55" s="163"/>
      <c r="WLR55" s="163"/>
      <c r="WLS55" s="163"/>
      <c r="WLT55" s="163"/>
      <c r="WLU55" s="163"/>
      <c r="WLV55" s="163"/>
      <c r="WLW55" s="163"/>
      <c r="WLX55" s="163"/>
      <c r="WLY55" s="163"/>
      <c r="WLZ55" s="163"/>
      <c r="WMA55" s="163"/>
      <c r="WMB55" s="163"/>
      <c r="WMC55" s="163"/>
      <c r="WMD55" s="163"/>
      <c r="WME55" s="163"/>
      <c r="WMF55" s="163"/>
      <c r="WMG55" s="163"/>
      <c r="WMH55" s="163"/>
      <c r="WMI55" s="163"/>
      <c r="WMJ55" s="163"/>
      <c r="WMK55" s="163"/>
      <c r="WML55" s="163"/>
      <c r="WMM55" s="163"/>
      <c r="WMN55" s="163"/>
      <c r="WMO55" s="163"/>
      <c r="WMP55" s="163"/>
      <c r="WMQ55" s="163"/>
      <c r="WMR55" s="163"/>
      <c r="WMS55" s="163"/>
      <c r="WMT55" s="163"/>
      <c r="WMU55" s="163"/>
      <c r="WMV55" s="163"/>
      <c r="WMW55" s="163"/>
      <c r="WMX55" s="163"/>
      <c r="WMY55" s="163"/>
      <c r="WMZ55" s="163"/>
      <c r="WNA55" s="163"/>
      <c r="WNB55" s="163"/>
      <c r="WNC55" s="163"/>
      <c r="WND55" s="163"/>
      <c r="WNE55" s="163"/>
      <c r="WNF55" s="163"/>
      <c r="WNG55" s="163"/>
      <c r="WNH55" s="163"/>
      <c r="WNI55" s="163"/>
      <c r="WNJ55" s="163"/>
      <c r="WNK55" s="163"/>
      <c r="WNL55" s="163"/>
      <c r="WNM55" s="163"/>
      <c r="WNN55" s="163"/>
      <c r="WNO55" s="163"/>
      <c r="WNP55" s="163"/>
      <c r="WNQ55" s="163"/>
      <c r="WNR55" s="163"/>
      <c r="WNS55" s="163"/>
      <c r="WNT55" s="163"/>
      <c r="WNU55" s="163"/>
      <c r="WNV55" s="163"/>
      <c r="WNW55" s="163"/>
      <c r="WNX55" s="163"/>
      <c r="WNY55" s="163"/>
      <c r="WNZ55" s="163"/>
      <c r="WOA55" s="163"/>
      <c r="WOB55" s="163"/>
      <c r="WOC55" s="163"/>
      <c r="WOD55" s="163"/>
      <c r="WOE55" s="163"/>
      <c r="WOF55" s="163"/>
      <c r="WOG55" s="163"/>
      <c r="WOH55" s="163"/>
      <c r="WOI55" s="163"/>
      <c r="WOJ55" s="163"/>
      <c r="WOK55" s="163"/>
      <c r="WOL55" s="163"/>
      <c r="WOM55" s="163"/>
      <c r="WON55" s="163"/>
      <c r="WOO55" s="163"/>
      <c r="WOP55" s="163"/>
      <c r="WOQ55" s="163"/>
      <c r="WOR55" s="163"/>
      <c r="WOS55" s="163"/>
      <c r="WOT55" s="163"/>
      <c r="WOU55" s="163"/>
      <c r="WOV55" s="163"/>
      <c r="WOW55" s="163"/>
      <c r="WOX55" s="163"/>
      <c r="WOY55" s="163"/>
      <c r="WOZ55" s="163"/>
      <c r="WPA55" s="163"/>
      <c r="WPB55" s="163"/>
      <c r="WPC55" s="163"/>
      <c r="WPD55" s="163"/>
      <c r="WPE55" s="163"/>
      <c r="WPF55" s="163"/>
      <c r="WPG55" s="163"/>
      <c r="WPH55" s="163"/>
      <c r="WPI55" s="163"/>
      <c r="WPJ55" s="163"/>
      <c r="WPK55" s="163"/>
      <c r="WPL55" s="163"/>
      <c r="WPM55" s="163"/>
      <c r="WPN55" s="163"/>
      <c r="WPO55" s="163"/>
      <c r="WPP55" s="163"/>
      <c r="WPQ55" s="163"/>
      <c r="WPR55" s="163"/>
      <c r="WPS55" s="163"/>
      <c r="WPT55" s="163"/>
      <c r="WPU55" s="163"/>
      <c r="WPV55" s="163"/>
      <c r="WPW55" s="163"/>
      <c r="WPX55" s="163"/>
      <c r="WPY55" s="163"/>
      <c r="WPZ55" s="163"/>
      <c r="WQA55" s="163"/>
      <c r="WQB55" s="163"/>
      <c r="WQC55" s="163"/>
      <c r="WQD55" s="163"/>
      <c r="WQE55" s="163"/>
      <c r="WQF55" s="163"/>
      <c r="WQG55" s="163"/>
      <c r="WQH55" s="163"/>
      <c r="WQI55" s="163"/>
      <c r="WQJ55" s="163"/>
      <c r="WQK55" s="163"/>
      <c r="WQL55" s="163"/>
      <c r="WQM55" s="163"/>
      <c r="WQN55" s="163"/>
      <c r="WQO55" s="163"/>
      <c r="WQP55" s="163"/>
      <c r="WQQ55" s="163"/>
      <c r="WQR55" s="163"/>
      <c r="WQS55" s="163"/>
      <c r="WQT55" s="163"/>
      <c r="WQU55" s="163"/>
      <c r="WQV55" s="163"/>
      <c r="WQW55" s="163"/>
      <c r="WQX55" s="163"/>
      <c r="WQY55" s="163"/>
      <c r="WQZ55" s="163"/>
      <c r="WRA55" s="163"/>
      <c r="WRB55" s="163"/>
      <c r="WRC55" s="163"/>
      <c r="WRD55" s="163"/>
      <c r="WRE55" s="163"/>
      <c r="WRF55" s="163"/>
      <c r="WRG55" s="163"/>
      <c r="WRH55" s="163"/>
      <c r="WRI55" s="163"/>
      <c r="WRJ55" s="163"/>
      <c r="WRK55" s="163"/>
      <c r="WRL55" s="163"/>
      <c r="WRM55" s="163"/>
      <c r="WRN55" s="163"/>
      <c r="WRO55" s="163"/>
      <c r="WRP55" s="163"/>
      <c r="WRQ55" s="163"/>
      <c r="WRR55" s="163"/>
      <c r="WRS55" s="163"/>
      <c r="WRT55" s="163"/>
      <c r="WRU55" s="163"/>
      <c r="WRV55" s="163"/>
      <c r="WRW55" s="163"/>
      <c r="WRX55" s="163"/>
      <c r="WRY55" s="163"/>
      <c r="WRZ55" s="163"/>
      <c r="WSA55" s="163"/>
      <c r="WSB55" s="163"/>
      <c r="WSC55" s="163"/>
      <c r="WSD55" s="163"/>
      <c r="WSE55" s="163"/>
      <c r="WSF55" s="163"/>
      <c r="WSG55" s="163"/>
      <c r="WSH55" s="163"/>
      <c r="WSI55" s="163"/>
      <c r="WSJ55" s="163"/>
      <c r="WSK55" s="163"/>
      <c r="WSL55" s="163"/>
      <c r="WSM55" s="163"/>
      <c r="WSN55" s="163"/>
      <c r="WSO55" s="163"/>
      <c r="WSP55" s="163"/>
      <c r="WSQ55" s="163"/>
      <c r="WSR55" s="163"/>
      <c r="WSS55" s="163"/>
      <c r="WST55" s="163"/>
      <c r="WSU55" s="163"/>
      <c r="WSV55" s="163"/>
      <c r="WSW55" s="163"/>
      <c r="WSX55" s="163"/>
      <c r="WSY55" s="163"/>
      <c r="WSZ55" s="163"/>
      <c r="WTA55" s="163"/>
      <c r="WTB55" s="163"/>
      <c r="WTC55" s="163"/>
      <c r="WTD55" s="163"/>
      <c r="WTE55" s="163"/>
      <c r="WTF55" s="163"/>
      <c r="WTG55" s="163"/>
      <c r="WTH55" s="163"/>
      <c r="WTI55" s="163"/>
      <c r="WTJ55" s="163"/>
      <c r="WTK55" s="163"/>
      <c r="WTL55" s="163"/>
      <c r="WTM55" s="163"/>
      <c r="WTN55" s="163"/>
      <c r="WTO55" s="163"/>
      <c r="WTP55" s="163"/>
      <c r="WTQ55" s="163"/>
      <c r="WTR55" s="163"/>
      <c r="WTS55" s="163"/>
      <c r="WTT55" s="163"/>
      <c r="WTU55" s="163"/>
      <c r="WTV55" s="163"/>
      <c r="WTW55" s="163"/>
      <c r="WTX55" s="163"/>
      <c r="WTY55" s="163"/>
      <c r="WTZ55" s="163"/>
      <c r="WUA55" s="163"/>
      <c r="WUB55" s="163"/>
      <c r="WUC55" s="163"/>
      <c r="WUD55" s="163"/>
      <c r="WUE55" s="163"/>
      <c r="WUF55" s="163"/>
      <c r="WUG55" s="163"/>
      <c r="WUH55" s="163"/>
      <c r="WUI55" s="163"/>
      <c r="WUJ55" s="163"/>
      <c r="WUK55" s="163"/>
      <c r="WUL55" s="163"/>
      <c r="WUM55" s="163"/>
      <c r="WUN55" s="163"/>
      <c r="WUO55" s="163"/>
      <c r="WUP55" s="163"/>
      <c r="WUQ55" s="163"/>
      <c r="WUR55" s="163"/>
      <c r="WUS55" s="163"/>
      <c r="WUT55" s="163"/>
      <c r="WUU55" s="163"/>
      <c r="WUV55" s="163"/>
      <c r="WUW55" s="163"/>
      <c r="WUX55" s="163"/>
      <c r="WUY55" s="163"/>
      <c r="WUZ55" s="163"/>
      <c r="WVA55" s="163"/>
      <c r="WVB55" s="163"/>
      <c r="WVC55" s="163"/>
      <c r="WVD55" s="163"/>
      <c r="WVE55" s="163"/>
      <c r="WVF55" s="163"/>
      <c r="WVG55" s="163"/>
      <c r="WVH55" s="163"/>
      <c r="WVI55" s="163"/>
      <c r="WVJ55" s="163"/>
      <c r="WVK55" s="163"/>
      <c r="WVL55" s="163"/>
      <c r="WVM55" s="163"/>
      <c r="WVN55" s="163"/>
      <c r="WVO55" s="163"/>
      <c r="WVP55" s="163"/>
      <c r="WVQ55" s="163"/>
      <c r="WVR55" s="163"/>
      <c r="WVS55" s="163"/>
      <c r="WVT55" s="163"/>
      <c r="WVU55" s="163"/>
      <c r="WVV55" s="163"/>
      <c r="WVW55" s="163"/>
      <c r="WVX55" s="163"/>
      <c r="WVY55" s="163"/>
      <c r="WVZ55" s="163"/>
      <c r="WWA55" s="163"/>
      <c r="WWB55" s="163"/>
      <c r="WWC55" s="163"/>
      <c r="WWD55" s="163"/>
      <c r="WWE55" s="163"/>
      <c r="WWF55" s="163"/>
      <c r="WWG55" s="163"/>
      <c r="WWH55" s="163"/>
      <c r="WWI55" s="163"/>
      <c r="WWJ55" s="163"/>
      <c r="WWK55" s="163"/>
      <c r="WWL55" s="163"/>
      <c r="WWM55" s="163"/>
      <c r="WWN55" s="163"/>
      <c r="WWO55" s="163"/>
      <c r="WWP55" s="163"/>
      <c r="WWQ55" s="163"/>
      <c r="WWR55" s="163"/>
      <c r="WWS55" s="163"/>
      <c r="WWT55" s="163"/>
      <c r="WWU55" s="163"/>
      <c r="WWV55" s="163"/>
      <c r="WWW55" s="163"/>
      <c r="WWX55" s="163"/>
      <c r="WWY55" s="163"/>
      <c r="WWZ55" s="163"/>
      <c r="WXA55" s="163"/>
      <c r="WXB55" s="163"/>
      <c r="WXC55" s="163"/>
      <c r="WXD55" s="163"/>
      <c r="WXE55" s="163"/>
      <c r="WXF55" s="163"/>
      <c r="WXG55" s="163"/>
      <c r="WXH55" s="163"/>
      <c r="WXI55" s="163"/>
      <c r="WXJ55" s="163"/>
      <c r="WXK55" s="163"/>
      <c r="WXL55" s="163"/>
      <c r="WXM55" s="163"/>
      <c r="WXN55" s="163"/>
      <c r="WXO55" s="163"/>
      <c r="WXP55" s="163"/>
      <c r="WXQ55" s="163"/>
      <c r="WXR55" s="163"/>
      <c r="WXS55" s="163"/>
      <c r="WXT55" s="163"/>
      <c r="WXU55" s="163"/>
      <c r="WXV55" s="163"/>
      <c r="WXW55" s="163"/>
      <c r="WXX55" s="163"/>
      <c r="WXY55" s="163"/>
      <c r="WXZ55" s="163"/>
      <c r="WYA55" s="163"/>
      <c r="WYB55" s="163"/>
      <c r="WYC55" s="163"/>
      <c r="WYD55" s="163"/>
      <c r="WYE55" s="163"/>
      <c r="WYF55" s="163"/>
      <c r="WYG55" s="163"/>
      <c r="WYH55" s="163"/>
      <c r="WYI55" s="163"/>
      <c r="WYJ55" s="163"/>
      <c r="WYK55" s="163"/>
      <c r="WYL55" s="163"/>
      <c r="WYM55" s="163"/>
      <c r="WYN55" s="163"/>
      <c r="WYO55" s="163"/>
      <c r="WYP55" s="163"/>
      <c r="WYQ55" s="163"/>
      <c r="WYR55" s="163"/>
      <c r="WYS55" s="163"/>
      <c r="WYT55" s="163"/>
      <c r="WYU55" s="163"/>
      <c r="WYV55" s="163"/>
      <c r="WYW55" s="163"/>
      <c r="WYX55" s="163"/>
      <c r="WYY55" s="163"/>
      <c r="WYZ55" s="163"/>
      <c r="WZA55" s="163"/>
      <c r="WZB55" s="163"/>
      <c r="WZC55" s="163"/>
      <c r="WZD55" s="163"/>
      <c r="WZE55" s="163"/>
      <c r="WZF55" s="163"/>
      <c r="WZG55" s="163"/>
      <c r="WZH55" s="163"/>
      <c r="WZI55" s="163"/>
      <c r="WZJ55" s="163"/>
      <c r="WZK55" s="163"/>
      <c r="WZL55" s="163"/>
      <c r="WZM55" s="163"/>
      <c r="WZN55" s="163"/>
      <c r="WZO55" s="163"/>
      <c r="WZP55" s="163"/>
      <c r="WZQ55" s="163"/>
      <c r="WZR55" s="163"/>
      <c r="WZS55" s="163"/>
      <c r="WZT55" s="163"/>
      <c r="WZU55" s="163"/>
      <c r="WZV55" s="163"/>
      <c r="WZW55" s="163"/>
      <c r="WZX55" s="163"/>
      <c r="WZY55" s="163"/>
      <c r="WZZ55" s="163"/>
      <c r="XAA55" s="163"/>
      <c r="XAB55" s="163"/>
      <c r="XAC55" s="163"/>
      <c r="XAD55" s="163"/>
      <c r="XAE55" s="163"/>
      <c r="XAF55" s="163"/>
      <c r="XAG55" s="163"/>
      <c r="XAH55" s="163"/>
      <c r="XAI55" s="163"/>
      <c r="XAJ55" s="163"/>
      <c r="XAK55" s="163"/>
      <c r="XAL55" s="163"/>
      <c r="XAM55" s="163"/>
      <c r="XAN55" s="163"/>
      <c r="XAO55" s="163"/>
      <c r="XAP55" s="163"/>
      <c r="XAQ55" s="163"/>
      <c r="XAR55" s="163"/>
      <c r="XAS55" s="163"/>
      <c r="XAT55" s="163"/>
      <c r="XAU55" s="163"/>
      <c r="XAV55" s="163"/>
      <c r="XAW55" s="163"/>
      <c r="XAX55" s="163"/>
      <c r="XAY55" s="163"/>
      <c r="XAZ55" s="163"/>
      <c r="XBA55" s="163"/>
      <c r="XBB55" s="163"/>
      <c r="XBC55" s="163"/>
      <c r="XBD55" s="163"/>
      <c r="XBE55" s="163"/>
      <c r="XBF55" s="163"/>
      <c r="XBG55" s="163"/>
      <c r="XBH55" s="163"/>
      <c r="XBI55" s="163"/>
      <c r="XBJ55" s="163"/>
      <c r="XBK55" s="163"/>
      <c r="XBL55" s="163"/>
      <c r="XBM55" s="163"/>
      <c r="XBN55" s="163"/>
      <c r="XBO55" s="163"/>
      <c r="XBP55" s="163"/>
      <c r="XBQ55" s="163"/>
      <c r="XBR55" s="163"/>
      <c r="XBS55" s="163"/>
      <c r="XBT55" s="163"/>
      <c r="XBU55" s="163"/>
      <c r="XBV55" s="163"/>
      <c r="XBW55" s="163"/>
      <c r="XBX55" s="163"/>
      <c r="XBY55" s="163"/>
      <c r="XBZ55" s="163"/>
      <c r="XCA55" s="163"/>
      <c r="XCB55" s="163"/>
      <c r="XCC55" s="163"/>
      <c r="XCD55" s="163"/>
      <c r="XCE55" s="163"/>
      <c r="XCF55" s="163"/>
      <c r="XCG55" s="163"/>
      <c r="XCH55" s="163"/>
      <c r="XCI55" s="163"/>
      <c r="XCJ55" s="163"/>
      <c r="XCK55" s="163"/>
      <c r="XCL55" s="163"/>
      <c r="XCM55" s="163"/>
    </row>
    <row r="56" spans="1:16315" ht="13.5" outlineLevel="1" thickBot="1" x14ac:dyDescent="0.25">
      <c r="B56" s="217" t="str">
        <f>N4_C3</f>
        <v>Nanum</v>
      </c>
      <c r="C56" s="229">
        <f>IF(C49="","",C49)</f>
        <v>981.48</v>
      </c>
      <c r="D56" s="230">
        <f t="shared" ref="D56:W56" si="129">IF(D49="","",D49-C49)</f>
        <v>0</v>
      </c>
      <c r="E56" s="230">
        <f t="shared" si="129"/>
        <v>0</v>
      </c>
      <c r="F56" s="230">
        <f t="shared" si="129"/>
        <v>0</v>
      </c>
      <c r="G56" s="230">
        <f t="shared" si="129"/>
        <v>0</v>
      </c>
      <c r="H56" s="230">
        <f t="shared" si="129"/>
        <v>0</v>
      </c>
      <c r="I56" s="230">
        <f t="shared" si="129"/>
        <v>0</v>
      </c>
      <c r="J56" s="230">
        <f t="shared" si="129"/>
        <v>25.138400000000047</v>
      </c>
      <c r="K56" s="230">
        <f t="shared" si="129"/>
        <v>29.617199999999912</v>
      </c>
      <c r="L56" s="230">
        <f t="shared" si="129"/>
        <v>29.617199999999912</v>
      </c>
      <c r="M56" s="230">
        <f t="shared" si="129"/>
        <v>29.617200000000139</v>
      </c>
      <c r="N56" s="230">
        <f t="shared" si="129"/>
        <v>31.311999999999898</v>
      </c>
      <c r="O56" s="230">
        <f t="shared" si="129"/>
        <v>31.311999999999898</v>
      </c>
      <c r="P56" s="230">
        <f t="shared" si="129"/>
        <v>31.311999999999898</v>
      </c>
      <c r="Q56" s="230">
        <f t="shared" si="129"/>
        <v>31.311999999999898</v>
      </c>
      <c r="R56" s="230">
        <f t="shared" si="129"/>
        <v>31.312000000000353</v>
      </c>
      <c r="S56" s="230">
        <f t="shared" si="129"/>
        <v>15.657999999999902</v>
      </c>
      <c r="T56" s="230">
        <f t="shared" si="129"/>
        <v>15.657999999999902</v>
      </c>
      <c r="U56" s="230">
        <f t="shared" si="129"/>
        <v>15.657999999999902</v>
      </c>
      <c r="V56" s="230">
        <f t="shared" si="129"/>
        <v>15.657999999999902</v>
      </c>
      <c r="W56" s="230">
        <f t="shared" si="129"/>
        <v>15.658000000000357</v>
      </c>
      <c r="X56" s="231">
        <f>IF(C56="","",SUM(C56:W56))</f>
        <v>1330.32</v>
      </c>
      <c r="Y56" s="255">
        <f>IF(X56="","",NPV(RWACC_4,D56:W56))</f>
        <v>210.3102104855208</v>
      </c>
      <c r="Z56" s="232">
        <f t="shared" ca="1" si="127"/>
        <v>210.3102104855208</v>
      </c>
      <c r="AA56" s="261"/>
      <c r="AB56" s="261"/>
      <c r="AC56" s="258">
        <f>ROW()</f>
        <v>56</v>
      </c>
      <c r="AD56" s="258"/>
      <c r="AE56" s="258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163"/>
      <c r="GL56" s="163"/>
      <c r="GM56" s="163"/>
      <c r="GN56" s="163"/>
      <c r="GO56" s="163"/>
      <c r="GP56" s="163"/>
      <c r="GQ56" s="163"/>
      <c r="GR56" s="163"/>
      <c r="GS56" s="163"/>
      <c r="GT56" s="163"/>
      <c r="GU56" s="163"/>
      <c r="GV56" s="163"/>
      <c r="GW56" s="163"/>
      <c r="GX56" s="163"/>
      <c r="GY56" s="163"/>
      <c r="GZ56" s="163"/>
      <c r="HA56" s="163"/>
      <c r="HB56" s="163"/>
      <c r="HC56" s="163"/>
      <c r="HD56" s="163"/>
      <c r="HE56" s="163"/>
      <c r="HF56" s="163"/>
      <c r="HG56" s="163"/>
      <c r="HH56" s="163"/>
      <c r="HI56" s="163"/>
      <c r="HJ56" s="163"/>
      <c r="HK56" s="163"/>
      <c r="HL56" s="163"/>
      <c r="HM56" s="163"/>
      <c r="HN56" s="163"/>
      <c r="HO56" s="163"/>
      <c r="HP56" s="163"/>
      <c r="HQ56" s="163"/>
      <c r="HR56" s="163"/>
      <c r="HS56" s="163"/>
      <c r="HT56" s="163"/>
      <c r="HU56" s="163"/>
      <c r="HV56" s="163"/>
      <c r="HW56" s="163"/>
      <c r="HX56" s="163"/>
      <c r="HY56" s="163"/>
      <c r="HZ56" s="163"/>
      <c r="IA56" s="163"/>
      <c r="IB56" s="163"/>
      <c r="IC56" s="163"/>
      <c r="ID56" s="163"/>
      <c r="IE56" s="163"/>
      <c r="IF56" s="163"/>
      <c r="IG56" s="163"/>
      <c r="IH56" s="163"/>
      <c r="II56" s="163"/>
      <c r="IJ56" s="163"/>
      <c r="IK56" s="163"/>
      <c r="IL56" s="163"/>
      <c r="IM56" s="163"/>
      <c r="IN56" s="163"/>
      <c r="IO56" s="163"/>
      <c r="IP56" s="163"/>
      <c r="IQ56" s="163"/>
      <c r="IR56" s="163"/>
      <c r="IS56" s="163"/>
      <c r="IT56" s="163"/>
      <c r="IU56" s="163"/>
      <c r="IV56" s="163"/>
      <c r="IW56" s="163"/>
      <c r="IX56" s="163"/>
      <c r="IY56" s="163"/>
      <c r="IZ56" s="163"/>
      <c r="JA56" s="163"/>
      <c r="JB56" s="163"/>
      <c r="JC56" s="163"/>
      <c r="JD56" s="163"/>
      <c r="JE56" s="163"/>
      <c r="JF56" s="163"/>
      <c r="JG56" s="163"/>
      <c r="JH56" s="163"/>
      <c r="JI56" s="163"/>
      <c r="JJ56" s="163"/>
      <c r="JK56" s="163"/>
      <c r="JL56" s="163"/>
      <c r="JM56" s="163"/>
      <c r="JN56" s="163"/>
      <c r="JO56" s="163"/>
      <c r="JP56" s="163"/>
      <c r="JQ56" s="163"/>
      <c r="JR56" s="163"/>
      <c r="JS56" s="163"/>
      <c r="JT56" s="163"/>
      <c r="JU56" s="163"/>
      <c r="JV56" s="163"/>
      <c r="JW56" s="163"/>
      <c r="JX56" s="163"/>
      <c r="JY56" s="163"/>
      <c r="JZ56" s="163"/>
      <c r="KA56" s="163"/>
      <c r="KB56" s="163"/>
      <c r="KC56" s="163"/>
      <c r="KD56" s="163"/>
      <c r="KE56" s="163"/>
      <c r="KF56" s="163"/>
      <c r="KG56" s="163"/>
      <c r="KH56" s="163"/>
      <c r="KI56" s="163"/>
      <c r="KJ56" s="163"/>
      <c r="KK56" s="163"/>
      <c r="KL56" s="163"/>
      <c r="KM56" s="163"/>
      <c r="KN56" s="163"/>
      <c r="KO56" s="163"/>
      <c r="KP56" s="163"/>
      <c r="KQ56" s="163"/>
      <c r="KR56" s="163"/>
      <c r="KS56" s="163"/>
      <c r="KT56" s="163"/>
      <c r="KU56" s="163"/>
      <c r="KV56" s="163"/>
      <c r="KW56" s="163"/>
      <c r="KX56" s="163"/>
      <c r="KY56" s="163"/>
      <c r="KZ56" s="163"/>
      <c r="LA56" s="163"/>
      <c r="LB56" s="163"/>
      <c r="LC56" s="163"/>
      <c r="LD56" s="163"/>
      <c r="LE56" s="163"/>
      <c r="LF56" s="163"/>
      <c r="LG56" s="163"/>
      <c r="LH56" s="163"/>
      <c r="LI56" s="163"/>
      <c r="LJ56" s="163"/>
      <c r="LK56" s="163"/>
      <c r="LL56" s="163"/>
      <c r="LM56" s="163"/>
      <c r="LN56" s="163"/>
      <c r="LO56" s="163"/>
      <c r="LP56" s="163"/>
      <c r="LQ56" s="163"/>
      <c r="LR56" s="163"/>
      <c r="LS56" s="163"/>
      <c r="LT56" s="163"/>
      <c r="LU56" s="163"/>
      <c r="LV56" s="163"/>
      <c r="LW56" s="163"/>
      <c r="LX56" s="163"/>
      <c r="LY56" s="163"/>
      <c r="LZ56" s="163"/>
      <c r="MA56" s="163"/>
      <c r="MB56" s="163"/>
      <c r="MC56" s="163"/>
      <c r="MD56" s="163"/>
      <c r="ME56" s="163"/>
      <c r="MF56" s="163"/>
      <c r="MG56" s="163"/>
      <c r="MH56" s="163"/>
      <c r="MI56" s="163"/>
      <c r="MJ56" s="163"/>
      <c r="MK56" s="163"/>
      <c r="ML56" s="163"/>
      <c r="MM56" s="163"/>
      <c r="MN56" s="163"/>
      <c r="MO56" s="163"/>
      <c r="MP56" s="163"/>
      <c r="MQ56" s="163"/>
      <c r="MR56" s="163"/>
      <c r="MS56" s="163"/>
      <c r="MT56" s="163"/>
      <c r="MU56" s="163"/>
      <c r="MV56" s="163"/>
      <c r="MW56" s="163"/>
      <c r="MX56" s="163"/>
      <c r="MY56" s="163"/>
      <c r="MZ56" s="163"/>
      <c r="NA56" s="163"/>
      <c r="NB56" s="163"/>
      <c r="NC56" s="163"/>
      <c r="ND56" s="163"/>
      <c r="NE56" s="163"/>
      <c r="NF56" s="163"/>
      <c r="NG56" s="163"/>
      <c r="NH56" s="163"/>
      <c r="NI56" s="163"/>
      <c r="NJ56" s="163"/>
      <c r="NK56" s="163"/>
      <c r="NL56" s="163"/>
      <c r="NM56" s="163"/>
      <c r="NN56" s="163"/>
      <c r="NO56" s="163"/>
      <c r="NP56" s="163"/>
      <c r="NQ56" s="163"/>
      <c r="NR56" s="163"/>
      <c r="NS56" s="163"/>
      <c r="NT56" s="163"/>
      <c r="NU56" s="163"/>
      <c r="NV56" s="163"/>
      <c r="NW56" s="163"/>
      <c r="NX56" s="163"/>
      <c r="NY56" s="163"/>
      <c r="NZ56" s="163"/>
      <c r="OA56" s="163"/>
      <c r="OB56" s="163"/>
      <c r="OC56" s="163"/>
      <c r="OD56" s="163"/>
      <c r="OE56" s="163"/>
      <c r="OF56" s="163"/>
      <c r="OG56" s="163"/>
      <c r="OH56" s="163"/>
      <c r="OI56" s="163"/>
      <c r="OJ56" s="163"/>
      <c r="OK56" s="163"/>
      <c r="OL56" s="163"/>
      <c r="OM56" s="163"/>
      <c r="ON56" s="163"/>
      <c r="OO56" s="163"/>
      <c r="OP56" s="163"/>
      <c r="OQ56" s="163"/>
      <c r="OR56" s="163"/>
      <c r="OS56" s="163"/>
      <c r="OT56" s="163"/>
      <c r="OU56" s="163"/>
      <c r="OV56" s="163"/>
      <c r="OW56" s="163"/>
      <c r="OX56" s="163"/>
      <c r="OY56" s="163"/>
      <c r="OZ56" s="163"/>
      <c r="PA56" s="163"/>
      <c r="PB56" s="163"/>
      <c r="PC56" s="163"/>
      <c r="PD56" s="163"/>
      <c r="PE56" s="163"/>
      <c r="PF56" s="163"/>
      <c r="PG56" s="163"/>
      <c r="PH56" s="163"/>
      <c r="PI56" s="163"/>
      <c r="PJ56" s="163"/>
      <c r="PK56" s="163"/>
      <c r="PL56" s="163"/>
      <c r="PM56" s="163"/>
      <c r="PN56" s="163"/>
      <c r="PO56" s="163"/>
      <c r="PP56" s="163"/>
      <c r="PQ56" s="163"/>
      <c r="PR56" s="163"/>
      <c r="PS56" s="163"/>
      <c r="PT56" s="163"/>
      <c r="PU56" s="163"/>
      <c r="PV56" s="163"/>
      <c r="PW56" s="163"/>
      <c r="PX56" s="163"/>
      <c r="PY56" s="163"/>
      <c r="PZ56" s="163"/>
      <c r="QA56" s="163"/>
      <c r="QB56" s="163"/>
      <c r="QC56" s="163"/>
      <c r="QD56" s="163"/>
      <c r="QE56" s="163"/>
      <c r="QF56" s="163"/>
      <c r="QG56" s="163"/>
      <c r="QH56" s="163"/>
      <c r="QI56" s="163"/>
      <c r="QJ56" s="163"/>
      <c r="QK56" s="163"/>
      <c r="QL56" s="163"/>
      <c r="QM56" s="163"/>
      <c r="QN56" s="163"/>
      <c r="QO56" s="163"/>
      <c r="QP56" s="163"/>
      <c r="QQ56" s="163"/>
      <c r="QR56" s="163"/>
      <c r="QS56" s="163"/>
      <c r="QT56" s="163"/>
      <c r="QU56" s="163"/>
      <c r="QV56" s="163"/>
      <c r="QW56" s="163"/>
      <c r="QX56" s="163"/>
      <c r="QY56" s="163"/>
      <c r="QZ56" s="163"/>
      <c r="RA56" s="163"/>
      <c r="RB56" s="163"/>
      <c r="RC56" s="163"/>
      <c r="RD56" s="163"/>
      <c r="RE56" s="163"/>
      <c r="RF56" s="163"/>
      <c r="RG56" s="163"/>
      <c r="RH56" s="163"/>
      <c r="RI56" s="163"/>
      <c r="RJ56" s="163"/>
      <c r="RK56" s="163"/>
      <c r="RL56" s="163"/>
      <c r="RM56" s="163"/>
      <c r="RN56" s="163"/>
      <c r="RO56" s="163"/>
      <c r="RP56" s="163"/>
      <c r="RQ56" s="163"/>
      <c r="RR56" s="163"/>
      <c r="RS56" s="163"/>
      <c r="RT56" s="163"/>
      <c r="RU56" s="163"/>
      <c r="RV56" s="163"/>
      <c r="RW56" s="163"/>
      <c r="RX56" s="163"/>
      <c r="RY56" s="163"/>
      <c r="RZ56" s="163"/>
      <c r="SA56" s="163"/>
      <c r="SB56" s="163"/>
      <c r="SC56" s="163"/>
      <c r="SD56" s="163"/>
      <c r="SE56" s="163"/>
      <c r="SF56" s="163"/>
      <c r="SG56" s="163"/>
      <c r="SH56" s="163"/>
      <c r="SI56" s="163"/>
      <c r="SJ56" s="163"/>
      <c r="SK56" s="163"/>
      <c r="SL56" s="163"/>
      <c r="SM56" s="163"/>
      <c r="SN56" s="163"/>
      <c r="SO56" s="163"/>
      <c r="SP56" s="163"/>
      <c r="SQ56" s="163"/>
      <c r="SR56" s="163"/>
      <c r="SS56" s="163"/>
      <c r="ST56" s="163"/>
      <c r="SU56" s="163"/>
      <c r="SV56" s="163"/>
      <c r="SW56" s="163"/>
      <c r="SX56" s="163"/>
      <c r="SY56" s="163"/>
      <c r="SZ56" s="163"/>
      <c r="TA56" s="163"/>
      <c r="TB56" s="163"/>
      <c r="TC56" s="163"/>
      <c r="TD56" s="163"/>
      <c r="TE56" s="163"/>
      <c r="TF56" s="163"/>
      <c r="TG56" s="163"/>
      <c r="TH56" s="163"/>
      <c r="TI56" s="163"/>
      <c r="TJ56" s="163"/>
      <c r="TK56" s="163"/>
      <c r="TL56" s="163"/>
      <c r="TM56" s="163"/>
      <c r="TN56" s="163"/>
      <c r="TO56" s="163"/>
      <c r="TP56" s="163"/>
      <c r="TQ56" s="163"/>
      <c r="TR56" s="163"/>
      <c r="TS56" s="163"/>
      <c r="TT56" s="163"/>
      <c r="TU56" s="163"/>
      <c r="TV56" s="163"/>
      <c r="TW56" s="163"/>
      <c r="TX56" s="163"/>
      <c r="TY56" s="163"/>
      <c r="TZ56" s="163"/>
      <c r="UA56" s="163"/>
      <c r="UB56" s="163"/>
      <c r="UC56" s="163"/>
      <c r="UD56" s="163"/>
      <c r="UE56" s="163"/>
      <c r="UF56" s="163"/>
      <c r="UG56" s="163"/>
      <c r="UH56" s="163"/>
      <c r="UI56" s="163"/>
      <c r="UJ56" s="163"/>
      <c r="UK56" s="163"/>
      <c r="UL56" s="163"/>
      <c r="UM56" s="163"/>
      <c r="UN56" s="163"/>
      <c r="UO56" s="163"/>
      <c r="UP56" s="163"/>
      <c r="UQ56" s="163"/>
      <c r="UR56" s="163"/>
      <c r="US56" s="163"/>
      <c r="UT56" s="163"/>
      <c r="UU56" s="163"/>
      <c r="UV56" s="163"/>
      <c r="UW56" s="163"/>
      <c r="UX56" s="163"/>
      <c r="UY56" s="163"/>
      <c r="UZ56" s="163"/>
      <c r="VA56" s="163"/>
      <c r="VB56" s="163"/>
      <c r="VC56" s="163"/>
      <c r="VD56" s="163"/>
      <c r="VE56" s="163"/>
      <c r="VF56" s="163"/>
      <c r="VG56" s="163"/>
      <c r="VH56" s="163"/>
      <c r="VI56" s="163"/>
      <c r="VJ56" s="163"/>
      <c r="VK56" s="163"/>
      <c r="VL56" s="163"/>
      <c r="VM56" s="163"/>
      <c r="VN56" s="163"/>
      <c r="VO56" s="163"/>
      <c r="VP56" s="163"/>
      <c r="VQ56" s="163"/>
      <c r="VR56" s="163"/>
      <c r="VS56" s="163"/>
      <c r="VT56" s="163"/>
      <c r="VU56" s="163"/>
      <c r="VV56" s="163"/>
      <c r="VW56" s="163"/>
      <c r="VX56" s="163"/>
      <c r="VY56" s="163"/>
      <c r="VZ56" s="163"/>
      <c r="WA56" s="163"/>
      <c r="WB56" s="163"/>
      <c r="WC56" s="163"/>
      <c r="WD56" s="163"/>
      <c r="WE56" s="163"/>
      <c r="WF56" s="163"/>
      <c r="WG56" s="163"/>
      <c r="WH56" s="163"/>
      <c r="WI56" s="163"/>
      <c r="WJ56" s="163"/>
      <c r="WK56" s="163"/>
      <c r="WL56" s="163"/>
      <c r="WM56" s="163"/>
      <c r="WN56" s="163"/>
      <c r="WO56" s="163"/>
      <c r="WP56" s="163"/>
      <c r="WQ56" s="163"/>
      <c r="WR56" s="163"/>
      <c r="WS56" s="163"/>
      <c r="WT56" s="163"/>
      <c r="WU56" s="163"/>
      <c r="WV56" s="163"/>
      <c r="WW56" s="163"/>
      <c r="WX56" s="163"/>
      <c r="WY56" s="163"/>
      <c r="WZ56" s="163"/>
      <c r="XA56" s="163"/>
      <c r="XB56" s="163"/>
      <c r="XC56" s="163"/>
      <c r="XD56" s="163"/>
      <c r="XE56" s="163"/>
      <c r="XF56" s="163"/>
      <c r="XG56" s="163"/>
      <c r="XH56" s="163"/>
      <c r="XI56" s="163"/>
      <c r="XJ56" s="163"/>
      <c r="XK56" s="163"/>
      <c r="XL56" s="163"/>
      <c r="XM56" s="163"/>
      <c r="XN56" s="163"/>
      <c r="XO56" s="163"/>
      <c r="XP56" s="163"/>
      <c r="XQ56" s="163"/>
      <c r="XR56" s="163"/>
      <c r="XS56" s="163"/>
      <c r="XT56" s="163"/>
      <c r="XU56" s="163"/>
      <c r="XV56" s="163"/>
      <c r="XW56" s="163"/>
      <c r="XX56" s="163"/>
      <c r="XY56" s="163"/>
      <c r="XZ56" s="163"/>
      <c r="YA56" s="163"/>
      <c r="YB56" s="163"/>
      <c r="YC56" s="163"/>
      <c r="YD56" s="163"/>
      <c r="YE56" s="163"/>
      <c r="YF56" s="163"/>
      <c r="YG56" s="163"/>
      <c r="YH56" s="163"/>
      <c r="YI56" s="163"/>
      <c r="YJ56" s="163"/>
      <c r="YK56" s="163"/>
      <c r="YL56" s="163"/>
      <c r="YM56" s="163"/>
      <c r="YN56" s="163"/>
      <c r="YO56" s="163"/>
      <c r="YP56" s="163"/>
      <c r="YQ56" s="163"/>
      <c r="YR56" s="163"/>
      <c r="YS56" s="163"/>
      <c r="YT56" s="163"/>
      <c r="YU56" s="163"/>
      <c r="YV56" s="163"/>
      <c r="YW56" s="163"/>
      <c r="YX56" s="163"/>
      <c r="YY56" s="163"/>
      <c r="YZ56" s="163"/>
      <c r="ZA56" s="163"/>
      <c r="ZB56" s="163"/>
      <c r="ZC56" s="163"/>
      <c r="ZD56" s="163"/>
      <c r="ZE56" s="163"/>
      <c r="ZF56" s="163"/>
      <c r="ZG56" s="163"/>
      <c r="ZH56" s="163"/>
      <c r="ZI56" s="163"/>
      <c r="ZJ56" s="163"/>
      <c r="ZK56" s="163"/>
      <c r="ZL56" s="163"/>
      <c r="ZM56" s="163"/>
      <c r="ZN56" s="163"/>
      <c r="ZO56" s="163"/>
      <c r="ZP56" s="163"/>
      <c r="ZQ56" s="163"/>
      <c r="ZR56" s="163"/>
      <c r="ZS56" s="163"/>
      <c r="ZT56" s="163"/>
      <c r="ZU56" s="163"/>
      <c r="ZV56" s="163"/>
      <c r="ZW56" s="163"/>
      <c r="ZX56" s="163"/>
      <c r="ZY56" s="163"/>
      <c r="ZZ56" s="163"/>
      <c r="AAA56" s="163"/>
      <c r="AAB56" s="163"/>
      <c r="AAC56" s="163"/>
      <c r="AAD56" s="163"/>
      <c r="AAE56" s="163"/>
      <c r="AAF56" s="163"/>
      <c r="AAG56" s="163"/>
      <c r="AAH56" s="163"/>
      <c r="AAI56" s="163"/>
      <c r="AAJ56" s="163"/>
      <c r="AAK56" s="163"/>
      <c r="AAL56" s="163"/>
      <c r="AAM56" s="163"/>
      <c r="AAN56" s="163"/>
      <c r="AAO56" s="163"/>
      <c r="AAP56" s="163"/>
      <c r="AAQ56" s="163"/>
      <c r="AAR56" s="163"/>
      <c r="AAS56" s="163"/>
      <c r="AAT56" s="163"/>
      <c r="AAU56" s="163"/>
      <c r="AAV56" s="163"/>
      <c r="AAW56" s="163"/>
      <c r="AAX56" s="163"/>
      <c r="AAY56" s="163"/>
      <c r="AAZ56" s="163"/>
      <c r="ABA56" s="163"/>
      <c r="ABB56" s="163"/>
      <c r="ABC56" s="163"/>
      <c r="ABD56" s="163"/>
      <c r="ABE56" s="163"/>
      <c r="ABF56" s="163"/>
      <c r="ABG56" s="163"/>
      <c r="ABH56" s="163"/>
      <c r="ABI56" s="163"/>
      <c r="ABJ56" s="163"/>
      <c r="ABK56" s="163"/>
      <c r="ABL56" s="163"/>
      <c r="ABM56" s="163"/>
      <c r="ABN56" s="163"/>
      <c r="ABO56" s="163"/>
      <c r="ABP56" s="163"/>
      <c r="ABQ56" s="163"/>
      <c r="ABR56" s="163"/>
      <c r="ABS56" s="163"/>
      <c r="ABT56" s="163"/>
      <c r="ABU56" s="163"/>
      <c r="ABV56" s="163"/>
      <c r="ABW56" s="163"/>
      <c r="ABX56" s="163"/>
      <c r="ABY56" s="163"/>
      <c r="ABZ56" s="163"/>
      <c r="ACA56" s="163"/>
      <c r="ACB56" s="163"/>
      <c r="ACC56" s="163"/>
      <c r="ACD56" s="163"/>
      <c r="ACE56" s="163"/>
      <c r="ACF56" s="163"/>
      <c r="ACG56" s="163"/>
      <c r="ACH56" s="163"/>
      <c r="ACI56" s="163"/>
      <c r="ACJ56" s="163"/>
      <c r="ACK56" s="163"/>
      <c r="ACL56" s="163"/>
      <c r="ACM56" s="163"/>
      <c r="ACN56" s="163"/>
      <c r="ACO56" s="163"/>
      <c r="ACP56" s="163"/>
      <c r="ACQ56" s="163"/>
      <c r="ACR56" s="163"/>
      <c r="ACS56" s="163"/>
      <c r="ACT56" s="163"/>
      <c r="ACU56" s="163"/>
      <c r="ACV56" s="163"/>
      <c r="ACW56" s="163"/>
      <c r="ACX56" s="163"/>
      <c r="ACY56" s="163"/>
      <c r="ACZ56" s="163"/>
      <c r="ADA56" s="163"/>
      <c r="ADB56" s="163"/>
      <c r="ADC56" s="163"/>
      <c r="ADD56" s="163"/>
      <c r="ADE56" s="163"/>
      <c r="ADF56" s="163"/>
      <c r="ADG56" s="163"/>
      <c r="ADH56" s="163"/>
      <c r="ADI56" s="163"/>
      <c r="ADJ56" s="163"/>
      <c r="ADK56" s="163"/>
      <c r="ADL56" s="163"/>
      <c r="ADM56" s="163"/>
      <c r="ADN56" s="163"/>
      <c r="ADO56" s="163"/>
      <c r="ADP56" s="163"/>
      <c r="ADQ56" s="163"/>
      <c r="ADR56" s="163"/>
      <c r="ADS56" s="163"/>
      <c r="ADT56" s="163"/>
      <c r="ADU56" s="163"/>
      <c r="ADV56" s="163"/>
      <c r="ADW56" s="163"/>
      <c r="ADX56" s="163"/>
      <c r="ADY56" s="163"/>
      <c r="ADZ56" s="163"/>
      <c r="AEA56" s="163"/>
      <c r="AEB56" s="163"/>
      <c r="AEC56" s="163"/>
      <c r="AED56" s="163"/>
      <c r="AEE56" s="163"/>
      <c r="AEF56" s="163"/>
      <c r="AEG56" s="163"/>
      <c r="AEH56" s="163"/>
      <c r="AEI56" s="163"/>
      <c r="AEJ56" s="163"/>
      <c r="AEK56" s="163"/>
      <c r="AEL56" s="163"/>
      <c r="AEM56" s="163"/>
      <c r="AEN56" s="163"/>
      <c r="AEO56" s="163"/>
      <c r="AEP56" s="163"/>
      <c r="AEQ56" s="163"/>
      <c r="AER56" s="163"/>
      <c r="AES56" s="163"/>
      <c r="AET56" s="163"/>
      <c r="AEU56" s="163"/>
      <c r="AEV56" s="163"/>
      <c r="AEW56" s="163"/>
      <c r="AEX56" s="163"/>
      <c r="AEY56" s="163"/>
      <c r="AEZ56" s="163"/>
      <c r="AFA56" s="163"/>
      <c r="AFB56" s="163"/>
      <c r="AFC56" s="163"/>
      <c r="AFD56" s="163"/>
      <c r="AFE56" s="163"/>
      <c r="AFF56" s="163"/>
      <c r="AFG56" s="163"/>
      <c r="AFH56" s="163"/>
      <c r="AFI56" s="163"/>
      <c r="AFJ56" s="163"/>
      <c r="AFK56" s="163"/>
      <c r="AFL56" s="163"/>
      <c r="AFM56" s="163"/>
      <c r="AFN56" s="163"/>
      <c r="AFO56" s="163"/>
      <c r="AFP56" s="163"/>
      <c r="AFQ56" s="163"/>
      <c r="AFR56" s="163"/>
      <c r="AFS56" s="163"/>
      <c r="AFT56" s="163"/>
      <c r="AFU56" s="163"/>
      <c r="AFV56" s="163"/>
      <c r="AFW56" s="163"/>
      <c r="AFX56" s="163"/>
      <c r="AFY56" s="163"/>
      <c r="AFZ56" s="163"/>
      <c r="AGA56" s="163"/>
      <c r="AGB56" s="163"/>
      <c r="AGC56" s="163"/>
      <c r="AGD56" s="163"/>
      <c r="AGE56" s="163"/>
      <c r="AGF56" s="163"/>
      <c r="AGG56" s="163"/>
      <c r="AGH56" s="163"/>
      <c r="AGI56" s="163"/>
      <c r="AGJ56" s="163"/>
      <c r="AGK56" s="163"/>
      <c r="AGL56" s="163"/>
      <c r="AGM56" s="163"/>
      <c r="AGN56" s="163"/>
      <c r="AGO56" s="163"/>
      <c r="AGP56" s="163"/>
      <c r="AGQ56" s="163"/>
      <c r="AGR56" s="163"/>
      <c r="AGS56" s="163"/>
      <c r="AGT56" s="163"/>
      <c r="AGU56" s="163"/>
      <c r="AGV56" s="163"/>
      <c r="AGW56" s="163"/>
      <c r="AGX56" s="163"/>
      <c r="AGY56" s="163"/>
      <c r="AGZ56" s="163"/>
      <c r="AHA56" s="163"/>
      <c r="AHB56" s="163"/>
      <c r="AHC56" s="163"/>
      <c r="AHD56" s="163"/>
      <c r="AHE56" s="163"/>
      <c r="AHF56" s="163"/>
      <c r="AHG56" s="163"/>
      <c r="AHH56" s="163"/>
      <c r="AHI56" s="163"/>
      <c r="AHJ56" s="163"/>
      <c r="AHK56" s="163"/>
      <c r="AHL56" s="163"/>
      <c r="AHM56" s="163"/>
      <c r="AHN56" s="163"/>
      <c r="AHO56" s="163"/>
      <c r="AHP56" s="163"/>
      <c r="AHQ56" s="163"/>
      <c r="AHR56" s="163"/>
      <c r="AHS56" s="163"/>
      <c r="AHT56" s="163"/>
      <c r="AHU56" s="163"/>
      <c r="AHV56" s="163"/>
      <c r="AHW56" s="163"/>
      <c r="AHX56" s="163"/>
      <c r="AHY56" s="163"/>
      <c r="AHZ56" s="163"/>
      <c r="AIA56" s="163"/>
      <c r="AIB56" s="163"/>
      <c r="AIC56" s="163"/>
      <c r="AID56" s="163"/>
      <c r="AIE56" s="163"/>
      <c r="AIF56" s="163"/>
      <c r="AIG56" s="163"/>
      <c r="AIH56" s="163"/>
      <c r="AII56" s="163"/>
      <c r="AIJ56" s="163"/>
      <c r="AIK56" s="163"/>
      <c r="AIL56" s="163"/>
      <c r="AIM56" s="163"/>
      <c r="AIN56" s="163"/>
      <c r="AIO56" s="163"/>
      <c r="AIP56" s="163"/>
      <c r="AIQ56" s="163"/>
      <c r="AIR56" s="163"/>
      <c r="AIS56" s="163"/>
      <c r="AIT56" s="163"/>
      <c r="AIU56" s="163"/>
      <c r="AIV56" s="163"/>
      <c r="AIW56" s="163"/>
      <c r="AIX56" s="163"/>
      <c r="AIY56" s="163"/>
      <c r="AIZ56" s="163"/>
      <c r="AJA56" s="163"/>
      <c r="AJB56" s="163"/>
      <c r="AJC56" s="163"/>
      <c r="AJD56" s="163"/>
      <c r="AJE56" s="163"/>
      <c r="AJF56" s="163"/>
      <c r="AJG56" s="163"/>
      <c r="AJH56" s="163"/>
      <c r="AJI56" s="163"/>
      <c r="AJJ56" s="163"/>
      <c r="AJK56" s="163"/>
      <c r="AJL56" s="163"/>
      <c r="AJM56" s="163"/>
      <c r="AJN56" s="163"/>
      <c r="AJO56" s="163"/>
      <c r="AJP56" s="163"/>
      <c r="AJQ56" s="163"/>
      <c r="AJR56" s="163"/>
      <c r="AJS56" s="163"/>
      <c r="AJT56" s="163"/>
      <c r="AJU56" s="163"/>
      <c r="AJV56" s="163"/>
      <c r="AJW56" s="163"/>
      <c r="AJX56" s="163"/>
      <c r="AJY56" s="163"/>
      <c r="AJZ56" s="163"/>
      <c r="AKA56" s="163"/>
      <c r="AKB56" s="163"/>
      <c r="AKC56" s="163"/>
      <c r="AKD56" s="163"/>
      <c r="AKE56" s="163"/>
      <c r="AKF56" s="163"/>
      <c r="AKG56" s="163"/>
      <c r="AKH56" s="163"/>
      <c r="AKI56" s="163"/>
      <c r="AKJ56" s="163"/>
      <c r="AKK56" s="163"/>
      <c r="AKL56" s="163"/>
      <c r="AKM56" s="163"/>
      <c r="AKN56" s="163"/>
      <c r="AKO56" s="163"/>
      <c r="AKP56" s="163"/>
      <c r="AKQ56" s="163"/>
      <c r="AKR56" s="163"/>
      <c r="AKS56" s="163"/>
      <c r="AKT56" s="163"/>
      <c r="AKU56" s="163"/>
      <c r="AKV56" s="163"/>
      <c r="AKW56" s="163"/>
      <c r="AKX56" s="163"/>
      <c r="AKY56" s="163"/>
      <c r="AKZ56" s="163"/>
      <c r="ALA56" s="163"/>
      <c r="ALB56" s="163"/>
      <c r="ALC56" s="163"/>
      <c r="ALD56" s="163"/>
      <c r="ALE56" s="163"/>
      <c r="ALF56" s="163"/>
      <c r="ALG56" s="163"/>
      <c r="ALH56" s="163"/>
      <c r="ALI56" s="163"/>
      <c r="ALJ56" s="163"/>
      <c r="ALK56" s="163"/>
      <c r="ALL56" s="163"/>
      <c r="ALM56" s="163"/>
      <c r="ALN56" s="163"/>
      <c r="ALO56" s="163"/>
      <c r="ALP56" s="163"/>
      <c r="ALQ56" s="163"/>
      <c r="ALR56" s="163"/>
      <c r="ALS56" s="163"/>
      <c r="ALT56" s="163"/>
      <c r="ALU56" s="163"/>
      <c r="ALV56" s="163"/>
      <c r="ALW56" s="163"/>
      <c r="ALX56" s="163"/>
      <c r="ALY56" s="163"/>
      <c r="ALZ56" s="163"/>
      <c r="AMA56" s="163"/>
      <c r="AMB56" s="163"/>
      <c r="AMC56" s="163"/>
      <c r="AMD56" s="163"/>
      <c r="AME56" s="163"/>
      <c r="AMF56" s="163"/>
      <c r="AMG56" s="163"/>
      <c r="AMH56" s="163"/>
      <c r="AMI56" s="163"/>
      <c r="AMJ56" s="163"/>
      <c r="AMK56" s="163"/>
      <c r="AML56" s="163"/>
      <c r="AMM56" s="163"/>
      <c r="AMN56" s="163"/>
      <c r="AMO56" s="163"/>
      <c r="AMP56" s="163"/>
      <c r="AMQ56" s="163"/>
      <c r="AMR56" s="163"/>
      <c r="AMS56" s="163"/>
      <c r="AMT56" s="163"/>
      <c r="AMU56" s="163"/>
      <c r="AMV56" s="163"/>
      <c r="AMW56" s="163"/>
      <c r="AMX56" s="163"/>
      <c r="AMY56" s="163"/>
      <c r="AMZ56" s="163"/>
      <c r="ANA56" s="163"/>
      <c r="ANB56" s="163"/>
      <c r="ANC56" s="163"/>
      <c r="AND56" s="163"/>
      <c r="ANE56" s="163"/>
      <c r="ANF56" s="163"/>
      <c r="ANG56" s="163"/>
      <c r="ANH56" s="163"/>
      <c r="ANI56" s="163"/>
      <c r="ANJ56" s="163"/>
      <c r="ANK56" s="163"/>
      <c r="ANL56" s="163"/>
      <c r="ANM56" s="163"/>
      <c r="ANN56" s="163"/>
      <c r="ANO56" s="163"/>
      <c r="ANP56" s="163"/>
      <c r="ANQ56" s="163"/>
      <c r="ANR56" s="163"/>
      <c r="ANS56" s="163"/>
      <c r="ANT56" s="163"/>
      <c r="ANU56" s="163"/>
      <c r="ANV56" s="163"/>
      <c r="ANW56" s="163"/>
      <c r="ANX56" s="163"/>
      <c r="ANY56" s="163"/>
      <c r="ANZ56" s="163"/>
      <c r="AOA56" s="163"/>
      <c r="AOB56" s="163"/>
      <c r="AOC56" s="163"/>
      <c r="AOD56" s="163"/>
      <c r="AOE56" s="163"/>
      <c r="AOF56" s="163"/>
      <c r="AOG56" s="163"/>
      <c r="AOH56" s="163"/>
      <c r="AOI56" s="163"/>
      <c r="AOJ56" s="163"/>
      <c r="AOK56" s="163"/>
      <c r="AOL56" s="163"/>
      <c r="AOM56" s="163"/>
      <c r="AON56" s="163"/>
      <c r="AOO56" s="163"/>
      <c r="AOP56" s="163"/>
      <c r="AOQ56" s="163"/>
      <c r="AOR56" s="163"/>
      <c r="AOS56" s="163"/>
      <c r="AOT56" s="163"/>
      <c r="AOU56" s="163"/>
      <c r="AOV56" s="163"/>
      <c r="AOW56" s="163"/>
      <c r="AOX56" s="163"/>
      <c r="AOY56" s="163"/>
      <c r="AOZ56" s="163"/>
      <c r="APA56" s="163"/>
      <c r="APB56" s="163"/>
      <c r="APC56" s="163"/>
      <c r="APD56" s="163"/>
      <c r="APE56" s="163"/>
      <c r="APF56" s="163"/>
      <c r="APG56" s="163"/>
      <c r="APH56" s="163"/>
      <c r="API56" s="163"/>
      <c r="APJ56" s="163"/>
      <c r="APK56" s="163"/>
      <c r="APL56" s="163"/>
      <c r="APM56" s="163"/>
      <c r="APN56" s="163"/>
      <c r="APO56" s="163"/>
      <c r="APP56" s="163"/>
      <c r="APQ56" s="163"/>
      <c r="APR56" s="163"/>
      <c r="APS56" s="163"/>
      <c r="APT56" s="163"/>
      <c r="APU56" s="163"/>
      <c r="APV56" s="163"/>
      <c r="APW56" s="163"/>
      <c r="APX56" s="163"/>
      <c r="APY56" s="163"/>
      <c r="APZ56" s="163"/>
      <c r="AQA56" s="163"/>
      <c r="AQB56" s="163"/>
      <c r="AQC56" s="163"/>
      <c r="AQD56" s="163"/>
      <c r="AQE56" s="163"/>
      <c r="AQF56" s="163"/>
      <c r="AQG56" s="163"/>
      <c r="AQH56" s="163"/>
      <c r="AQI56" s="163"/>
      <c r="AQJ56" s="163"/>
      <c r="AQK56" s="163"/>
      <c r="AQL56" s="163"/>
      <c r="AQM56" s="163"/>
      <c r="AQN56" s="163"/>
      <c r="AQO56" s="163"/>
      <c r="AQP56" s="163"/>
      <c r="AQQ56" s="163"/>
      <c r="AQR56" s="163"/>
      <c r="AQS56" s="163"/>
      <c r="AQT56" s="163"/>
      <c r="AQU56" s="163"/>
      <c r="AQV56" s="163"/>
      <c r="AQW56" s="163"/>
      <c r="AQX56" s="163"/>
      <c r="AQY56" s="163"/>
      <c r="AQZ56" s="163"/>
      <c r="ARA56" s="163"/>
      <c r="ARB56" s="163"/>
      <c r="ARC56" s="163"/>
      <c r="ARD56" s="163"/>
      <c r="ARE56" s="163"/>
      <c r="ARF56" s="163"/>
      <c r="ARG56" s="163"/>
      <c r="ARH56" s="163"/>
      <c r="ARI56" s="163"/>
      <c r="ARJ56" s="163"/>
      <c r="ARK56" s="163"/>
      <c r="ARL56" s="163"/>
      <c r="ARM56" s="163"/>
      <c r="ARN56" s="163"/>
      <c r="ARO56" s="163"/>
      <c r="ARP56" s="163"/>
      <c r="ARQ56" s="163"/>
      <c r="ARR56" s="163"/>
      <c r="ARS56" s="163"/>
      <c r="ART56" s="163"/>
      <c r="ARU56" s="163"/>
      <c r="ARV56" s="163"/>
      <c r="ARW56" s="163"/>
      <c r="ARX56" s="163"/>
      <c r="ARY56" s="163"/>
      <c r="ARZ56" s="163"/>
      <c r="ASA56" s="163"/>
      <c r="ASB56" s="163"/>
      <c r="ASC56" s="163"/>
      <c r="ASD56" s="163"/>
      <c r="ASE56" s="163"/>
      <c r="ASF56" s="163"/>
      <c r="ASG56" s="163"/>
      <c r="ASH56" s="163"/>
      <c r="ASI56" s="163"/>
      <c r="ASJ56" s="163"/>
      <c r="ASK56" s="163"/>
      <c r="ASL56" s="163"/>
      <c r="ASM56" s="163"/>
      <c r="ASN56" s="163"/>
      <c r="ASO56" s="163"/>
      <c r="ASP56" s="163"/>
      <c r="ASQ56" s="163"/>
      <c r="ASR56" s="163"/>
      <c r="ASS56" s="163"/>
      <c r="AST56" s="163"/>
      <c r="ASU56" s="163"/>
      <c r="ASV56" s="163"/>
      <c r="ASW56" s="163"/>
      <c r="ASX56" s="163"/>
      <c r="ASY56" s="163"/>
      <c r="ASZ56" s="163"/>
      <c r="ATA56" s="163"/>
      <c r="ATB56" s="163"/>
      <c r="ATC56" s="163"/>
      <c r="ATD56" s="163"/>
      <c r="ATE56" s="163"/>
      <c r="ATF56" s="163"/>
      <c r="ATG56" s="163"/>
      <c r="ATH56" s="163"/>
      <c r="ATI56" s="163"/>
      <c r="ATJ56" s="163"/>
      <c r="ATK56" s="163"/>
      <c r="ATL56" s="163"/>
      <c r="ATM56" s="163"/>
      <c r="ATN56" s="163"/>
      <c r="ATO56" s="163"/>
      <c r="ATP56" s="163"/>
      <c r="ATQ56" s="163"/>
      <c r="ATR56" s="163"/>
      <c r="ATS56" s="163"/>
      <c r="ATT56" s="163"/>
      <c r="ATU56" s="163"/>
      <c r="ATV56" s="163"/>
      <c r="ATW56" s="163"/>
      <c r="ATX56" s="163"/>
      <c r="ATY56" s="163"/>
      <c r="ATZ56" s="163"/>
      <c r="AUA56" s="163"/>
      <c r="AUB56" s="163"/>
      <c r="AUC56" s="163"/>
      <c r="AUD56" s="163"/>
      <c r="AUE56" s="163"/>
      <c r="AUF56" s="163"/>
      <c r="AUG56" s="163"/>
      <c r="AUH56" s="163"/>
      <c r="AUI56" s="163"/>
      <c r="AUJ56" s="163"/>
      <c r="AUK56" s="163"/>
      <c r="AUL56" s="163"/>
      <c r="AUM56" s="163"/>
      <c r="AUN56" s="163"/>
      <c r="AUO56" s="163"/>
      <c r="AUP56" s="163"/>
      <c r="AUQ56" s="163"/>
      <c r="AUR56" s="163"/>
      <c r="AUS56" s="163"/>
      <c r="AUT56" s="163"/>
      <c r="AUU56" s="163"/>
      <c r="AUV56" s="163"/>
      <c r="AUW56" s="163"/>
      <c r="AUX56" s="163"/>
      <c r="AUY56" s="163"/>
      <c r="AUZ56" s="163"/>
      <c r="AVA56" s="163"/>
      <c r="AVB56" s="163"/>
      <c r="AVC56" s="163"/>
      <c r="AVD56" s="163"/>
      <c r="AVE56" s="163"/>
      <c r="AVF56" s="163"/>
      <c r="AVG56" s="163"/>
      <c r="AVH56" s="163"/>
      <c r="AVI56" s="163"/>
      <c r="AVJ56" s="163"/>
      <c r="AVK56" s="163"/>
      <c r="AVL56" s="163"/>
      <c r="AVM56" s="163"/>
      <c r="AVN56" s="163"/>
      <c r="AVO56" s="163"/>
      <c r="AVP56" s="163"/>
      <c r="AVQ56" s="163"/>
      <c r="AVR56" s="163"/>
      <c r="AVS56" s="163"/>
      <c r="AVT56" s="163"/>
      <c r="AVU56" s="163"/>
      <c r="AVV56" s="163"/>
      <c r="AVW56" s="163"/>
      <c r="AVX56" s="163"/>
      <c r="AVY56" s="163"/>
      <c r="AVZ56" s="163"/>
      <c r="AWA56" s="163"/>
      <c r="AWB56" s="163"/>
      <c r="AWC56" s="163"/>
      <c r="AWD56" s="163"/>
      <c r="AWE56" s="163"/>
      <c r="AWF56" s="163"/>
      <c r="AWG56" s="163"/>
      <c r="AWH56" s="163"/>
      <c r="AWI56" s="163"/>
      <c r="AWJ56" s="163"/>
      <c r="AWK56" s="163"/>
      <c r="AWL56" s="163"/>
      <c r="AWM56" s="163"/>
      <c r="AWN56" s="163"/>
      <c r="AWO56" s="163"/>
      <c r="AWP56" s="163"/>
      <c r="AWQ56" s="163"/>
      <c r="AWR56" s="163"/>
      <c r="AWS56" s="163"/>
      <c r="AWT56" s="163"/>
      <c r="AWU56" s="163"/>
      <c r="AWV56" s="163"/>
      <c r="AWW56" s="163"/>
      <c r="AWX56" s="163"/>
      <c r="AWY56" s="163"/>
      <c r="AWZ56" s="163"/>
      <c r="AXA56" s="163"/>
      <c r="AXB56" s="163"/>
      <c r="AXC56" s="163"/>
      <c r="AXD56" s="163"/>
      <c r="AXE56" s="163"/>
      <c r="AXF56" s="163"/>
      <c r="AXG56" s="163"/>
      <c r="AXH56" s="163"/>
      <c r="AXI56" s="163"/>
      <c r="AXJ56" s="163"/>
      <c r="AXK56" s="163"/>
      <c r="AXL56" s="163"/>
      <c r="AXM56" s="163"/>
      <c r="AXN56" s="163"/>
      <c r="AXO56" s="163"/>
      <c r="AXP56" s="163"/>
      <c r="AXQ56" s="163"/>
      <c r="AXR56" s="163"/>
      <c r="AXS56" s="163"/>
      <c r="AXT56" s="163"/>
      <c r="AXU56" s="163"/>
      <c r="AXV56" s="163"/>
      <c r="AXW56" s="163"/>
      <c r="AXX56" s="163"/>
      <c r="AXY56" s="163"/>
      <c r="AXZ56" s="163"/>
      <c r="AYA56" s="163"/>
      <c r="AYB56" s="163"/>
      <c r="AYC56" s="163"/>
      <c r="AYD56" s="163"/>
      <c r="AYE56" s="163"/>
      <c r="AYF56" s="163"/>
      <c r="AYG56" s="163"/>
      <c r="AYH56" s="163"/>
      <c r="AYI56" s="163"/>
      <c r="AYJ56" s="163"/>
      <c r="AYK56" s="163"/>
      <c r="AYL56" s="163"/>
      <c r="AYM56" s="163"/>
      <c r="AYN56" s="163"/>
      <c r="AYO56" s="163"/>
      <c r="AYP56" s="163"/>
      <c r="AYQ56" s="163"/>
      <c r="AYR56" s="163"/>
      <c r="AYS56" s="163"/>
      <c r="AYT56" s="163"/>
      <c r="AYU56" s="163"/>
      <c r="AYV56" s="163"/>
      <c r="AYW56" s="163"/>
      <c r="AYX56" s="163"/>
      <c r="AYY56" s="163"/>
      <c r="AYZ56" s="163"/>
      <c r="AZA56" s="163"/>
      <c r="AZB56" s="163"/>
      <c r="AZC56" s="163"/>
      <c r="AZD56" s="163"/>
      <c r="AZE56" s="163"/>
      <c r="AZF56" s="163"/>
      <c r="AZG56" s="163"/>
      <c r="AZH56" s="163"/>
      <c r="AZI56" s="163"/>
      <c r="AZJ56" s="163"/>
      <c r="AZK56" s="163"/>
      <c r="AZL56" s="163"/>
      <c r="AZM56" s="163"/>
      <c r="AZN56" s="163"/>
      <c r="AZO56" s="163"/>
      <c r="AZP56" s="163"/>
      <c r="AZQ56" s="163"/>
      <c r="AZR56" s="163"/>
      <c r="AZS56" s="163"/>
      <c r="AZT56" s="163"/>
      <c r="AZU56" s="163"/>
      <c r="AZV56" s="163"/>
      <c r="AZW56" s="163"/>
      <c r="AZX56" s="163"/>
      <c r="AZY56" s="163"/>
      <c r="AZZ56" s="163"/>
      <c r="BAA56" s="163"/>
      <c r="BAB56" s="163"/>
      <c r="BAC56" s="163"/>
      <c r="BAD56" s="163"/>
      <c r="BAE56" s="163"/>
      <c r="BAF56" s="163"/>
      <c r="BAG56" s="163"/>
      <c r="BAH56" s="163"/>
      <c r="BAI56" s="163"/>
      <c r="BAJ56" s="163"/>
      <c r="BAK56" s="163"/>
      <c r="BAL56" s="163"/>
      <c r="BAM56" s="163"/>
      <c r="BAN56" s="163"/>
      <c r="BAO56" s="163"/>
      <c r="BAP56" s="163"/>
      <c r="BAQ56" s="163"/>
      <c r="BAR56" s="163"/>
      <c r="BAS56" s="163"/>
      <c r="BAT56" s="163"/>
      <c r="BAU56" s="163"/>
      <c r="BAV56" s="163"/>
      <c r="BAW56" s="163"/>
      <c r="BAX56" s="163"/>
      <c r="BAY56" s="163"/>
      <c r="BAZ56" s="163"/>
      <c r="BBA56" s="163"/>
      <c r="BBB56" s="163"/>
      <c r="BBC56" s="163"/>
      <c r="BBD56" s="163"/>
      <c r="BBE56" s="163"/>
      <c r="BBF56" s="163"/>
      <c r="BBG56" s="163"/>
      <c r="BBH56" s="163"/>
      <c r="BBI56" s="163"/>
      <c r="BBJ56" s="163"/>
      <c r="BBK56" s="163"/>
      <c r="BBL56" s="163"/>
      <c r="BBM56" s="163"/>
      <c r="BBN56" s="163"/>
      <c r="BBO56" s="163"/>
      <c r="BBP56" s="163"/>
      <c r="BBQ56" s="163"/>
      <c r="BBR56" s="163"/>
      <c r="BBS56" s="163"/>
      <c r="BBT56" s="163"/>
      <c r="BBU56" s="163"/>
      <c r="BBV56" s="163"/>
      <c r="BBW56" s="163"/>
      <c r="BBX56" s="163"/>
      <c r="BBY56" s="163"/>
      <c r="BBZ56" s="163"/>
      <c r="BCA56" s="163"/>
      <c r="BCB56" s="163"/>
      <c r="BCC56" s="163"/>
      <c r="BCD56" s="163"/>
      <c r="BCE56" s="163"/>
      <c r="BCF56" s="163"/>
      <c r="BCG56" s="163"/>
      <c r="BCH56" s="163"/>
      <c r="BCI56" s="163"/>
      <c r="BCJ56" s="163"/>
      <c r="BCK56" s="163"/>
      <c r="BCL56" s="163"/>
      <c r="BCM56" s="163"/>
      <c r="BCN56" s="163"/>
      <c r="BCO56" s="163"/>
      <c r="BCP56" s="163"/>
      <c r="BCQ56" s="163"/>
      <c r="BCR56" s="163"/>
      <c r="BCS56" s="163"/>
      <c r="BCT56" s="163"/>
      <c r="BCU56" s="163"/>
      <c r="BCV56" s="163"/>
      <c r="BCW56" s="163"/>
      <c r="BCX56" s="163"/>
      <c r="BCY56" s="163"/>
      <c r="BCZ56" s="163"/>
      <c r="BDA56" s="163"/>
      <c r="BDB56" s="163"/>
      <c r="BDC56" s="163"/>
      <c r="BDD56" s="163"/>
      <c r="BDE56" s="163"/>
      <c r="BDF56" s="163"/>
      <c r="BDG56" s="163"/>
      <c r="BDH56" s="163"/>
      <c r="BDI56" s="163"/>
      <c r="BDJ56" s="163"/>
      <c r="BDK56" s="163"/>
      <c r="BDL56" s="163"/>
      <c r="BDM56" s="163"/>
      <c r="BDN56" s="163"/>
      <c r="BDO56" s="163"/>
      <c r="BDP56" s="163"/>
      <c r="BDQ56" s="163"/>
      <c r="BDR56" s="163"/>
      <c r="BDS56" s="163"/>
      <c r="BDT56" s="163"/>
      <c r="BDU56" s="163"/>
      <c r="BDV56" s="163"/>
      <c r="BDW56" s="163"/>
      <c r="BDX56" s="163"/>
      <c r="BDY56" s="163"/>
      <c r="BDZ56" s="163"/>
      <c r="BEA56" s="163"/>
      <c r="BEB56" s="163"/>
      <c r="BEC56" s="163"/>
      <c r="BED56" s="163"/>
      <c r="BEE56" s="163"/>
      <c r="BEF56" s="163"/>
      <c r="BEG56" s="163"/>
      <c r="BEH56" s="163"/>
      <c r="BEI56" s="163"/>
      <c r="BEJ56" s="163"/>
      <c r="BEK56" s="163"/>
      <c r="BEL56" s="163"/>
      <c r="BEM56" s="163"/>
      <c r="BEN56" s="163"/>
      <c r="BEO56" s="163"/>
      <c r="BEP56" s="163"/>
      <c r="BEQ56" s="163"/>
      <c r="BER56" s="163"/>
      <c r="BES56" s="163"/>
      <c r="BET56" s="163"/>
      <c r="BEU56" s="163"/>
      <c r="BEV56" s="163"/>
      <c r="BEW56" s="163"/>
      <c r="BEX56" s="163"/>
      <c r="BEY56" s="163"/>
      <c r="BEZ56" s="163"/>
      <c r="BFA56" s="163"/>
      <c r="BFB56" s="163"/>
      <c r="BFC56" s="163"/>
      <c r="BFD56" s="163"/>
      <c r="BFE56" s="163"/>
      <c r="BFF56" s="163"/>
      <c r="BFG56" s="163"/>
      <c r="BFH56" s="163"/>
      <c r="BFI56" s="163"/>
      <c r="BFJ56" s="163"/>
      <c r="BFK56" s="163"/>
      <c r="BFL56" s="163"/>
      <c r="BFM56" s="163"/>
      <c r="BFN56" s="163"/>
      <c r="BFO56" s="163"/>
      <c r="BFP56" s="163"/>
      <c r="BFQ56" s="163"/>
      <c r="BFR56" s="163"/>
      <c r="BFS56" s="163"/>
      <c r="BFT56" s="163"/>
      <c r="BFU56" s="163"/>
      <c r="BFV56" s="163"/>
      <c r="BFW56" s="163"/>
      <c r="BFX56" s="163"/>
      <c r="BFY56" s="163"/>
      <c r="BFZ56" s="163"/>
      <c r="BGA56" s="163"/>
      <c r="BGB56" s="163"/>
      <c r="BGC56" s="163"/>
      <c r="BGD56" s="163"/>
      <c r="BGE56" s="163"/>
      <c r="BGF56" s="163"/>
      <c r="BGG56" s="163"/>
      <c r="BGH56" s="163"/>
      <c r="BGI56" s="163"/>
      <c r="BGJ56" s="163"/>
      <c r="BGK56" s="163"/>
      <c r="BGL56" s="163"/>
      <c r="BGM56" s="163"/>
      <c r="BGN56" s="163"/>
      <c r="BGO56" s="163"/>
      <c r="BGP56" s="163"/>
      <c r="BGQ56" s="163"/>
      <c r="BGR56" s="163"/>
      <c r="BGS56" s="163"/>
      <c r="BGT56" s="163"/>
      <c r="BGU56" s="163"/>
      <c r="BGV56" s="163"/>
      <c r="BGW56" s="163"/>
      <c r="BGX56" s="163"/>
      <c r="BGY56" s="163"/>
      <c r="BGZ56" s="163"/>
      <c r="BHA56" s="163"/>
      <c r="BHB56" s="163"/>
      <c r="BHC56" s="163"/>
      <c r="BHD56" s="163"/>
      <c r="BHE56" s="163"/>
      <c r="BHF56" s="163"/>
      <c r="BHG56" s="163"/>
      <c r="BHH56" s="163"/>
      <c r="BHI56" s="163"/>
      <c r="BHJ56" s="163"/>
      <c r="BHK56" s="163"/>
      <c r="BHL56" s="163"/>
      <c r="BHM56" s="163"/>
      <c r="BHN56" s="163"/>
      <c r="BHO56" s="163"/>
      <c r="BHP56" s="163"/>
      <c r="BHQ56" s="163"/>
      <c r="BHR56" s="163"/>
      <c r="BHS56" s="163"/>
      <c r="BHT56" s="163"/>
      <c r="BHU56" s="163"/>
      <c r="BHV56" s="163"/>
      <c r="BHW56" s="163"/>
      <c r="BHX56" s="163"/>
      <c r="BHY56" s="163"/>
      <c r="BHZ56" s="163"/>
      <c r="BIA56" s="163"/>
      <c r="BIB56" s="163"/>
      <c r="BIC56" s="163"/>
      <c r="BID56" s="163"/>
      <c r="BIE56" s="163"/>
      <c r="BIF56" s="163"/>
      <c r="BIG56" s="163"/>
      <c r="BIH56" s="163"/>
      <c r="BII56" s="163"/>
      <c r="BIJ56" s="163"/>
      <c r="BIK56" s="163"/>
      <c r="BIL56" s="163"/>
      <c r="BIM56" s="163"/>
      <c r="BIN56" s="163"/>
      <c r="BIO56" s="163"/>
      <c r="BIP56" s="163"/>
      <c r="BIQ56" s="163"/>
      <c r="BIR56" s="163"/>
      <c r="BIS56" s="163"/>
      <c r="BIT56" s="163"/>
      <c r="BIU56" s="163"/>
      <c r="BIV56" s="163"/>
      <c r="BIW56" s="163"/>
      <c r="BIX56" s="163"/>
      <c r="BIY56" s="163"/>
      <c r="BIZ56" s="163"/>
      <c r="BJA56" s="163"/>
      <c r="BJB56" s="163"/>
      <c r="BJC56" s="163"/>
      <c r="BJD56" s="163"/>
      <c r="BJE56" s="163"/>
      <c r="BJF56" s="163"/>
      <c r="BJG56" s="163"/>
      <c r="BJH56" s="163"/>
      <c r="BJI56" s="163"/>
      <c r="BJJ56" s="163"/>
      <c r="BJK56" s="163"/>
      <c r="BJL56" s="163"/>
      <c r="BJM56" s="163"/>
      <c r="BJN56" s="163"/>
      <c r="BJO56" s="163"/>
      <c r="BJP56" s="163"/>
      <c r="BJQ56" s="163"/>
      <c r="BJR56" s="163"/>
      <c r="BJS56" s="163"/>
      <c r="BJT56" s="163"/>
      <c r="BJU56" s="163"/>
      <c r="BJV56" s="163"/>
      <c r="BJW56" s="163"/>
      <c r="BJX56" s="163"/>
      <c r="BJY56" s="163"/>
      <c r="BJZ56" s="163"/>
      <c r="BKA56" s="163"/>
      <c r="BKB56" s="163"/>
      <c r="BKC56" s="163"/>
      <c r="BKD56" s="163"/>
      <c r="BKE56" s="163"/>
      <c r="BKF56" s="163"/>
      <c r="BKG56" s="163"/>
      <c r="BKH56" s="163"/>
      <c r="BKI56" s="163"/>
      <c r="BKJ56" s="163"/>
      <c r="BKK56" s="163"/>
      <c r="BKL56" s="163"/>
      <c r="BKM56" s="163"/>
      <c r="BKN56" s="163"/>
      <c r="BKO56" s="163"/>
      <c r="BKP56" s="163"/>
      <c r="BKQ56" s="163"/>
      <c r="BKR56" s="163"/>
      <c r="BKS56" s="163"/>
      <c r="BKT56" s="163"/>
      <c r="BKU56" s="163"/>
      <c r="BKV56" s="163"/>
      <c r="BKW56" s="163"/>
      <c r="BKX56" s="163"/>
      <c r="BKY56" s="163"/>
      <c r="BKZ56" s="163"/>
      <c r="BLA56" s="163"/>
      <c r="BLB56" s="163"/>
      <c r="BLC56" s="163"/>
      <c r="BLD56" s="163"/>
      <c r="BLE56" s="163"/>
      <c r="BLF56" s="163"/>
      <c r="BLG56" s="163"/>
      <c r="BLH56" s="163"/>
      <c r="BLI56" s="163"/>
      <c r="BLJ56" s="163"/>
      <c r="BLK56" s="163"/>
      <c r="BLL56" s="163"/>
      <c r="BLM56" s="163"/>
      <c r="BLN56" s="163"/>
      <c r="BLO56" s="163"/>
      <c r="BLP56" s="163"/>
      <c r="BLQ56" s="163"/>
      <c r="BLR56" s="163"/>
      <c r="BLS56" s="163"/>
      <c r="BLT56" s="163"/>
      <c r="BLU56" s="163"/>
      <c r="BLV56" s="163"/>
      <c r="BLW56" s="163"/>
      <c r="BLX56" s="163"/>
      <c r="BLY56" s="163"/>
      <c r="BLZ56" s="163"/>
      <c r="BMA56" s="163"/>
      <c r="BMB56" s="163"/>
      <c r="BMC56" s="163"/>
      <c r="BMD56" s="163"/>
      <c r="BME56" s="163"/>
      <c r="BMF56" s="163"/>
      <c r="BMG56" s="163"/>
      <c r="BMH56" s="163"/>
      <c r="BMI56" s="163"/>
      <c r="BMJ56" s="163"/>
      <c r="BMK56" s="163"/>
      <c r="BML56" s="163"/>
      <c r="BMM56" s="163"/>
      <c r="BMN56" s="163"/>
      <c r="BMO56" s="163"/>
      <c r="BMP56" s="163"/>
      <c r="BMQ56" s="163"/>
      <c r="BMR56" s="163"/>
      <c r="BMS56" s="163"/>
      <c r="BMT56" s="163"/>
      <c r="BMU56" s="163"/>
      <c r="BMV56" s="163"/>
      <c r="BMW56" s="163"/>
      <c r="BMX56" s="163"/>
      <c r="BMY56" s="163"/>
      <c r="BMZ56" s="163"/>
      <c r="BNA56" s="163"/>
      <c r="BNB56" s="163"/>
      <c r="BNC56" s="163"/>
      <c r="BND56" s="163"/>
      <c r="BNE56" s="163"/>
      <c r="BNF56" s="163"/>
      <c r="BNG56" s="163"/>
      <c r="BNH56" s="163"/>
      <c r="BNI56" s="163"/>
      <c r="BNJ56" s="163"/>
      <c r="BNK56" s="163"/>
      <c r="BNL56" s="163"/>
      <c r="BNM56" s="163"/>
      <c r="BNN56" s="163"/>
      <c r="BNO56" s="163"/>
      <c r="BNP56" s="163"/>
      <c r="BNQ56" s="163"/>
      <c r="BNR56" s="163"/>
      <c r="BNS56" s="163"/>
      <c r="BNT56" s="163"/>
      <c r="BNU56" s="163"/>
      <c r="BNV56" s="163"/>
      <c r="BNW56" s="163"/>
      <c r="BNX56" s="163"/>
      <c r="BNY56" s="163"/>
      <c r="BNZ56" s="163"/>
      <c r="BOA56" s="163"/>
      <c r="BOB56" s="163"/>
      <c r="BOC56" s="163"/>
      <c r="BOD56" s="163"/>
      <c r="BOE56" s="163"/>
      <c r="BOF56" s="163"/>
      <c r="BOG56" s="163"/>
      <c r="BOH56" s="163"/>
      <c r="BOI56" s="163"/>
      <c r="BOJ56" s="163"/>
      <c r="BOK56" s="163"/>
      <c r="BOL56" s="163"/>
      <c r="BOM56" s="163"/>
      <c r="BON56" s="163"/>
      <c r="BOO56" s="163"/>
      <c r="BOP56" s="163"/>
      <c r="BOQ56" s="163"/>
      <c r="BOR56" s="163"/>
      <c r="BOS56" s="163"/>
      <c r="BOT56" s="163"/>
      <c r="BOU56" s="163"/>
      <c r="BOV56" s="163"/>
      <c r="BOW56" s="163"/>
      <c r="BOX56" s="163"/>
      <c r="BOY56" s="163"/>
      <c r="BOZ56" s="163"/>
      <c r="BPA56" s="163"/>
      <c r="BPB56" s="163"/>
      <c r="BPC56" s="163"/>
      <c r="BPD56" s="163"/>
      <c r="BPE56" s="163"/>
      <c r="BPF56" s="163"/>
      <c r="BPG56" s="163"/>
      <c r="BPH56" s="163"/>
      <c r="BPI56" s="163"/>
      <c r="BPJ56" s="163"/>
      <c r="BPK56" s="163"/>
      <c r="BPL56" s="163"/>
      <c r="BPM56" s="163"/>
      <c r="BPN56" s="163"/>
      <c r="BPO56" s="163"/>
      <c r="BPP56" s="163"/>
      <c r="BPQ56" s="163"/>
      <c r="BPR56" s="163"/>
      <c r="BPS56" s="163"/>
      <c r="BPT56" s="163"/>
      <c r="BPU56" s="163"/>
      <c r="BPV56" s="163"/>
      <c r="BPW56" s="163"/>
      <c r="BPX56" s="163"/>
      <c r="BPY56" s="163"/>
      <c r="BPZ56" s="163"/>
      <c r="BQA56" s="163"/>
      <c r="BQB56" s="163"/>
      <c r="BQC56" s="163"/>
      <c r="BQD56" s="163"/>
      <c r="BQE56" s="163"/>
      <c r="BQF56" s="163"/>
      <c r="BQG56" s="163"/>
      <c r="BQH56" s="163"/>
      <c r="BQI56" s="163"/>
      <c r="BQJ56" s="163"/>
      <c r="BQK56" s="163"/>
      <c r="BQL56" s="163"/>
      <c r="BQM56" s="163"/>
      <c r="BQN56" s="163"/>
      <c r="BQO56" s="163"/>
      <c r="BQP56" s="163"/>
      <c r="BQQ56" s="163"/>
      <c r="BQR56" s="163"/>
      <c r="BQS56" s="163"/>
      <c r="BQT56" s="163"/>
      <c r="BQU56" s="163"/>
      <c r="BQV56" s="163"/>
      <c r="BQW56" s="163"/>
      <c r="BQX56" s="163"/>
      <c r="BQY56" s="163"/>
      <c r="BQZ56" s="163"/>
      <c r="BRA56" s="163"/>
      <c r="BRB56" s="163"/>
      <c r="BRC56" s="163"/>
      <c r="BRD56" s="163"/>
      <c r="BRE56" s="163"/>
      <c r="BRF56" s="163"/>
      <c r="BRG56" s="163"/>
      <c r="BRH56" s="163"/>
      <c r="BRI56" s="163"/>
      <c r="BRJ56" s="163"/>
      <c r="BRK56" s="163"/>
      <c r="BRL56" s="163"/>
      <c r="BRM56" s="163"/>
      <c r="BRN56" s="163"/>
      <c r="BRO56" s="163"/>
      <c r="BRP56" s="163"/>
      <c r="BRQ56" s="163"/>
      <c r="BRR56" s="163"/>
      <c r="BRS56" s="163"/>
      <c r="BRT56" s="163"/>
      <c r="BRU56" s="163"/>
      <c r="BRV56" s="163"/>
      <c r="BRW56" s="163"/>
      <c r="BRX56" s="163"/>
      <c r="BRY56" s="163"/>
      <c r="BRZ56" s="163"/>
      <c r="BSA56" s="163"/>
      <c r="BSB56" s="163"/>
      <c r="BSC56" s="163"/>
      <c r="BSD56" s="163"/>
      <c r="BSE56" s="163"/>
      <c r="BSF56" s="163"/>
      <c r="BSG56" s="163"/>
      <c r="BSH56" s="163"/>
      <c r="BSI56" s="163"/>
      <c r="BSJ56" s="163"/>
      <c r="BSK56" s="163"/>
      <c r="BSL56" s="163"/>
      <c r="BSM56" s="163"/>
      <c r="BSN56" s="163"/>
      <c r="BSO56" s="163"/>
      <c r="BSP56" s="163"/>
      <c r="BSQ56" s="163"/>
      <c r="BSR56" s="163"/>
      <c r="BSS56" s="163"/>
      <c r="BST56" s="163"/>
      <c r="BSU56" s="163"/>
      <c r="BSV56" s="163"/>
      <c r="BSW56" s="163"/>
      <c r="BSX56" s="163"/>
      <c r="BSY56" s="163"/>
      <c r="BSZ56" s="163"/>
      <c r="BTA56" s="163"/>
      <c r="BTB56" s="163"/>
      <c r="BTC56" s="163"/>
      <c r="BTD56" s="163"/>
      <c r="BTE56" s="163"/>
      <c r="BTF56" s="163"/>
      <c r="BTG56" s="163"/>
      <c r="BTH56" s="163"/>
      <c r="BTI56" s="163"/>
      <c r="BTJ56" s="163"/>
      <c r="BTK56" s="163"/>
      <c r="BTL56" s="163"/>
      <c r="BTM56" s="163"/>
      <c r="BTN56" s="163"/>
      <c r="BTO56" s="163"/>
      <c r="BTP56" s="163"/>
      <c r="BTQ56" s="163"/>
      <c r="BTR56" s="163"/>
      <c r="BTS56" s="163"/>
      <c r="BTT56" s="163"/>
      <c r="BTU56" s="163"/>
      <c r="BTV56" s="163"/>
      <c r="BTW56" s="163"/>
      <c r="BTX56" s="163"/>
      <c r="BTY56" s="163"/>
      <c r="BTZ56" s="163"/>
      <c r="BUA56" s="163"/>
      <c r="BUB56" s="163"/>
      <c r="BUC56" s="163"/>
      <c r="BUD56" s="163"/>
      <c r="BUE56" s="163"/>
      <c r="BUF56" s="163"/>
      <c r="BUG56" s="163"/>
      <c r="BUH56" s="163"/>
      <c r="BUI56" s="163"/>
      <c r="BUJ56" s="163"/>
      <c r="BUK56" s="163"/>
      <c r="BUL56" s="163"/>
      <c r="BUM56" s="163"/>
      <c r="BUN56" s="163"/>
      <c r="BUO56" s="163"/>
      <c r="BUP56" s="163"/>
      <c r="BUQ56" s="163"/>
      <c r="BUR56" s="163"/>
      <c r="BUS56" s="163"/>
      <c r="BUT56" s="163"/>
      <c r="BUU56" s="163"/>
      <c r="BUV56" s="163"/>
      <c r="BUW56" s="163"/>
      <c r="BUX56" s="163"/>
      <c r="BUY56" s="163"/>
      <c r="BUZ56" s="163"/>
      <c r="BVA56" s="163"/>
      <c r="BVB56" s="163"/>
      <c r="BVC56" s="163"/>
      <c r="BVD56" s="163"/>
      <c r="BVE56" s="163"/>
      <c r="BVF56" s="163"/>
      <c r="BVG56" s="163"/>
      <c r="BVH56" s="163"/>
      <c r="BVI56" s="163"/>
      <c r="BVJ56" s="163"/>
      <c r="BVK56" s="163"/>
      <c r="BVL56" s="163"/>
      <c r="BVM56" s="163"/>
      <c r="BVN56" s="163"/>
      <c r="BVO56" s="163"/>
      <c r="BVP56" s="163"/>
      <c r="BVQ56" s="163"/>
      <c r="BVR56" s="163"/>
      <c r="BVS56" s="163"/>
      <c r="BVT56" s="163"/>
      <c r="BVU56" s="163"/>
      <c r="BVV56" s="163"/>
      <c r="BVW56" s="163"/>
      <c r="BVX56" s="163"/>
      <c r="BVY56" s="163"/>
      <c r="BVZ56" s="163"/>
      <c r="BWA56" s="163"/>
      <c r="BWB56" s="163"/>
      <c r="BWC56" s="163"/>
      <c r="BWD56" s="163"/>
      <c r="BWE56" s="163"/>
      <c r="BWF56" s="163"/>
      <c r="BWG56" s="163"/>
      <c r="BWH56" s="163"/>
      <c r="BWI56" s="163"/>
      <c r="BWJ56" s="163"/>
      <c r="BWK56" s="163"/>
      <c r="BWL56" s="163"/>
      <c r="BWM56" s="163"/>
      <c r="BWN56" s="163"/>
      <c r="BWO56" s="163"/>
      <c r="BWP56" s="163"/>
      <c r="BWQ56" s="163"/>
      <c r="BWR56" s="163"/>
      <c r="BWS56" s="163"/>
      <c r="BWT56" s="163"/>
      <c r="BWU56" s="163"/>
      <c r="BWV56" s="163"/>
      <c r="BWW56" s="163"/>
      <c r="BWX56" s="163"/>
      <c r="BWY56" s="163"/>
      <c r="BWZ56" s="163"/>
      <c r="BXA56" s="163"/>
      <c r="BXB56" s="163"/>
      <c r="BXC56" s="163"/>
      <c r="BXD56" s="163"/>
      <c r="BXE56" s="163"/>
      <c r="BXF56" s="163"/>
      <c r="BXG56" s="163"/>
      <c r="BXH56" s="163"/>
      <c r="BXI56" s="163"/>
      <c r="BXJ56" s="163"/>
      <c r="BXK56" s="163"/>
      <c r="BXL56" s="163"/>
      <c r="BXM56" s="163"/>
      <c r="BXN56" s="163"/>
      <c r="BXO56" s="163"/>
      <c r="BXP56" s="163"/>
      <c r="BXQ56" s="163"/>
      <c r="BXR56" s="163"/>
      <c r="BXS56" s="163"/>
      <c r="BXT56" s="163"/>
      <c r="BXU56" s="163"/>
      <c r="BXV56" s="163"/>
      <c r="BXW56" s="163"/>
      <c r="BXX56" s="163"/>
      <c r="BXY56" s="163"/>
      <c r="BXZ56" s="163"/>
      <c r="BYA56" s="163"/>
      <c r="BYB56" s="163"/>
      <c r="BYC56" s="163"/>
      <c r="BYD56" s="163"/>
      <c r="BYE56" s="163"/>
      <c r="BYF56" s="163"/>
      <c r="BYG56" s="163"/>
      <c r="BYH56" s="163"/>
      <c r="BYI56" s="163"/>
      <c r="BYJ56" s="163"/>
      <c r="BYK56" s="163"/>
      <c r="BYL56" s="163"/>
      <c r="BYM56" s="163"/>
      <c r="BYN56" s="163"/>
      <c r="BYO56" s="163"/>
      <c r="BYP56" s="163"/>
      <c r="BYQ56" s="163"/>
      <c r="BYR56" s="163"/>
      <c r="BYS56" s="163"/>
      <c r="BYT56" s="163"/>
      <c r="BYU56" s="163"/>
      <c r="BYV56" s="163"/>
      <c r="BYW56" s="163"/>
      <c r="BYX56" s="163"/>
      <c r="BYY56" s="163"/>
      <c r="BYZ56" s="163"/>
      <c r="BZA56" s="163"/>
      <c r="BZB56" s="163"/>
      <c r="BZC56" s="163"/>
      <c r="BZD56" s="163"/>
      <c r="BZE56" s="163"/>
      <c r="BZF56" s="163"/>
      <c r="BZG56" s="163"/>
      <c r="BZH56" s="163"/>
      <c r="BZI56" s="163"/>
      <c r="BZJ56" s="163"/>
      <c r="BZK56" s="163"/>
      <c r="BZL56" s="163"/>
      <c r="BZM56" s="163"/>
      <c r="BZN56" s="163"/>
      <c r="BZO56" s="163"/>
      <c r="BZP56" s="163"/>
      <c r="BZQ56" s="163"/>
      <c r="BZR56" s="163"/>
      <c r="BZS56" s="163"/>
      <c r="BZT56" s="163"/>
      <c r="BZU56" s="163"/>
      <c r="BZV56" s="163"/>
      <c r="BZW56" s="163"/>
      <c r="BZX56" s="163"/>
      <c r="BZY56" s="163"/>
      <c r="BZZ56" s="163"/>
      <c r="CAA56" s="163"/>
      <c r="CAB56" s="163"/>
      <c r="CAC56" s="163"/>
      <c r="CAD56" s="163"/>
      <c r="CAE56" s="163"/>
      <c r="CAF56" s="163"/>
      <c r="CAG56" s="163"/>
      <c r="CAH56" s="163"/>
      <c r="CAI56" s="163"/>
      <c r="CAJ56" s="163"/>
      <c r="CAK56" s="163"/>
      <c r="CAL56" s="163"/>
      <c r="CAM56" s="163"/>
      <c r="CAN56" s="163"/>
      <c r="CAO56" s="163"/>
      <c r="CAP56" s="163"/>
      <c r="CAQ56" s="163"/>
      <c r="CAR56" s="163"/>
      <c r="CAS56" s="163"/>
      <c r="CAT56" s="163"/>
      <c r="CAU56" s="163"/>
      <c r="CAV56" s="163"/>
      <c r="CAW56" s="163"/>
      <c r="CAX56" s="163"/>
      <c r="CAY56" s="163"/>
      <c r="CAZ56" s="163"/>
      <c r="CBA56" s="163"/>
      <c r="CBB56" s="163"/>
      <c r="CBC56" s="163"/>
      <c r="CBD56" s="163"/>
      <c r="CBE56" s="163"/>
      <c r="CBF56" s="163"/>
      <c r="CBG56" s="163"/>
      <c r="CBH56" s="163"/>
      <c r="CBI56" s="163"/>
      <c r="CBJ56" s="163"/>
      <c r="CBK56" s="163"/>
      <c r="CBL56" s="163"/>
      <c r="CBM56" s="163"/>
      <c r="CBN56" s="163"/>
      <c r="CBO56" s="163"/>
      <c r="CBP56" s="163"/>
      <c r="CBQ56" s="163"/>
      <c r="CBR56" s="163"/>
      <c r="CBS56" s="163"/>
      <c r="CBT56" s="163"/>
      <c r="CBU56" s="163"/>
      <c r="CBV56" s="163"/>
      <c r="CBW56" s="163"/>
      <c r="CBX56" s="163"/>
      <c r="CBY56" s="163"/>
      <c r="CBZ56" s="163"/>
      <c r="CCA56" s="163"/>
      <c r="CCB56" s="163"/>
      <c r="CCC56" s="163"/>
      <c r="CCD56" s="163"/>
      <c r="CCE56" s="163"/>
      <c r="CCF56" s="163"/>
      <c r="CCG56" s="163"/>
      <c r="CCH56" s="163"/>
      <c r="CCI56" s="163"/>
      <c r="CCJ56" s="163"/>
      <c r="CCK56" s="163"/>
      <c r="CCL56" s="163"/>
      <c r="CCM56" s="163"/>
      <c r="CCN56" s="163"/>
      <c r="CCO56" s="163"/>
      <c r="CCP56" s="163"/>
      <c r="CCQ56" s="163"/>
      <c r="CCR56" s="163"/>
      <c r="CCS56" s="163"/>
      <c r="CCT56" s="163"/>
      <c r="CCU56" s="163"/>
      <c r="CCV56" s="163"/>
      <c r="CCW56" s="163"/>
      <c r="CCX56" s="163"/>
      <c r="CCY56" s="163"/>
      <c r="CCZ56" s="163"/>
      <c r="CDA56" s="163"/>
      <c r="CDB56" s="163"/>
      <c r="CDC56" s="163"/>
      <c r="CDD56" s="163"/>
      <c r="CDE56" s="163"/>
      <c r="CDF56" s="163"/>
      <c r="CDG56" s="163"/>
      <c r="CDH56" s="163"/>
      <c r="CDI56" s="163"/>
      <c r="CDJ56" s="163"/>
      <c r="CDK56" s="163"/>
      <c r="CDL56" s="163"/>
      <c r="CDM56" s="163"/>
      <c r="CDN56" s="163"/>
      <c r="CDO56" s="163"/>
      <c r="CDP56" s="163"/>
      <c r="CDQ56" s="163"/>
      <c r="CDR56" s="163"/>
      <c r="CDS56" s="163"/>
      <c r="CDT56" s="163"/>
      <c r="CDU56" s="163"/>
      <c r="CDV56" s="163"/>
      <c r="CDW56" s="163"/>
      <c r="CDX56" s="163"/>
      <c r="CDY56" s="163"/>
      <c r="CDZ56" s="163"/>
      <c r="CEA56" s="163"/>
      <c r="CEB56" s="163"/>
      <c r="CEC56" s="163"/>
      <c r="CED56" s="163"/>
      <c r="CEE56" s="163"/>
      <c r="CEF56" s="163"/>
      <c r="CEG56" s="163"/>
      <c r="CEH56" s="163"/>
      <c r="CEI56" s="163"/>
      <c r="CEJ56" s="163"/>
      <c r="CEK56" s="163"/>
      <c r="CEL56" s="163"/>
      <c r="CEM56" s="163"/>
      <c r="CEN56" s="163"/>
      <c r="CEO56" s="163"/>
      <c r="CEP56" s="163"/>
      <c r="CEQ56" s="163"/>
      <c r="CER56" s="163"/>
      <c r="CES56" s="163"/>
      <c r="CET56" s="163"/>
      <c r="CEU56" s="163"/>
      <c r="CEV56" s="163"/>
      <c r="CEW56" s="163"/>
      <c r="CEX56" s="163"/>
      <c r="CEY56" s="163"/>
      <c r="CEZ56" s="163"/>
      <c r="CFA56" s="163"/>
      <c r="CFB56" s="163"/>
      <c r="CFC56" s="163"/>
      <c r="CFD56" s="163"/>
      <c r="CFE56" s="163"/>
      <c r="CFF56" s="163"/>
      <c r="CFG56" s="163"/>
      <c r="CFH56" s="163"/>
      <c r="CFI56" s="163"/>
      <c r="CFJ56" s="163"/>
      <c r="CFK56" s="163"/>
      <c r="CFL56" s="163"/>
      <c r="CFM56" s="163"/>
      <c r="CFN56" s="163"/>
      <c r="CFO56" s="163"/>
      <c r="CFP56" s="163"/>
      <c r="CFQ56" s="163"/>
      <c r="CFR56" s="163"/>
      <c r="CFS56" s="163"/>
      <c r="CFT56" s="163"/>
      <c r="CFU56" s="163"/>
      <c r="CFV56" s="163"/>
      <c r="CFW56" s="163"/>
      <c r="CFX56" s="163"/>
      <c r="CFY56" s="163"/>
      <c r="CFZ56" s="163"/>
      <c r="CGA56" s="163"/>
      <c r="CGB56" s="163"/>
      <c r="CGC56" s="163"/>
      <c r="CGD56" s="163"/>
      <c r="CGE56" s="163"/>
      <c r="CGF56" s="163"/>
      <c r="CGG56" s="163"/>
      <c r="CGH56" s="163"/>
      <c r="CGI56" s="163"/>
      <c r="CGJ56" s="163"/>
      <c r="CGK56" s="163"/>
      <c r="CGL56" s="163"/>
      <c r="CGM56" s="163"/>
      <c r="CGN56" s="163"/>
      <c r="CGO56" s="163"/>
      <c r="CGP56" s="163"/>
      <c r="CGQ56" s="163"/>
      <c r="CGR56" s="163"/>
      <c r="CGS56" s="163"/>
      <c r="CGT56" s="163"/>
      <c r="CGU56" s="163"/>
      <c r="CGV56" s="163"/>
      <c r="CGW56" s="163"/>
      <c r="CGX56" s="163"/>
      <c r="CGY56" s="163"/>
      <c r="CGZ56" s="163"/>
      <c r="CHA56" s="163"/>
      <c r="CHB56" s="163"/>
      <c r="CHC56" s="163"/>
      <c r="CHD56" s="163"/>
      <c r="CHE56" s="163"/>
      <c r="CHF56" s="163"/>
      <c r="CHG56" s="163"/>
      <c r="CHH56" s="163"/>
      <c r="CHI56" s="163"/>
      <c r="CHJ56" s="163"/>
      <c r="CHK56" s="163"/>
      <c r="CHL56" s="163"/>
      <c r="CHM56" s="163"/>
      <c r="CHN56" s="163"/>
      <c r="CHO56" s="163"/>
      <c r="CHP56" s="163"/>
      <c r="CHQ56" s="163"/>
      <c r="CHR56" s="163"/>
      <c r="CHS56" s="163"/>
      <c r="CHT56" s="163"/>
      <c r="CHU56" s="163"/>
      <c r="CHV56" s="163"/>
      <c r="CHW56" s="163"/>
      <c r="CHX56" s="163"/>
      <c r="CHY56" s="163"/>
      <c r="CHZ56" s="163"/>
      <c r="CIA56" s="163"/>
      <c r="CIB56" s="163"/>
      <c r="CIC56" s="163"/>
      <c r="CID56" s="163"/>
      <c r="CIE56" s="163"/>
      <c r="CIF56" s="163"/>
      <c r="CIG56" s="163"/>
      <c r="CIH56" s="163"/>
      <c r="CII56" s="163"/>
      <c r="CIJ56" s="163"/>
      <c r="CIK56" s="163"/>
      <c r="CIL56" s="163"/>
      <c r="CIM56" s="163"/>
      <c r="CIN56" s="163"/>
      <c r="CIO56" s="163"/>
      <c r="CIP56" s="163"/>
      <c r="CIQ56" s="163"/>
      <c r="CIR56" s="163"/>
      <c r="CIS56" s="163"/>
      <c r="CIT56" s="163"/>
      <c r="CIU56" s="163"/>
      <c r="CIV56" s="163"/>
      <c r="CIW56" s="163"/>
      <c r="CIX56" s="163"/>
      <c r="CIY56" s="163"/>
      <c r="CIZ56" s="163"/>
      <c r="CJA56" s="163"/>
      <c r="CJB56" s="163"/>
      <c r="CJC56" s="163"/>
      <c r="CJD56" s="163"/>
      <c r="CJE56" s="163"/>
      <c r="CJF56" s="163"/>
      <c r="CJG56" s="163"/>
      <c r="CJH56" s="163"/>
      <c r="CJI56" s="163"/>
      <c r="CJJ56" s="163"/>
      <c r="CJK56" s="163"/>
      <c r="CJL56" s="163"/>
      <c r="CJM56" s="163"/>
      <c r="CJN56" s="163"/>
      <c r="CJO56" s="163"/>
      <c r="CJP56" s="163"/>
      <c r="CJQ56" s="163"/>
      <c r="CJR56" s="163"/>
      <c r="CJS56" s="163"/>
      <c r="CJT56" s="163"/>
      <c r="CJU56" s="163"/>
      <c r="CJV56" s="163"/>
      <c r="CJW56" s="163"/>
      <c r="CJX56" s="163"/>
      <c r="CJY56" s="163"/>
      <c r="CJZ56" s="163"/>
      <c r="CKA56" s="163"/>
      <c r="CKB56" s="163"/>
      <c r="CKC56" s="163"/>
      <c r="CKD56" s="163"/>
      <c r="CKE56" s="163"/>
      <c r="CKF56" s="163"/>
      <c r="CKG56" s="163"/>
      <c r="CKH56" s="163"/>
      <c r="CKI56" s="163"/>
      <c r="CKJ56" s="163"/>
      <c r="CKK56" s="163"/>
      <c r="CKL56" s="163"/>
      <c r="CKM56" s="163"/>
      <c r="CKN56" s="163"/>
      <c r="CKO56" s="163"/>
      <c r="CKP56" s="163"/>
      <c r="CKQ56" s="163"/>
      <c r="CKR56" s="163"/>
      <c r="CKS56" s="163"/>
      <c r="CKT56" s="163"/>
      <c r="CKU56" s="163"/>
      <c r="CKV56" s="163"/>
      <c r="CKW56" s="163"/>
      <c r="CKX56" s="163"/>
      <c r="CKY56" s="163"/>
      <c r="CKZ56" s="163"/>
      <c r="CLA56" s="163"/>
      <c r="CLB56" s="163"/>
      <c r="CLC56" s="163"/>
      <c r="CLD56" s="163"/>
      <c r="CLE56" s="163"/>
      <c r="CLF56" s="163"/>
      <c r="CLG56" s="163"/>
      <c r="CLH56" s="163"/>
      <c r="CLI56" s="163"/>
      <c r="CLJ56" s="163"/>
      <c r="CLK56" s="163"/>
      <c r="CLL56" s="163"/>
      <c r="CLM56" s="163"/>
      <c r="CLN56" s="163"/>
      <c r="CLO56" s="163"/>
      <c r="CLP56" s="163"/>
      <c r="CLQ56" s="163"/>
      <c r="CLR56" s="163"/>
      <c r="CLS56" s="163"/>
      <c r="CLT56" s="163"/>
      <c r="CLU56" s="163"/>
      <c r="CLV56" s="163"/>
      <c r="CLW56" s="163"/>
      <c r="CLX56" s="163"/>
      <c r="CLY56" s="163"/>
      <c r="CLZ56" s="163"/>
      <c r="CMA56" s="163"/>
      <c r="CMB56" s="163"/>
      <c r="CMC56" s="163"/>
      <c r="CMD56" s="163"/>
      <c r="CME56" s="163"/>
      <c r="CMF56" s="163"/>
      <c r="CMG56" s="163"/>
      <c r="CMH56" s="163"/>
      <c r="CMI56" s="163"/>
      <c r="CMJ56" s="163"/>
      <c r="CMK56" s="163"/>
      <c r="CML56" s="163"/>
      <c r="CMM56" s="163"/>
      <c r="CMN56" s="163"/>
      <c r="CMO56" s="163"/>
      <c r="CMP56" s="163"/>
      <c r="CMQ56" s="163"/>
      <c r="CMR56" s="163"/>
      <c r="CMS56" s="163"/>
      <c r="CMT56" s="163"/>
      <c r="CMU56" s="163"/>
      <c r="CMV56" s="163"/>
      <c r="CMW56" s="163"/>
      <c r="CMX56" s="163"/>
      <c r="CMY56" s="163"/>
      <c r="CMZ56" s="163"/>
      <c r="CNA56" s="163"/>
      <c r="CNB56" s="163"/>
      <c r="CNC56" s="163"/>
      <c r="CND56" s="163"/>
      <c r="CNE56" s="163"/>
      <c r="CNF56" s="163"/>
      <c r="CNG56" s="163"/>
      <c r="CNH56" s="163"/>
      <c r="CNI56" s="163"/>
      <c r="CNJ56" s="163"/>
      <c r="CNK56" s="163"/>
      <c r="CNL56" s="163"/>
      <c r="CNM56" s="163"/>
      <c r="CNN56" s="163"/>
      <c r="CNO56" s="163"/>
      <c r="CNP56" s="163"/>
      <c r="CNQ56" s="163"/>
      <c r="CNR56" s="163"/>
      <c r="CNS56" s="163"/>
      <c r="CNT56" s="163"/>
      <c r="CNU56" s="163"/>
      <c r="CNV56" s="163"/>
      <c r="CNW56" s="163"/>
      <c r="CNX56" s="163"/>
      <c r="CNY56" s="163"/>
      <c r="CNZ56" s="163"/>
      <c r="COA56" s="163"/>
      <c r="COB56" s="163"/>
      <c r="COC56" s="163"/>
      <c r="COD56" s="163"/>
      <c r="COE56" s="163"/>
      <c r="COF56" s="163"/>
      <c r="COG56" s="163"/>
      <c r="COH56" s="163"/>
      <c r="COI56" s="163"/>
      <c r="COJ56" s="163"/>
      <c r="COK56" s="163"/>
      <c r="COL56" s="163"/>
      <c r="COM56" s="163"/>
      <c r="CON56" s="163"/>
      <c r="COO56" s="163"/>
      <c r="COP56" s="163"/>
      <c r="COQ56" s="163"/>
      <c r="COR56" s="163"/>
      <c r="COS56" s="163"/>
      <c r="COT56" s="163"/>
      <c r="COU56" s="163"/>
      <c r="COV56" s="163"/>
      <c r="COW56" s="163"/>
      <c r="COX56" s="163"/>
      <c r="COY56" s="163"/>
      <c r="COZ56" s="163"/>
      <c r="CPA56" s="163"/>
      <c r="CPB56" s="163"/>
      <c r="CPC56" s="163"/>
      <c r="CPD56" s="163"/>
      <c r="CPE56" s="163"/>
      <c r="CPF56" s="163"/>
      <c r="CPG56" s="163"/>
      <c r="CPH56" s="163"/>
      <c r="CPI56" s="163"/>
      <c r="CPJ56" s="163"/>
      <c r="CPK56" s="163"/>
      <c r="CPL56" s="163"/>
      <c r="CPM56" s="163"/>
      <c r="CPN56" s="163"/>
      <c r="CPO56" s="163"/>
      <c r="CPP56" s="163"/>
      <c r="CPQ56" s="163"/>
      <c r="CPR56" s="163"/>
      <c r="CPS56" s="163"/>
      <c r="CPT56" s="163"/>
      <c r="CPU56" s="163"/>
      <c r="CPV56" s="163"/>
      <c r="CPW56" s="163"/>
      <c r="CPX56" s="163"/>
      <c r="CPY56" s="163"/>
      <c r="CPZ56" s="163"/>
      <c r="CQA56" s="163"/>
      <c r="CQB56" s="163"/>
      <c r="CQC56" s="163"/>
      <c r="CQD56" s="163"/>
      <c r="CQE56" s="163"/>
      <c r="CQF56" s="163"/>
      <c r="CQG56" s="163"/>
      <c r="CQH56" s="163"/>
      <c r="CQI56" s="163"/>
      <c r="CQJ56" s="163"/>
      <c r="CQK56" s="163"/>
      <c r="CQL56" s="163"/>
      <c r="CQM56" s="163"/>
      <c r="CQN56" s="163"/>
      <c r="CQO56" s="163"/>
      <c r="CQP56" s="163"/>
      <c r="CQQ56" s="163"/>
      <c r="CQR56" s="163"/>
      <c r="CQS56" s="163"/>
      <c r="CQT56" s="163"/>
      <c r="CQU56" s="163"/>
      <c r="CQV56" s="163"/>
      <c r="CQW56" s="163"/>
      <c r="CQX56" s="163"/>
      <c r="CQY56" s="163"/>
      <c r="CQZ56" s="163"/>
      <c r="CRA56" s="163"/>
      <c r="CRB56" s="163"/>
      <c r="CRC56" s="163"/>
      <c r="CRD56" s="163"/>
      <c r="CRE56" s="163"/>
      <c r="CRF56" s="163"/>
      <c r="CRG56" s="163"/>
      <c r="CRH56" s="163"/>
      <c r="CRI56" s="163"/>
      <c r="CRJ56" s="163"/>
      <c r="CRK56" s="163"/>
      <c r="CRL56" s="163"/>
      <c r="CRM56" s="163"/>
      <c r="CRN56" s="163"/>
      <c r="CRO56" s="163"/>
      <c r="CRP56" s="163"/>
      <c r="CRQ56" s="163"/>
      <c r="CRR56" s="163"/>
      <c r="CRS56" s="163"/>
      <c r="CRT56" s="163"/>
      <c r="CRU56" s="163"/>
      <c r="CRV56" s="163"/>
      <c r="CRW56" s="163"/>
      <c r="CRX56" s="163"/>
      <c r="CRY56" s="163"/>
      <c r="CRZ56" s="163"/>
      <c r="CSA56" s="163"/>
      <c r="CSB56" s="163"/>
      <c r="CSC56" s="163"/>
      <c r="CSD56" s="163"/>
      <c r="CSE56" s="163"/>
      <c r="CSF56" s="163"/>
      <c r="CSG56" s="163"/>
      <c r="CSH56" s="163"/>
      <c r="CSI56" s="163"/>
      <c r="CSJ56" s="163"/>
      <c r="CSK56" s="163"/>
      <c r="CSL56" s="163"/>
      <c r="CSM56" s="163"/>
      <c r="CSN56" s="163"/>
      <c r="CSO56" s="163"/>
      <c r="CSP56" s="163"/>
      <c r="CSQ56" s="163"/>
      <c r="CSR56" s="163"/>
      <c r="CSS56" s="163"/>
      <c r="CST56" s="163"/>
      <c r="CSU56" s="163"/>
      <c r="CSV56" s="163"/>
      <c r="CSW56" s="163"/>
      <c r="CSX56" s="163"/>
      <c r="CSY56" s="163"/>
      <c r="CSZ56" s="163"/>
      <c r="CTA56" s="163"/>
      <c r="CTB56" s="163"/>
      <c r="CTC56" s="163"/>
      <c r="CTD56" s="163"/>
      <c r="CTE56" s="163"/>
      <c r="CTF56" s="163"/>
      <c r="CTG56" s="163"/>
      <c r="CTH56" s="163"/>
      <c r="CTI56" s="163"/>
      <c r="CTJ56" s="163"/>
      <c r="CTK56" s="163"/>
      <c r="CTL56" s="163"/>
      <c r="CTM56" s="163"/>
      <c r="CTN56" s="163"/>
      <c r="CTO56" s="163"/>
      <c r="CTP56" s="163"/>
      <c r="CTQ56" s="163"/>
      <c r="CTR56" s="163"/>
      <c r="CTS56" s="163"/>
      <c r="CTT56" s="163"/>
      <c r="CTU56" s="163"/>
      <c r="CTV56" s="163"/>
      <c r="CTW56" s="163"/>
      <c r="CTX56" s="163"/>
      <c r="CTY56" s="163"/>
      <c r="CTZ56" s="163"/>
      <c r="CUA56" s="163"/>
      <c r="CUB56" s="163"/>
      <c r="CUC56" s="163"/>
      <c r="CUD56" s="163"/>
      <c r="CUE56" s="163"/>
      <c r="CUF56" s="163"/>
      <c r="CUG56" s="163"/>
      <c r="CUH56" s="163"/>
      <c r="CUI56" s="163"/>
      <c r="CUJ56" s="163"/>
      <c r="CUK56" s="163"/>
      <c r="CUL56" s="163"/>
      <c r="CUM56" s="163"/>
      <c r="CUN56" s="163"/>
      <c r="CUO56" s="163"/>
      <c r="CUP56" s="163"/>
      <c r="CUQ56" s="163"/>
      <c r="CUR56" s="163"/>
      <c r="CUS56" s="163"/>
      <c r="CUT56" s="163"/>
      <c r="CUU56" s="163"/>
      <c r="CUV56" s="163"/>
      <c r="CUW56" s="163"/>
      <c r="CUX56" s="163"/>
      <c r="CUY56" s="163"/>
      <c r="CUZ56" s="163"/>
      <c r="CVA56" s="163"/>
      <c r="CVB56" s="163"/>
      <c r="CVC56" s="163"/>
      <c r="CVD56" s="163"/>
      <c r="CVE56" s="163"/>
      <c r="CVF56" s="163"/>
      <c r="CVG56" s="163"/>
      <c r="CVH56" s="163"/>
      <c r="CVI56" s="163"/>
      <c r="CVJ56" s="163"/>
      <c r="CVK56" s="163"/>
      <c r="CVL56" s="163"/>
      <c r="CVM56" s="163"/>
      <c r="CVN56" s="163"/>
      <c r="CVO56" s="163"/>
      <c r="CVP56" s="163"/>
      <c r="CVQ56" s="163"/>
      <c r="CVR56" s="163"/>
      <c r="CVS56" s="163"/>
      <c r="CVT56" s="163"/>
      <c r="CVU56" s="163"/>
      <c r="CVV56" s="163"/>
      <c r="CVW56" s="163"/>
      <c r="CVX56" s="163"/>
      <c r="CVY56" s="163"/>
      <c r="CVZ56" s="163"/>
      <c r="CWA56" s="163"/>
      <c r="CWB56" s="163"/>
      <c r="CWC56" s="163"/>
      <c r="CWD56" s="163"/>
      <c r="CWE56" s="163"/>
      <c r="CWF56" s="163"/>
      <c r="CWG56" s="163"/>
      <c r="CWH56" s="163"/>
      <c r="CWI56" s="163"/>
      <c r="CWJ56" s="163"/>
      <c r="CWK56" s="163"/>
      <c r="CWL56" s="163"/>
      <c r="CWM56" s="163"/>
      <c r="CWN56" s="163"/>
      <c r="CWO56" s="163"/>
      <c r="CWP56" s="163"/>
      <c r="CWQ56" s="163"/>
      <c r="CWR56" s="163"/>
      <c r="CWS56" s="163"/>
      <c r="CWT56" s="163"/>
      <c r="CWU56" s="163"/>
      <c r="CWV56" s="163"/>
      <c r="CWW56" s="163"/>
      <c r="CWX56" s="163"/>
      <c r="CWY56" s="163"/>
      <c r="CWZ56" s="163"/>
      <c r="CXA56" s="163"/>
      <c r="CXB56" s="163"/>
      <c r="CXC56" s="163"/>
      <c r="CXD56" s="163"/>
      <c r="CXE56" s="163"/>
      <c r="CXF56" s="163"/>
      <c r="CXG56" s="163"/>
      <c r="CXH56" s="163"/>
      <c r="CXI56" s="163"/>
      <c r="CXJ56" s="163"/>
      <c r="CXK56" s="163"/>
      <c r="CXL56" s="163"/>
      <c r="CXM56" s="163"/>
      <c r="CXN56" s="163"/>
      <c r="CXO56" s="163"/>
      <c r="CXP56" s="163"/>
      <c r="CXQ56" s="163"/>
      <c r="CXR56" s="163"/>
      <c r="CXS56" s="163"/>
      <c r="CXT56" s="163"/>
      <c r="CXU56" s="163"/>
      <c r="CXV56" s="163"/>
      <c r="CXW56" s="163"/>
      <c r="CXX56" s="163"/>
      <c r="CXY56" s="163"/>
      <c r="CXZ56" s="163"/>
      <c r="CYA56" s="163"/>
      <c r="CYB56" s="163"/>
      <c r="CYC56" s="163"/>
      <c r="CYD56" s="163"/>
      <c r="CYE56" s="163"/>
      <c r="CYF56" s="163"/>
      <c r="CYG56" s="163"/>
      <c r="CYH56" s="163"/>
      <c r="CYI56" s="163"/>
      <c r="CYJ56" s="163"/>
      <c r="CYK56" s="163"/>
      <c r="CYL56" s="163"/>
      <c r="CYM56" s="163"/>
      <c r="CYN56" s="163"/>
      <c r="CYO56" s="163"/>
      <c r="CYP56" s="163"/>
      <c r="CYQ56" s="163"/>
      <c r="CYR56" s="163"/>
      <c r="CYS56" s="163"/>
      <c r="CYT56" s="163"/>
      <c r="CYU56" s="163"/>
      <c r="CYV56" s="163"/>
      <c r="CYW56" s="163"/>
      <c r="CYX56" s="163"/>
      <c r="CYY56" s="163"/>
      <c r="CYZ56" s="163"/>
      <c r="CZA56" s="163"/>
      <c r="CZB56" s="163"/>
      <c r="CZC56" s="163"/>
      <c r="CZD56" s="163"/>
      <c r="CZE56" s="163"/>
      <c r="CZF56" s="163"/>
      <c r="CZG56" s="163"/>
      <c r="CZH56" s="163"/>
      <c r="CZI56" s="163"/>
      <c r="CZJ56" s="163"/>
      <c r="CZK56" s="163"/>
      <c r="CZL56" s="163"/>
      <c r="CZM56" s="163"/>
      <c r="CZN56" s="163"/>
      <c r="CZO56" s="163"/>
      <c r="CZP56" s="163"/>
      <c r="CZQ56" s="163"/>
      <c r="CZR56" s="163"/>
      <c r="CZS56" s="163"/>
      <c r="CZT56" s="163"/>
      <c r="CZU56" s="163"/>
      <c r="CZV56" s="163"/>
      <c r="CZW56" s="163"/>
      <c r="CZX56" s="163"/>
      <c r="CZY56" s="163"/>
      <c r="CZZ56" s="163"/>
      <c r="DAA56" s="163"/>
      <c r="DAB56" s="163"/>
      <c r="DAC56" s="163"/>
      <c r="DAD56" s="163"/>
      <c r="DAE56" s="163"/>
      <c r="DAF56" s="163"/>
      <c r="DAG56" s="163"/>
      <c r="DAH56" s="163"/>
      <c r="DAI56" s="163"/>
      <c r="DAJ56" s="163"/>
      <c r="DAK56" s="163"/>
      <c r="DAL56" s="163"/>
      <c r="DAM56" s="163"/>
      <c r="DAN56" s="163"/>
      <c r="DAO56" s="163"/>
      <c r="DAP56" s="163"/>
      <c r="DAQ56" s="163"/>
      <c r="DAR56" s="163"/>
      <c r="DAS56" s="163"/>
      <c r="DAT56" s="163"/>
      <c r="DAU56" s="163"/>
      <c r="DAV56" s="163"/>
      <c r="DAW56" s="163"/>
      <c r="DAX56" s="163"/>
      <c r="DAY56" s="163"/>
      <c r="DAZ56" s="163"/>
      <c r="DBA56" s="163"/>
      <c r="DBB56" s="163"/>
      <c r="DBC56" s="163"/>
      <c r="DBD56" s="163"/>
      <c r="DBE56" s="163"/>
      <c r="DBF56" s="163"/>
      <c r="DBG56" s="163"/>
      <c r="DBH56" s="163"/>
      <c r="DBI56" s="163"/>
      <c r="DBJ56" s="163"/>
      <c r="DBK56" s="163"/>
      <c r="DBL56" s="163"/>
      <c r="DBM56" s="163"/>
      <c r="DBN56" s="163"/>
      <c r="DBO56" s="163"/>
      <c r="DBP56" s="163"/>
      <c r="DBQ56" s="163"/>
      <c r="DBR56" s="163"/>
      <c r="DBS56" s="163"/>
      <c r="DBT56" s="163"/>
      <c r="DBU56" s="163"/>
      <c r="DBV56" s="163"/>
      <c r="DBW56" s="163"/>
      <c r="DBX56" s="163"/>
      <c r="DBY56" s="163"/>
      <c r="DBZ56" s="163"/>
      <c r="DCA56" s="163"/>
      <c r="DCB56" s="163"/>
      <c r="DCC56" s="163"/>
      <c r="DCD56" s="163"/>
      <c r="DCE56" s="163"/>
      <c r="DCF56" s="163"/>
      <c r="DCG56" s="163"/>
      <c r="DCH56" s="163"/>
      <c r="DCI56" s="163"/>
      <c r="DCJ56" s="163"/>
      <c r="DCK56" s="163"/>
      <c r="DCL56" s="163"/>
      <c r="DCM56" s="163"/>
      <c r="DCN56" s="163"/>
      <c r="DCO56" s="163"/>
      <c r="DCP56" s="163"/>
      <c r="DCQ56" s="163"/>
      <c r="DCR56" s="163"/>
      <c r="DCS56" s="163"/>
      <c r="DCT56" s="163"/>
      <c r="DCU56" s="163"/>
      <c r="DCV56" s="163"/>
      <c r="DCW56" s="163"/>
      <c r="DCX56" s="163"/>
      <c r="DCY56" s="163"/>
      <c r="DCZ56" s="163"/>
      <c r="DDA56" s="163"/>
      <c r="DDB56" s="163"/>
      <c r="DDC56" s="163"/>
      <c r="DDD56" s="163"/>
      <c r="DDE56" s="163"/>
      <c r="DDF56" s="163"/>
      <c r="DDG56" s="163"/>
      <c r="DDH56" s="163"/>
      <c r="DDI56" s="163"/>
      <c r="DDJ56" s="163"/>
      <c r="DDK56" s="163"/>
      <c r="DDL56" s="163"/>
      <c r="DDM56" s="163"/>
      <c r="DDN56" s="163"/>
      <c r="DDO56" s="163"/>
      <c r="DDP56" s="163"/>
      <c r="DDQ56" s="163"/>
      <c r="DDR56" s="163"/>
      <c r="DDS56" s="163"/>
      <c r="DDT56" s="163"/>
      <c r="DDU56" s="163"/>
      <c r="DDV56" s="163"/>
      <c r="DDW56" s="163"/>
      <c r="DDX56" s="163"/>
      <c r="DDY56" s="163"/>
      <c r="DDZ56" s="163"/>
      <c r="DEA56" s="163"/>
      <c r="DEB56" s="163"/>
      <c r="DEC56" s="163"/>
      <c r="DED56" s="163"/>
      <c r="DEE56" s="163"/>
      <c r="DEF56" s="163"/>
      <c r="DEG56" s="163"/>
      <c r="DEH56" s="163"/>
      <c r="DEI56" s="163"/>
      <c r="DEJ56" s="163"/>
      <c r="DEK56" s="163"/>
      <c r="DEL56" s="163"/>
      <c r="DEM56" s="163"/>
      <c r="DEN56" s="163"/>
      <c r="DEO56" s="163"/>
      <c r="DEP56" s="163"/>
      <c r="DEQ56" s="163"/>
      <c r="DER56" s="163"/>
      <c r="DES56" s="163"/>
      <c r="DET56" s="163"/>
      <c r="DEU56" s="163"/>
      <c r="DEV56" s="163"/>
      <c r="DEW56" s="163"/>
      <c r="DEX56" s="163"/>
      <c r="DEY56" s="163"/>
      <c r="DEZ56" s="163"/>
      <c r="DFA56" s="163"/>
      <c r="DFB56" s="163"/>
      <c r="DFC56" s="163"/>
      <c r="DFD56" s="163"/>
      <c r="DFE56" s="163"/>
      <c r="DFF56" s="163"/>
      <c r="DFG56" s="163"/>
      <c r="DFH56" s="163"/>
      <c r="DFI56" s="163"/>
      <c r="DFJ56" s="163"/>
      <c r="DFK56" s="163"/>
      <c r="DFL56" s="163"/>
      <c r="DFM56" s="163"/>
      <c r="DFN56" s="163"/>
      <c r="DFO56" s="163"/>
      <c r="DFP56" s="163"/>
      <c r="DFQ56" s="163"/>
      <c r="DFR56" s="163"/>
      <c r="DFS56" s="163"/>
      <c r="DFT56" s="163"/>
      <c r="DFU56" s="163"/>
      <c r="DFV56" s="163"/>
      <c r="DFW56" s="163"/>
      <c r="DFX56" s="163"/>
      <c r="DFY56" s="163"/>
      <c r="DFZ56" s="163"/>
      <c r="DGA56" s="163"/>
      <c r="DGB56" s="163"/>
      <c r="DGC56" s="163"/>
      <c r="DGD56" s="163"/>
      <c r="DGE56" s="163"/>
      <c r="DGF56" s="163"/>
      <c r="DGG56" s="163"/>
      <c r="DGH56" s="163"/>
      <c r="DGI56" s="163"/>
      <c r="DGJ56" s="163"/>
      <c r="DGK56" s="163"/>
      <c r="DGL56" s="163"/>
      <c r="DGM56" s="163"/>
      <c r="DGN56" s="163"/>
      <c r="DGO56" s="163"/>
      <c r="DGP56" s="163"/>
      <c r="DGQ56" s="163"/>
      <c r="DGR56" s="163"/>
      <c r="DGS56" s="163"/>
      <c r="DGT56" s="163"/>
      <c r="DGU56" s="163"/>
      <c r="DGV56" s="163"/>
      <c r="DGW56" s="163"/>
      <c r="DGX56" s="163"/>
      <c r="DGY56" s="163"/>
      <c r="DGZ56" s="163"/>
      <c r="DHA56" s="163"/>
      <c r="DHB56" s="163"/>
      <c r="DHC56" s="163"/>
      <c r="DHD56" s="163"/>
      <c r="DHE56" s="163"/>
      <c r="DHF56" s="163"/>
      <c r="DHG56" s="163"/>
      <c r="DHH56" s="163"/>
      <c r="DHI56" s="163"/>
      <c r="DHJ56" s="163"/>
      <c r="DHK56" s="163"/>
      <c r="DHL56" s="163"/>
      <c r="DHM56" s="163"/>
      <c r="DHN56" s="163"/>
      <c r="DHO56" s="163"/>
      <c r="DHP56" s="163"/>
      <c r="DHQ56" s="163"/>
      <c r="DHR56" s="163"/>
      <c r="DHS56" s="163"/>
      <c r="DHT56" s="163"/>
      <c r="DHU56" s="163"/>
      <c r="DHV56" s="163"/>
      <c r="DHW56" s="163"/>
      <c r="DHX56" s="163"/>
      <c r="DHY56" s="163"/>
      <c r="DHZ56" s="163"/>
      <c r="DIA56" s="163"/>
      <c r="DIB56" s="163"/>
      <c r="DIC56" s="163"/>
      <c r="DID56" s="163"/>
      <c r="DIE56" s="163"/>
      <c r="DIF56" s="163"/>
      <c r="DIG56" s="163"/>
      <c r="DIH56" s="163"/>
      <c r="DII56" s="163"/>
      <c r="DIJ56" s="163"/>
      <c r="DIK56" s="163"/>
      <c r="DIL56" s="163"/>
      <c r="DIM56" s="163"/>
      <c r="DIN56" s="163"/>
      <c r="DIO56" s="163"/>
      <c r="DIP56" s="163"/>
      <c r="DIQ56" s="163"/>
      <c r="DIR56" s="163"/>
      <c r="DIS56" s="163"/>
      <c r="DIT56" s="163"/>
      <c r="DIU56" s="163"/>
      <c r="DIV56" s="163"/>
      <c r="DIW56" s="163"/>
      <c r="DIX56" s="163"/>
      <c r="DIY56" s="163"/>
      <c r="DIZ56" s="163"/>
      <c r="DJA56" s="163"/>
      <c r="DJB56" s="163"/>
      <c r="DJC56" s="163"/>
      <c r="DJD56" s="163"/>
      <c r="DJE56" s="163"/>
      <c r="DJF56" s="163"/>
      <c r="DJG56" s="163"/>
      <c r="DJH56" s="163"/>
      <c r="DJI56" s="163"/>
      <c r="DJJ56" s="163"/>
      <c r="DJK56" s="163"/>
      <c r="DJL56" s="163"/>
      <c r="DJM56" s="163"/>
      <c r="DJN56" s="163"/>
      <c r="DJO56" s="163"/>
      <c r="DJP56" s="163"/>
      <c r="DJQ56" s="163"/>
      <c r="DJR56" s="163"/>
      <c r="DJS56" s="163"/>
      <c r="DJT56" s="163"/>
      <c r="DJU56" s="163"/>
      <c r="DJV56" s="163"/>
      <c r="DJW56" s="163"/>
      <c r="DJX56" s="163"/>
      <c r="DJY56" s="163"/>
      <c r="DJZ56" s="163"/>
      <c r="DKA56" s="163"/>
      <c r="DKB56" s="163"/>
      <c r="DKC56" s="163"/>
      <c r="DKD56" s="163"/>
      <c r="DKE56" s="163"/>
      <c r="DKF56" s="163"/>
      <c r="DKG56" s="163"/>
      <c r="DKH56" s="163"/>
      <c r="DKI56" s="163"/>
      <c r="DKJ56" s="163"/>
      <c r="DKK56" s="163"/>
      <c r="DKL56" s="163"/>
      <c r="DKM56" s="163"/>
      <c r="DKN56" s="163"/>
      <c r="DKO56" s="163"/>
      <c r="DKP56" s="163"/>
      <c r="DKQ56" s="163"/>
      <c r="DKR56" s="163"/>
      <c r="DKS56" s="163"/>
      <c r="DKT56" s="163"/>
      <c r="DKU56" s="163"/>
      <c r="DKV56" s="163"/>
      <c r="DKW56" s="163"/>
      <c r="DKX56" s="163"/>
      <c r="DKY56" s="163"/>
      <c r="DKZ56" s="163"/>
      <c r="DLA56" s="163"/>
      <c r="DLB56" s="163"/>
      <c r="DLC56" s="163"/>
      <c r="DLD56" s="163"/>
      <c r="DLE56" s="163"/>
      <c r="DLF56" s="163"/>
      <c r="DLG56" s="163"/>
      <c r="DLH56" s="163"/>
      <c r="DLI56" s="163"/>
      <c r="DLJ56" s="163"/>
      <c r="DLK56" s="163"/>
      <c r="DLL56" s="163"/>
      <c r="DLM56" s="163"/>
      <c r="DLN56" s="163"/>
      <c r="DLO56" s="163"/>
      <c r="DLP56" s="163"/>
      <c r="DLQ56" s="163"/>
      <c r="DLR56" s="163"/>
      <c r="DLS56" s="163"/>
      <c r="DLT56" s="163"/>
      <c r="DLU56" s="163"/>
      <c r="DLV56" s="163"/>
      <c r="DLW56" s="163"/>
      <c r="DLX56" s="163"/>
      <c r="DLY56" s="163"/>
      <c r="DLZ56" s="163"/>
      <c r="DMA56" s="163"/>
      <c r="DMB56" s="163"/>
      <c r="DMC56" s="163"/>
      <c r="DMD56" s="163"/>
      <c r="DME56" s="163"/>
      <c r="DMF56" s="163"/>
      <c r="DMG56" s="163"/>
      <c r="DMH56" s="163"/>
      <c r="DMI56" s="163"/>
      <c r="DMJ56" s="163"/>
      <c r="DMK56" s="163"/>
      <c r="DML56" s="163"/>
      <c r="DMM56" s="163"/>
      <c r="DMN56" s="163"/>
      <c r="DMO56" s="163"/>
      <c r="DMP56" s="163"/>
      <c r="DMQ56" s="163"/>
      <c r="DMR56" s="163"/>
      <c r="DMS56" s="163"/>
      <c r="DMT56" s="163"/>
      <c r="DMU56" s="163"/>
      <c r="DMV56" s="163"/>
      <c r="DMW56" s="163"/>
      <c r="DMX56" s="163"/>
      <c r="DMY56" s="163"/>
      <c r="DMZ56" s="163"/>
      <c r="DNA56" s="163"/>
      <c r="DNB56" s="163"/>
      <c r="DNC56" s="163"/>
      <c r="DND56" s="163"/>
      <c r="DNE56" s="163"/>
      <c r="DNF56" s="163"/>
      <c r="DNG56" s="163"/>
      <c r="DNH56" s="163"/>
      <c r="DNI56" s="163"/>
      <c r="DNJ56" s="163"/>
      <c r="DNK56" s="163"/>
      <c r="DNL56" s="163"/>
      <c r="DNM56" s="163"/>
      <c r="DNN56" s="163"/>
      <c r="DNO56" s="163"/>
      <c r="DNP56" s="163"/>
      <c r="DNQ56" s="163"/>
      <c r="DNR56" s="163"/>
      <c r="DNS56" s="163"/>
      <c r="DNT56" s="163"/>
      <c r="DNU56" s="163"/>
      <c r="DNV56" s="163"/>
      <c r="DNW56" s="163"/>
      <c r="DNX56" s="163"/>
      <c r="DNY56" s="163"/>
      <c r="DNZ56" s="163"/>
      <c r="DOA56" s="163"/>
      <c r="DOB56" s="163"/>
      <c r="DOC56" s="163"/>
      <c r="DOD56" s="163"/>
      <c r="DOE56" s="163"/>
      <c r="DOF56" s="163"/>
      <c r="DOG56" s="163"/>
      <c r="DOH56" s="163"/>
      <c r="DOI56" s="163"/>
      <c r="DOJ56" s="163"/>
      <c r="DOK56" s="163"/>
      <c r="DOL56" s="163"/>
      <c r="DOM56" s="163"/>
      <c r="DON56" s="163"/>
      <c r="DOO56" s="163"/>
      <c r="DOP56" s="163"/>
      <c r="DOQ56" s="163"/>
      <c r="DOR56" s="163"/>
      <c r="DOS56" s="163"/>
      <c r="DOT56" s="163"/>
      <c r="DOU56" s="163"/>
      <c r="DOV56" s="163"/>
      <c r="DOW56" s="163"/>
      <c r="DOX56" s="163"/>
      <c r="DOY56" s="163"/>
      <c r="DOZ56" s="163"/>
      <c r="DPA56" s="163"/>
      <c r="DPB56" s="163"/>
      <c r="DPC56" s="163"/>
      <c r="DPD56" s="163"/>
      <c r="DPE56" s="163"/>
      <c r="DPF56" s="163"/>
      <c r="DPG56" s="163"/>
      <c r="DPH56" s="163"/>
      <c r="DPI56" s="163"/>
      <c r="DPJ56" s="163"/>
      <c r="DPK56" s="163"/>
      <c r="DPL56" s="163"/>
      <c r="DPM56" s="163"/>
      <c r="DPN56" s="163"/>
      <c r="DPO56" s="163"/>
      <c r="DPP56" s="163"/>
      <c r="DPQ56" s="163"/>
      <c r="DPR56" s="163"/>
      <c r="DPS56" s="163"/>
      <c r="DPT56" s="163"/>
      <c r="DPU56" s="163"/>
      <c r="DPV56" s="163"/>
      <c r="DPW56" s="163"/>
      <c r="DPX56" s="163"/>
      <c r="DPY56" s="163"/>
      <c r="DPZ56" s="163"/>
      <c r="DQA56" s="163"/>
      <c r="DQB56" s="163"/>
      <c r="DQC56" s="163"/>
      <c r="DQD56" s="163"/>
      <c r="DQE56" s="163"/>
      <c r="DQF56" s="163"/>
      <c r="DQG56" s="163"/>
      <c r="DQH56" s="163"/>
      <c r="DQI56" s="163"/>
      <c r="DQJ56" s="163"/>
      <c r="DQK56" s="163"/>
      <c r="DQL56" s="163"/>
      <c r="DQM56" s="163"/>
      <c r="DQN56" s="163"/>
      <c r="DQO56" s="163"/>
      <c r="DQP56" s="163"/>
      <c r="DQQ56" s="163"/>
      <c r="DQR56" s="163"/>
      <c r="DQS56" s="163"/>
      <c r="DQT56" s="163"/>
      <c r="DQU56" s="163"/>
      <c r="DQV56" s="163"/>
      <c r="DQW56" s="163"/>
      <c r="DQX56" s="163"/>
      <c r="DQY56" s="163"/>
      <c r="DQZ56" s="163"/>
      <c r="DRA56" s="163"/>
      <c r="DRB56" s="163"/>
      <c r="DRC56" s="163"/>
      <c r="DRD56" s="163"/>
      <c r="DRE56" s="163"/>
      <c r="DRF56" s="163"/>
      <c r="DRG56" s="163"/>
      <c r="DRH56" s="163"/>
      <c r="DRI56" s="163"/>
      <c r="DRJ56" s="163"/>
      <c r="DRK56" s="163"/>
      <c r="DRL56" s="163"/>
      <c r="DRM56" s="163"/>
      <c r="DRN56" s="163"/>
      <c r="DRO56" s="163"/>
      <c r="DRP56" s="163"/>
      <c r="DRQ56" s="163"/>
      <c r="DRR56" s="163"/>
      <c r="DRS56" s="163"/>
      <c r="DRT56" s="163"/>
      <c r="DRU56" s="163"/>
      <c r="DRV56" s="163"/>
      <c r="DRW56" s="163"/>
      <c r="DRX56" s="163"/>
      <c r="DRY56" s="163"/>
      <c r="DRZ56" s="163"/>
      <c r="DSA56" s="163"/>
      <c r="DSB56" s="163"/>
      <c r="DSC56" s="163"/>
      <c r="DSD56" s="163"/>
      <c r="DSE56" s="163"/>
      <c r="DSF56" s="163"/>
      <c r="DSG56" s="163"/>
      <c r="DSH56" s="163"/>
      <c r="DSI56" s="163"/>
      <c r="DSJ56" s="163"/>
      <c r="DSK56" s="163"/>
      <c r="DSL56" s="163"/>
      <c r="DSM56" s="163"/>
      <c r="DSN56" s="163"/>
      <c r="DSO56" s="163"/>
      <c r="DSP56" s="163"/>
      <c r="DSQ56" s="163"/>
      <c r="DSR56" s="163"/>
      <c r="DSS56" s="163"/>
      <c r="DST56" s="163"/>
      <c r="DSU56" s="163"/>
      <c r="DSV56" s="163"/>
      <c r="DSW56" s="163"/>
      <c r="DSX56" s="163"/>
      <c r="DSY56" s="163"/>
      <c r="DSZ56" s="163"/>
      <c r="DTA56" s="163"/>
      <c r="DTB56" s="163"/>
      <c r="DTC56" s="163"/>
      <c r="DTD56" s="163"/>
      <c r="DTE56" s="163"/>
      <c r="DTF56" s="163"/>
      <c r="DTG56" s="163"/>
      <c r="DTH56" s="163"/>
      <c r="DTI56" s="163"/>
      <c r="DTJ56" s="163"/>
      <c r="DTK56" s="163"/>
      <c r="DTL56" s="163"/>
      <c r="DTM56" s="163"/>
      <c r="DTN56" s="163"/>
      <c r="DTO56" s="163"/>
      <c r="DTP56" s="163"/>
      <c r="DTQ56" s="163"/>
      <c r="DTR56" s="163"/>
      <c r="DTS56" s="163"/>
      <c r="DTT56" s="163"/>
      <c r="DTU56" s="163"/>
      <c r="DTV56" s="163"/>
      <c r="DTW56" s="163"/>
      <c r="DTX56" s="163"/>
      <c r="DTY56" s="163"/>
      <c r="DTZ56" s="163"/>
      <c r="DUA56" s="163"/>
      <c r="DUB56" s="163"/>
      <c r="DUC56" s="163"/>
      <c r="DUD56" s="163"/>
      <c r="DUE56" s="163"/>
      <c r="DUF56" s="163"/>
      <c r="DUG56" s="163"/>
      <c r="DUH56" s="163"/>
      <c r="DUI56" s="163"/>
      <c r="DUJ56" s="163"/>
      <c r="DUK56" s="163"/>
      <c r="DUL56" s="163"/>
      <c r="DUM56" s="163"/>
      <c r="DUN56" s="163"/>
      <c r="DUO56" s="163"/>
      <c r="DUP56" s="163"/>
      <c r="DUQ56" s="163"/>
      <c r="DUR56" s="163"/>
      <c r="DUS56" s="163"/>
      <c r="DUT56" s="163"/>
      <c r="DUU56" s="163"/>
      <c r="DUV56" s="163"/>
      <c r="DUW56" s="163"/>
      <c r="DUX56" s="163"/>
      <c r="DUY56" s="163"/>
      <c r="DUZ56" s="163"/>
      <c r="DVA56" s="163"/>
      <c r="DVB56" s="163"/>
      <c r="DVC56" s="163"/>
      <c r="DVD56" s="163"/>
      <c r="DVE56" s="163"/>
      <c r="DVF56" s="163"/>
      <c r="DVG56" s="163"/>
      <c r="DVH56" s="163"/>
      <c r="DVI56" s="163"/>
      <c r="DVJ56" s="163"/>
      <c r="DVK56" s="163"/>
      <c r="DVL56" s="163"/>
      <c r="DVM56" s="163"/>
      <c r="DVN56" s="163"/>
      <c r="DVO56" s="163"/>
      <c r="DVP56" s="163"/>
      <c r="DVQ56" s="163"/>
      <c r="DVR56" s="163"/>
      <c r="DVS56" s="163"/>
      <c r="DVT56" s="163"/>
      <c r="DVU56" s="163"/>
      <c r="DVV56" s="163"/>
      <c r="DVW56" s="163"/>
      <c r="DVX56" s="163"/>
      <c r="DVY56" s="163"/>
      <c r="DVZ56" s="163"/>
      <c r="DWA56" s="163"/>
      <c r="DWB56" s="163"/>
      <c r="DWC56" s="163"/>
      <c r="DWD56" s="163"/>
      <c r="DWE56" s="163"/>
      <c r="DWF56" s="163"/>
      <c r="DWG56" s="163"/>
      <c r="DWH56" s="163"/>
      <c r="DWI56" s="163"/>
      <c r="DWJ56" s="163"/>
      <c r="DWK56" s="163"/>
      <c r="DWL56" s="163"/>
      <c r="DWM56" s="163"/>
      <c r="DWN56" s="163"/>
      <c r="DWO56" s="163"/>
      <c r="DWP56" s="163"/>
      <c r="DWQ56" s="163"/>
      <c r="DWR56" s="163"/>
      <c r="DWS56" s="163"/>
      <c r="DWT56" s="163"/>
      <c r="DWU56" s="163"/>
      <c r="DWV56" s="163"/>
      <c r="DWW56" s="163"/>
      <c r="DWX56" s="163"/>
      <c r="DWY56" s="163"/>
      <c r="DWZ56" s="163"/>
      <c r="DXA56" s="163"/>
      <c r="DXB56" s="163"/>
      <c r="DXC56" s="163"/>
      <c r="DXD56" s="163"/>
      <c r="DXE56" s="163"/>
      <c r="DXF56" s="163"/>
      <c r="DXG56" s="163"/>
      <c r="DXH56" s="163"/>
      <c r="DXI56" s="163"/>
      <c r="DXJ56" s="163"/>
      <c r="DXK56" s="163"/>
      <c r="DXL56" s="163"/>
      <c r="DXM56" s="163"/>
      <c r="DXN56" s="163"/>
      <c r="DXO56" s="163"/>
      <c r="DXP56" s="163"/>
      <c r="DXQ56" s="163"/>
      <c r="DXR56" s="163"/>
      <c r="DXS56" s="163"/>
      <c r="DXT56" s="163"/>
      <c r="DXU56" s="163"/>
      <c r="DXV56" s="163"/>
      <c r="DXW56" s="163"/>
      <c r="DXX56" s="163"/>
      <c r="DXY56" s="163"/>
      <c r="DXZ56" s="163"/>
      <c r="DYA56" s="163"/>
      <c r="DYB56" s="163"/>
      <c r="DYC56" s="163"/>
      <c r="DYD56" s="163"/>
      <c r="DYE56" s="163"/>
      <c r="DYF56" s="163"/>
      <c r="DYG56" s="163"/>
      <c r="DYH56" s="163"/>
      <c r="DYI56" s="163"/>
      <c r="DYJ56" s="163"/>
      <c r="DYK56" s="163"/>
      <c r="DYL56" s="163"/>
      <c r="DYM56" s="163"/>
      <c r="DYN56" s="163"/>
      <c r="DYO56" s="163"/>
      <c r="DYP56" s="163"/>
      <c r="DYQ56" s="163"/>
      <c r="DYR56" s="163"/>
      <c r="DYS56" s="163"/>
      <c r="DYT56" s="163"/>
      <c r="DYU56" s="163"/>
      <c r="DYV56" s="163"/>
      <c r="DYW56" s="163"/>
      <c r="DYX56" s="163"/>
      <c r="DYY56" s="163"/>
      <c r="DYZ56" s="163"/>
      <c r="DZA56" s="163"/>
      <c r="DZB56" s="163"/>
      <c r="DZC56" s="163"/>
      <c r="DZD56" s="163"/>
      <c r="DZE56" s="163"/>
      <c r="DZF56" s="163"/>
      <c r="DZG56" s="163"/>
      <c r="DZH56" s="163"/>
      <c r="DZI56" s="163"/>
      <c r="DZJ56" s="163"/>
      <c r="DZK56" s="163"/>
      <c r="DZL56" s="163"/>
      <c r="DZM56" s="163"/>
      <c r="DZN56" s="163"/>
      <c r="DZO56" s="163"/>
      <c r="DZP56" s="163"/>
      <c r="DZQ56" s="163"/>
      <c r="DZR56" s="163"/>
      <c r="DZS56" s="163"/>
      <c r="DZT56" s="163"/>
      <c r="DZU56" s="163"/>
      <c r="DZV56" s="163"/>
      <c r="DZW56" s="163"/>
      <c r="DZX56" s="163"/>
      <c r="DZY56" s="163"/>
      <c r="DZZ56" s="163"/>
      <c r="EAA56" s="163"/>
      <c r="EAB56" s="163"/>
      <c r="EAC56" s="163"/>
      <c r="EAD56" s="163"/>
      <c r="EAE56" s="163"/>
      <c r="EAF56" s="163"/>
      <c r="EAG56" s="163"/>
      <c r="EAH56" s="163"/>
      <c r="EAI56" s="163"/>
      <c r="EAJ56" s="163"/>
      <c r="EAK56" s="163"/>
      <c r="EAL56" s="163"/>
      <c r="EAM56" s="163"/>
      <c r="EAN56" s="163"/>
      <c r="EAO56" s="163"/>
      <c r="EAP56" s="163"/>
      <c r="EAQ56" s="163"/>
      <c r="EAR56" s="163"/>
      <c r="EAS56" s="163"/>
      <c r="EAT56" s="163"/>
      <c r="EAU56" s="163"/>
      <c r="EAV56" s="163"/>
      <c r="EAW56" s="163"/>
      <c r="EAX56" s="163"/>
      <c r="EAY56" s="163"/>
      <c r="EAZ56" s="163"/>
      <c r="EBA56" s="163"/>
      <c r="EBB56" s="163"/>
      <c r="EBC56" s="163"/>
      <c r="EBD56" s="163"/>
      <c r="EBE56" s="163"/>
      <c r="EBF56" s="163"/>
      <c r="EBG56" s="163"/>
      <c r="EBH56" s="163"/>
      <c r="EBI56" s="163"/>
      <c r="EBJ56" s="163"/>
      <c r="EBK56" s="163"/>
      <c r="EBL56" s="163"/>
      <c r="EBM56" s="163"/>
      <c r="EBN56" s="163"/>
      <c r="EBO56" s="163"/>
      <c r="EBP56" s="163"/>
      <c r="EBQ56" s="163"/>
      <c r="EBR56" s="163"/>
      <c r="EBS56" s="163"/>
      <c r="EBT56" s="163"/>
      <c r="EBU56" s="163"/>
      <c r="EBV56" s="163"/>
      <c r="EBW56" s="163"/>
      <c r="EBX56" s="163"/>
      <c r="EBY56" s="163"/>
      <c r="EBZ56" s="163"/>
      <c r="ECA56" s="163"/>
      <c r="ECB56" s="163"/>
      <c r="ECC56" s="163"/>
      <c r="ECD56" s="163"/>
      <c r="ECE56" s="163"/>
      <c r="ECF56" s="163"/>
      <c r="ECG56" s="163"/>
      <c r="ECH56" s="163"/>
      <c r="ECI56" s="163"/>
      <c r="ECJ56" s="163"/>
      <c r="ECK56" s="163"/>
      <c r="ECL56" s="163"/>
      <c r="ECM56" s="163"/>
      <c r="ECN56" s="163"/>
      <c r="ECO56" s="163"/>
      <c r="ECP56" s="163"/>
      <c r="ECQ56" s="163"/>
      <c r="ECR56" s="163"/>
      <c r="ECS56" s="163"/>
      <c r="ECT56" s="163"/>
      <c r="ECU56" s="163"/>
      <c r="ECV56" s="163"/>
      <c r="ECW56" s="163"/>
      <c r="ECX56" s="163"/>
      <c r="ECY56" s="163"/>
      <c r="ECZ56" s="163"/>
      <c r="EDA56" s="163"/>
      <c r="EDB56" s="163"/>
      <c r="EDC56" s="163"/>
      <c r="EDD56" s="163"/>
      <c r="EDE56" s="163"/>
      <c r="EDF56" s="163"/>
      <c r="EDG56" s="163"/>
      <c r="EDH56" s="163"/>
      <c r="EDI56" s="163"/>
      <c r="EDJ56" s="163"/>
      <c r="EDK56" s="163"/>
      <c r="EDL56" s="163"/>
      <c r="EDM56" s="163"/>
      <c r="EDN56" s="163"/>
      <c r="EDO56" s="163"/>
      <c r="EDP56" s="163"/>
      <c r="EDQ56" s="163"/>
      <c r="EDR56" s="163"/>
      <c r="EDS56" s="163"/>
      <c r="EDT56" s="163"/>
      <c r="EDU56" s="163"/>
      <c r="EDV56" s="163"/>
      <c r="EDW56" s="163"/>
      <c r="EDX56" s="163"/>
      <c r="EDY56" s="163"/>
      <c r="EDZ56" s="163"/>
      <c r="EEA56" s="163"/>
      <c r="EEB56" s="163"/>
      <c r="EEC56" s="163"/>
      <c r="EED56" s="163"/>
      <c r="EEE56" s="163"/>
      <c r="EEF56" s="163"/>
      <c r="EEG56" s="163"/>
      <c r="EEH56" s="163"/>
      <c r="EEI56" s="163"/>
      <c r="EEJ56" s="163"/>
      <c r="EEK56" s="163"/>
      <c r="EEL56" s="163"/>
      <c r="EEM56" s="163"/>
      <c r="EEN56" s="163"/>
      <c r="EEO56" s="163"/>
      <c r="EEP56" s="163"/>
      <c r="EEQ56" s="163"/>
      <c r="EER56" s="163"/>
      <c r="EES56" s="163"/>
      <c r="EET56" s="163"/>
      <c r="EEU56" s="163"/>
      <c r="EEV56" s="163"/>
      <c r="EEW56" s="163"/>
      <c r="EEX56" s="163"/>
      <c r="EEY56" s="163"/>
      <c r="EEZ56" s="163"/>
      <c r="EFA56" s="163"/>
      <c r="EFB56" s="163"/>
      <c r="EFC56" s="163"/>
      <c r="EFD56" s="163"/>
      <c r="EFE56" s="163"/>
      <c r="EFF56" s="163"/>
      <c r="EFG56" s="163"/>
      <c r="EFH56" s="163"/>
      <c r="EFI56" s="163"/>
      <c r="EFJ56" s="163"/>
      <c r="EFK56" s="163"/>
      <c r="EFL56" s="163"/>
      <c r="EFM56" s="163"/>
      <c r="EFN56" s="163"/>
      <c r="EFO56" s="163"/>
      <c r="EFP56" s="163"/>
      <c r="EFQ56" s="163"/>
      <c r="EFR56" s="163"/>
      <c r="EFS56" s="163"/>
      <c r="EFT56" s="163"/>
      <c r="EFU56" s="163"/>
      <c r="EFV56" s="163"/>
      <c r="EFW56" s="163"/>
      <c r="EFX56" s="163"/>
      <c r="EFY56" s="163"/>
      <c r="EFZ56" s="163"/>
      <c r="EGA56" s="163"/>
      <c r="EGB56" s="163"/>
      <c r="EGC56" s="163"/>
      <c r="EGD56" s="163"/>
      <c r="EGE56" s="163"/>
      <c r="EGF56" s="163"/>
      <c r="EGG56" s="163"/>
      <c r="EGH56" s="163"/>
      <c r="EGI56" s="163"/>
      <c r="EGJ56" s="163"/>
      <c r="EGK56" s="163"/>
      <c r="EGL56" s="163"/>
      <c r="EGM56" s="163"/>
      <c r="EGN56" s="163"/>
      <c r="EGO56" s="163"/>
      <c r="EGP56" s="163"/>
      <c r="EGQ56" s="163"/>
      <c r="EGR56" s="163"/>
      <c r="EGS56" s="163"/>
      <c r="EGT56" s="163"/>
      <c r="EGU56" s="163"/>
      <c r="EGV56" s="163"/>
      <c r="EGW56" s="163"/>
      <c r="EGX56" s="163"/>
      <c r="EGY56" s="163"/>
      <c r="EGZ56" s="163"/>
      <c r="EHA56" s="163"/>
      <c r="EHB56" s="163"/>
      <c r="EHC56" s="163"/>
      <c r="EHD56" s="163"/>
      <c r="EHE56" s="163"/>
      <c r="EHF56" s="163"/>
      <c r="EHG56" s="163"/>
      <c r="EHH56" s="163"/>
      <c r="EHI56" s="163"/>
      <c r="EHJ56" s="163"/>
      <c r="EHK56" s="163"/>
      <c r="EHL56" s="163"/>
      <c r="EHM56" s="163"/>
      <c r="EHN56" s="163"/>
      <c r="EHO56" s="163"/>
      <c r="EHP56" s="163"/>
      <c r="EHQ56" s="163"/>
      <c r="EHR56" s="163"/>
      <c r="EHS56" s="163"/>
      <c r="EHT56" s="163"/>
      <c r="EHU56" s="163"/>
      <c r="EHV56" s="163"/>
      <c r="EHW56" s="163"/>
      <c r="EHX56" s="163"/>
      <c r="EHY56" s="163"/>
      <c r="EHZ56" s="163"/>
      <c r="EIA56" s="163"/>
      <c r="EIB56" s="163"/>
      <c r="EIC56" s="163"/>
      <c r="EID56" s="163"/>
      <c r="EIE56" s="163"/>
      <c r="EIF56" s="163"/>
      <c r="EIG56" s="163"/>
      <c r="EIH56" s="163"/>
      <c r="EII56" s="163"/>
      <c r="EIJ56" s="163"/>
      <c r="EIK56" s="163"/>
      <c r="EIL56" s="163"/>
      <c r="EIM56" s="163"/>
      <c r="EIN56" s="163"/>
      <c r="EIO56" s="163"/>
      <c r="EIP56" s="163"/>
      <c r="EIQ56" s="163"/>
      <c r="EIR56" s="163"/>
      <c r="EIS56" s="163"/>
      <c r="EIT56" s="163"/>
      <c r="EIU56" s="163"/>
      <c r="EIV56" s="163"/>
      <c r="EIW56" s="163"/>
      <c r="EIX56" s="163"/>
      <c r="EIY56" s="163"/>
      <c r="EIZ56" s="163"/>
      <c r="EJA56" s="163"/>
      <c r="EJB56" s="163"/>
      <c r="EJC56" s="163"/>
      <c r="EJD56" s="163"/>
      <c r="EJE56" s="163"/>
      <c r="EJF56" s="163"/>
      <c r="EJG56" s="163"/>
      <c r="EJH56" s="163"/>
      <c r="EJI56" s="163"/>
      <c r="EJJ56" s="163"/>
      <c r="EJK56" s="163"/>
      <c r="EJL56" s="163"/>
      <c r="EJM56" s="163"/>
      <c r="EJN56" s="163"/>
      <c r="EJO56" s="163"/>
      <c r="EJP56" s="163"/>
      <c r="EJQ56" s="163"/>
      <c r="EJR56" s="163"/>
      <c r="EJS56" s="163"/>
      <c r="EJT56" s="163"/>
      <c r="EJU56" s="163"/>
      <c r="EJV56" s="163"/>
      <c r="EJW56" s="163"/>
      <c r="EJX56" s="163"/>
      <c r="EJY56" s="163"/>
      <c r="EJZ56" s="163"/>
      <c r="EKA56" s="163"/>
      <c r="EKB56" s="163"/>
      <c r="EKC56" s="163"/>
      <c r="EKD56" s="163"/>
      <c r="EKE56" s="163"/>
      <c r="EKF56" s="163"/>
      <c r="EKG56" s="163"/>
      <c r="EKH56" s="163"/>
      <c r="EKI56" s="163"/>
      <c r="EKJ56" s="163"/>
      <c r="EKK56" s="163"/>
      <c r="EKL56" s="163"/>
      <c r="EKM56" s="163"/>
      <c r="EKN56" s="163"/>
      <c r="EKO56" s="163"/>
      <c r="EKP56" s="163"/>
      <c r="EKQ56" s="163"/>
      <c r="EKR56" s="163"/>
      <c r="EKS56" s="163"/>
      <c r="EKT56" s="163"/>
      <c r="EKU56" s="163"/>
      <c r="EKV56" s="163"/>
      <c r="EKW56" s="163"/>
      <c r="EKX56" s="163"/>
      <c r="EKY56" s="163"/>
      <c r="EKZ56" s="163"/>
      <c r="ELA56" s="163"/>
      <c r="ELB56" s="163"/>
      <c r="ELC56" s="163"/>
      <c r="ELD56" s="163"/>
      <c r="ELE56" s="163"/>
      <c r="ELF56" s="163"/>
      <c r="ELG56" s="163"/>
      <c r="ELH56" s="163"/>
      <c r="ELI56" s="163"/>
      <c r="ELJ56" s="163"/>
      <c r="ELK56" s="163"/>
      <c r="ELL56" s="163"/>
      <c r="ELM56" s="163"/>
      <c r="ELN56" s="163"/>
      <c r="ELO56" s="163"/>
      <c r="ELP56" s="163"/>
      <c r="ELQ56" s="163"/>
      <c r="ELR56" s="163"/>
      <c r="ELS56" s="163"/>
      <c r="ELT56" s="163"/>
      <c r="ELU56" s="163"/>
      <c r="ELV56" s="163"/>
      <c r="ELW56" s="163"/>
      <c r="ELX56" s="163"/>
      <c r="ELY56" s="163"/>
      <c r="ELZ56" s="163"/>
      <c r="EMA56" s="163"/>
      <c r="EMB56" s="163"/>
      <c r="EMC56" s="163"/>
      <c r="EMD56" s="163"/>
      <c r="EME56" s="163"/>
      <c r="EMF56" s="163"/>
      <c r="EMG56" s="163"/>
      <c r="EMH56" s="163"/>
      <c r="EMI56" s="163"/>
      <c r="EMJ56" s="163"/>
      <c r="EMK56" s="163"/>
      <c r="EML56" s="163"/>
      <c r="EMM56" s="163"/>
      <c r="EMN56" s="163"/>
      <c r="EMO56" s="163"/>
      <c r="EMP56" s="163"/>
      <c r="EMQ56" s="163"/>
      <c r="EMR56" s="163"/>
      <c r="EMS56" s="163"/>
      <c r="EMT56" s="163"/>
      <c r="EMU56" s="163"/>
      <c r="EMV56" s="163"/>
      <c r="EMW56" s="163"/>
      <c r="EMX56" s="163"/>
      <c r="EMY56" s="163"/>
      <c r="EMZ56" s="163"/>
      <c r="ENA56" s="163"/>
      <c r="ENB56" s="163"/>
      <c r="ENC56" s="163"/>
      <c r="END56" s="163"/>
      <c r="ENE56" s="163"/>
      <c r="ENF56" s="163"/>
      <c r="ENG56" s="163"/>
      <c r="ENH56" s="163"/>
      <c r="ENI56" s="163"/>
      <c r="ENJ56" s="163"/>
      <c r="ENK56" s="163"/>
      <c r="ENL56" s="163"/>
      <c r="ENM56" s="163"/>
      <c r="ENN56" s="163"/>
      <c r="ENO56" s="163"/>
      <c r="ENP56" s="163"/>
      <c r="ENQ56" s="163"/>
      <c r="ENR56" s="163"/>
      <c r="ENS56" s="163"/>
      <c r="ENT56" s="163"/>
      <c r="ENU56" s="163"/>
      <c r="ENV56" s="163"/>
      <c r="ENW56" s="163"/>
      <c r="ENX56" s="163"/>
      <c r="ENY56" s="163"/>
      <c r="ENZ56" s="163"/>
      <c r="EOA56" s="163"/>
      <c r="EOB56" s="163"/>
      <c r="EOC56" s="163"/>
      <c r="EOD56" s="163"/>
      <c r="EOE56" s="163"/>
      <c r="EOF56" s="163"/>
      <c r="EOG56" s="163"/>
      <c r="EOH56" s="163"/>
      <c r="EOI56" s="163"/>
      <c r="EOJ56" s="163"/>
      <c r="EOK56" s="163"/>
      <c r="EOL56" s="163"/>
      <c r="EOM56" s="163"/>
      <c r="EON56" s="163"/>
      <c r="EOO56" s="163"/>
      <c r="EOP56" s="163"/>
      <c r="EOQ56" s="163"/>
      <c r="EOR56" s="163"/>
      <c r="EOS56" s="163"/>
      <c r="EOT56" s="163"/>
      <c r="EOU56" s="163"/>
      <c r="EOV56" s="163"/>
      <c r="EOW56" s="163"/>
      <c r="EOX56" s="163"/>
      <c r="EOY56" s="163"/>
      <c r="EOZ56" s="163"/>
      <c r="EPA56" s="163"/>
      <c r="EPB56" s="163"/>
      <c r="EPC56" s="163"/>
      <c r="EPD56" s="163"/>
      <c r="EPE56" s="163"/>
      <c r="EPF56" s="163"/>
      <c r="EPG56" s="163"/>
      <c r="EPH56" s="163"/>
      <c r="EPI56" s="163"/>
      <c r="EPJ56" s="163"/>
      <c r="EPK56" s="163"/>
      <c r="EPL56" s="163"/>
      <c r="EPM56" s="163"/>
      <c r="EPN56" s="163"/>
      <c r="EPO56" s="163"/>
      <c r="EPP56" s="163"/>
      <c r="EPQ56" s="163"/>
      <c r="EPR56" s="163"/>
      <c r="EPS56" s="163"/>
      <c r="EPT56" s="163"/>
      <c r="EPU56" s="163"/>
      <c r="EPV56" s="163"/>
      <c r="EPW56" s="163"/>
      <c r="EPX56" s="163"/>
      <c r="EPY56" s="163"/>
      <c r="EPZ56" s="163"/>
      <c r="EQA56" s="163"/>
      <c r="EQB56" s="163"/>
      <c r="EQC56" s="163"/>
      <c r="EQD56" s="163"/>
      <c r="EQE56" s="163"/>
      <c r="EQF56" s="163"/>
      <c r="EQG56" s="163"/>
      <c r="EQH56" s="163"/>
      <c r="EQI56" s="163"/>
      <c r="EQJ56" s="163"/>
      <c r="EQK56" s="163"/>
      <c r="EQL56" s="163"/>
      <c r="EQM56" s="163"/>
      <c r="EQN56" s="163"/>
      <c r="EQO56" s="163"/>
      <c r="EQP56" s="163"/>
      <c r="EQQ56" s="163"/>
      <c r="EQR56" s="163"/>
      <c r="EQS56" s="163"/>
      <c r="EQT56" s="163"/>
      <c r="EQU56" s="163"/>
      <c r="EQV56" s="163"/>
      <c r="EQW56" s="163"/>
      <c r="EQX56" s="163"/>
      <c r="EQY56" s="163"/>
      <c r="EQZ56" s="163"/>
      <c r="ERA56" s="163"/>
      <c r="ERB56" s="163"/>
      <c r="ERC56" s="163"/>
      <c r="ERD56" s="163"/>
      <c r="ERE56" s="163"/>
      <c r="ERF56" s="163"/>
      <c r="ERG56" s="163"/>
      <c r="ERH56" s="163"/>
      <c r="ERI56" s="163"/>
      <c r="ERJ56" s="163"/>
      <c r="ERK56" s="163"/>
      <c r="ERL56" s="163"/>
      <c r="ERM56" s="163"/>
      <c r="ERN56" s="163"/>
      <c r="ERO56" s="163"/>
      <c r="ERP56" s="163"/>
      <c r="ERQ56" s="163"/>
      <c r="ERR56" s="163"/>
      <c r="ERS56" s="163"/>
      <c r="ERT56" s="163"/>
      <c r="ERU56" s="163"/>
      <c r="ERV56" s="163"/>
      <c r="ERW56" s="163"/>
      <c r="ERX56" s="163"/>
      <c r="ERY56" s="163"/>
      <c r="ERZ56" s="163"/>
      <c r="ESA56" s="163"/>
      <c r="ESB56" s="163"/>
      <c r="ESC56" s="163"/>
      <c r="ESD56" s="163"/>
      <c r="ESE56" s="163"/>
      <c r="ESF56" s="163"/>
      <c r="ESG56" s="163"/>
      <c r="ESH56" s="163"/>
      <c r="ESI56" s="163"/>
      <c r="ESJ56" s="163"/>
      <c r="ESK56" s="163"/>
      <c r="ESL56" s="163"/>
      <c r="ESM56" s="163"/>
      <c r="ESN56" s="163"/>
      <c r="ESO56" s="163"/>
      <c r="ESP56" s="163"/>
      <c r="ESQ56" s="163"/>
      <c r="ESR56" s="163"/>
      <c r="ESS56" s="163"/>
      <c r="EST56" s="163"/>
      <c r="ESU56" s="163"/>
      <c r="ESV56" s="163"/>
      <c r="ESW56" s="163"/>
      <c r="ESX56" s="163"/>
      <c r="ESY56" s="163"/>
      <c r="ESZ56" s="163"/>
      <c r="ETA56" s="163"/>
      <c r="ETB56" s="163"/>
      <c r="ETC56" s="163"/>
      <c r="ETD56" s="163"/>
      <c r="ETE56" s="163"/>
      <c r="ETF56" s="163"/>
      <c r="ETG56" s="163"/>
      <c r="ETH56" s="163"/>
      <c r="ETI56" s="163"/>
      <c r="ETJ56" s="163"/>
      <c r="ETK56" s="163"/>
      <c r="ETL56" s="163"/>
      <c r="ETM56" s="163"/>
      <c r="ETN56" s="163"/>
      <c r="ETO56" s="163"/>
      <c r="ETP56" s="163"/>
      <c r="ETQ56" s="163"/>
      <c r="ETR56" s="163"/>
      <c r="ETS56" s="163"/>
      <c r="ETT56" s="163"/>
      <c r="ETU56" s="163"/>
      <c r="ETV56" s="163"/>
      <c r="ETW56" s="163"/>
      <c r="ETX56" s="163"/>
      <c r="ETY56" s="163"/>
      <c r="ETZ56" s="163"/>
      <c r="EUA56" s="163"/>
      <c r="EUB56" s="163"/>
      <c r="EUC56" s="163"/>
      <c r="EUD56" s="163"/>
      <c r="EUE56" s="163"/>
      <c r="EUF56" s="163"/>
      <c r="EUG56" s="163"/>
      <c r="EUH56" s="163"/>
      <c r="EUI56" s="163"/>
      <c r="EUJ56" s="163"/>
      <c r="EUK56" s="163"/>
      <c r="EUL56" s="163"/>
      <c r="EUM56" s="163"/>
      <c r="EUN56" s="163"/>
      <c r="EUO56" s="163"/>
      <c r="EUP56" s="163"/>
      <c r="EUQ56" s="163"/>
      <c r="EUR56" s="163"/>
      <c r="EUS56" s="163"/>
      <c r="EUT56" s="163"/>
      <c r="EUU56" s="163"/>
      <c r="EUV56" s="163"/>
      <c r="EUW56" s="163"/>
      <c r="EUX56" s="163"/>
      <c r="EUY56" s="163"/>
      <c r="EUZ56" s="163"/>
      <c r="EVA56" s="163"/>
      <c r="EVB56" s="163"/>
      <c r="EVC56" s="163"/>
      <c r="EVD56" s="163"/>
      <c r="EVE56" s="163"/>
      <c r="EVF56" s="163"/>
      <c r="EVG56" s="163"/>
      <c r="EVH56" s="163"/>
      <c r="EVI56" s="163"/>
      <c r="EVJ56" s="163"/>
      <c r="EVK56" s="163"/>
      <c r="EVL56" s="163"/>
      <c r="EVM56" s="163"/>
      <c r="EVN56" s="163"/>
      <c r="EVO56" s="163"/>
      <c r="EVP56" s="163"/>
      <c r="EVQ56" s="163"/>
      <c r="EVR56" s="163"/>
      <c r="EVS56" s="163"/>
      <c r="EVT56" s="163"/>
      <c r="EVU56" s="163"/>
      <c r="EVV56" s="163"/>
      <c r="EVW56" s="163"/>
      <c r="EVX56" s="163"/>
      <c r="EVY56" s="163"/>
      <c r="EVZ56" s="163"/>
      <c r="EWA56" s="163"/>
      <c r="EWB56" s="163"/>
      <c r="EWC56" s="163"/>
      <c r="EWD56" s="163"/>
      <c r="EWE56" s="163"/>
      <c r="EWF56" s="163"/>
      <c r="EWG56" s="163"/>
      <c r="EWH56" s="163"/>
      <c r="EWI56" s="163"/>
      <c r="EWJ56" s="163"/>
      <c r="EWK56" s="163"/>
      <c r="EWL56" s="163"/>
      <c r="EWM56" s="163"/>
      <c r="EWN56" s="163"/>
      <c r="EWO56" s="163"/>
      <c r="EWP56" s="163"/>
      <c r="EWQ56" s="163"/>
      <c r="EWR56" s="163"/>
      <c r="EWS56" s="163"/>
      <c r="EWT56" s="163"/>
      <c r="EWU56" s="163"/>
      <c r="EWV56" s="163"/>
      <c r="EWW56" s="163"/>
      <c r="EWX56" s="163"/>
      <c r="EWY56" s="163"/>
      <c r="EWZ56" s="163"/>
      <c r="EXA56" s="163"/>
      <c r="EXB56" s="163"/>
      <c r="EXC56" s="163"/>
      <c r="EXD56" s="163"/>
      <c r="EXE56" s="163"/>
      <c r="EXF56" s="163"/>
      <c r="EXG56" s="163"/>
      <c r="EXH56" s="163"/>
      <c r="EXI56" s="163"/>
      <c r="EXJ56" s="163"/>
      <c r="EXK56" s="163"/>
      <c r="EXL56" s="163"/>
      <c r="EXM56" s="163"/>
      <c r="EXN56" s="163"/>
      <c r="EXO56" s="163"/>
      <c r="EXP56" s="163"/>
      <c r="EXQ56" s="163"/>
      <c r="EXR56" s="163"/>
      <c r="EXS56" s="163"/>
      <c r="EXT56" s="163"/>
      <c r="EXU56" s="163"/>
      <c r="EXV56" s="163"/>
      <c r="EXW56" s="163"/>
      <c r="EXX56" s="163"/>
      <c r="EXY56" s="163"/>
      <c r="EXZ56" s="163"/>
      <c r="EYA56" s="163"/>
      <c r="EYB56" s="163"/>
      <c r="EYC56" s="163"/>
      <c r="EYD56" s="163"/>
      <c r="EYE56" s="163"/>
      <c r="EYF56" s="163"/>
      <c r="EYG56" s="163"/>
      <c r="EYH56" s="163"/>
      <c r="EYI56" s="163"/>
      <c r="EYJ56" s="163"/>
      <c r="EYK56" s="163"/>
      <c r="EYL56" s="163"/>
      <c r="EYM56" s="163"/>
      <c r="EYN56" s="163"/>
      <c r="EYO56" s="163"/>
      <c r="EYP56" s="163"/>
      <c r="EYQ56" s="163"/>
      <c r="EYR56" s="163"/>
      <c r="EYS56" s="163"/>
      <c r="EYT56" s="163"/>
      <c r="EYU56" s="163"/>
      <c r="EYV56" s="163"/>
      <c r="EYW56" s="163"/>
      <c r="EYX56" s="163"/>
      <c r="EYY56" s="163"/>
      <c r="EYZ56" s="163"/>
      <c r="EZA56" s="163"/>
      <c r="EZB56" s="163"/>
      <c r="EZC56" s="163"/>
      <c r="EZD56" s="163"/>
      <c r="EZE56" s="163"/>
      <c r="EZF56" s="163"/>
      <c r="EZG56" s="163"/>
      <c r="EZH56" s="163"/>
      <c r="EZI56" s="163"/>
      <c r="EZJ56" s="163"/>
      <c r="EZK56" s="163"/>
      <c r="EZL56" s="163"/>
      <c r="EZM56" s="163"/>
      <c r="EZN56" s="163"/>
      <c r="EZO56" s="163"/>
      <c r="EZP56" s="163"/>
      <c r="EZQ56" s="163"/>
      <c r="EZR56" s="163"/>
      <c r="EZS56" s="163"/>
      <c r="EZT56" s="163"/>
      <c r="EZU56" s="163"/>
      <c r="EZV56" s="163"/>
      <c r="EZW56" s="163"/>
      <c r="EZX56" s="163"/>
      <c r="EZY56" s="163"/>
      <c r="EZZ56" s="163"/>
      <c r="FAA56" s="163"/>
      <c r="FAB56" s="163"/>
      <c r="FAC56" s="163"/>
      <c r="FAD56" s="163"/>
      <c r="FAE56" s="163"/>
      <c r="FAF56" s="163"/>
      <c r="FAG56" s="163"/>
      <c r="FAH56" s="163"/>
      <c r="FAI56" s="163"/>
      <c r="FAJ56" s="163"/>
      <c r="FAK56" s="163"/>
      <c r="FAL56" s="163"/>
      <c r="FAM56" s="163"/>
      <c r="FAN56" s="163"/>
      <c r="FAO56" s="163"/>
      <c r="FAP56" s="163"/>
      <c r="FAQ56" s="163"/>
      <c r="FAR56" s="163"/>
      <c r="FAS56" s="163"/>
      <c r="FAT56" s="163"/>
      <c r="FAU56" s="163"/>
      <c r="FAV56" s="163"/>
      <c r="FAW56" s="163"/>
      <c r="FAX56" s="163"/>
      <c r="FAY56" s="163"/>
      <c r="FAZ56" s="163"/>
      <c r="FBA56" s="163"/>
      <c r="FBB56" s="163"/>
      <c r="FBC56" s="163"/>
      <c r="FBD56" s="163"/>
      <c r="FBE56" s="163"/>
      <c r="FBF56" s="163"/>
      <c r="FBG56" s="163"/>
      <c r="FBH56" s="163"/>
      <c r="FBI56" s="163"/>
      <c r="FBJ56" s="163"/>
      <c r="FBK56" s="163"/>
      <c r="FBL56" s="163"/>
      <c r="FBM56" s="163"/>
      <c r="FBN56" s="163"/>
      <c r="FBO56" s="163"/>
      <c r="FBP56" s="163"/>
      <c r="FBQ56" s="163"/>
      <c r="FBR56" s="163"/>
      <c r="FBS56" s="163"/>
      <c r="FBT56" s="163"/>
      <c r="FBU56" s="163"/>
      <c r="FBV56" s="163"/>
      <c r="FBW56" s="163"/>
      <c r="FBX56" s="163"/>
      <c r="FBY56" s="163"/>
      <c r="FBZ56" s="163"/>
      <c r="FCA56" s="163"/>
      <c r="FCB56" s="163"/>
      <c r="FCC56" s="163"/>
      <c r="FCD56" s="163"/>
      <c r="FCE56" s="163"/>
      <c r="FCF56" s="163"/>
      <c r="FCG56" s="163"/>
      <c r="FCH56" s="163"/>
      <c r="FCI56" s="163"/>
      <c r="FCJ56" s="163"/>
      <c r="FCK56" s="163"/>
      <c r="FCL56" s="163"/>
      <c r="FCM56" s="163"/>
      <c r="FCN56" s="163"/>
      <c r="FCO56" s="163"/>
      <c r="FCP56" s="163"/>
      <c r="FCQ56" s="163"/>
      <c r="FCR56" s="163"/>
      <c r="FCS56" s="163"/>
      <c r="FCT56" s="163"/>
      <c r="FCU56" s="163"/>
      <c r="FCV56" s="163"/>
      <c r="FCW56" s="163"/>
      <c r="FCX56" s="163"/>
      <c r="FCY56" s="163"/>
      <c r="FCZ56" s="163"/>
      <c r="FDA56" s="163"/>
      <c r="FDB56" s="163"/>
      <c r="FDC56" s="163"/>
      <c r="FDD56" s="163"/>
      <c r="FDE56" s="163"/>
      <c r="FDF56" s="163"/>
      <c r="FDG56" s="163"/>
      <c r="FDH56" s="163"/>
      <c r="FDI56" s="163"/>
      <c r="FDJ56" s="163"/>
      <c r="FDK56" s="163"/>
      <c r="FDL56" s="163"/>
      <c r="FDM56" s="163"/>
      <c r="FDN56" s="163"/>
      <c r="FDO56" s="163"/>
      <c r="FDP56" s="163"/>
      <c r="FDQ56" s="163"/>
      <c r="FDR56" s="163"/>
      <c r="FDS56" s="163"/>
      <c r="FDT56" s="163"/>
      <c r="FDU56" s="163"/>
      <c r="FDV56" s="163"/>
      <c r="FDW56" s="163"/>
      <c r="FDX56" s="163"/>
      <c r="FDY56" s="163"/>
      <c r="FDZ56" s="163"/>
      <c r="FEA56" s="163"/>
      <c r="FEB56" s="163"/>
      <c r="FEC56" s="163"/>
      <c r="FED56" s="163"/>
      <c r="FEE56" s="163"/>
      <c r="FEF56" s="163"/>
      <c r="FEG56" s="163"/>
      <c r="FEH56" s="163"/>
      <c r="FEI56" s="163"/>
      <c r="FEJ56" s="163"/>
      <c r="FEK56" s="163"/>
      <c r="FEL56" s="163"/>
      <c r="FEM56" s="163"/>
      <c r="FEN56" s="163"/>
      <c r="FEO56" s="163"/>
      <c r="FEP56" s="163"/>
      <c r="FEQ56" s="163"/>
      <c r="FER56" s="163"/>
      <c r="FES56" s="163"/>
      <c r="FET56" s="163"/>
      <c r="FEU56" s="163"/>
      <c r="FEV56" s="163"/>
      <c r="FEW56" s="163"/>
      <c r="FEX56" s="163"/>
      <c r="FEY56" s="163"/>
      <c r="FEZ56" s="163"/>
      <c r="FFA56" s="163"/>
      <c r="FFB56" s="163"/>
      <c r="FFC56" s="163"/>
      <c r="FFD56" s="163"/>
      <c r="FFE56" s="163"/>
      <c r="FFF56" s="163"/>
      <c r="FFG56" s="163"/>
      <c r="FFH56" s="163"/>
      <c r="FFI56" s="163"/>
      <c r="FFJ56" s="163"/>
      <c r="FFK56" s="163"/>
      <c r="FFL56" s="163"/>
      <c r="FFM56" s="163"/>
      <c r="FFN56" s="163"/>
      <c r="FFO56" s="163"/>
      <c r="FFP56" s="163"/>
      <c r="FFQ56" s="163"/>
      <c r="FFR56" s="163"/>
      <c r="FFS56" s="163"/>
      <c r="FFT56" s="163"/>
      <c r="FFU56" s="163"/>
      <c r="FFV56" s="163"/>
      <c r="FFW56" s="163"/>
      <c r="FFX56" s="163"/>
      <c r="FFY56" s="163"/>
      <c r="FFZ56" s="163"/>
      <c r="FGA56" s="163"/>
      <c r="FGB56" s="163"/>
      <c r="FGC56" s="163"/>
      <c r="FGD56" s="163"/>
      <c r="FGE56" s="163"/>
      <c r="FGF56" s="163"/>
      <c r="FGG56" s="163"/>
      <c r="FGH56" s="163"/>
      <c r="FGI56" s="163"/>
      <c r="FGJ56" s="163"/>
      <c r="FGK56" s="163"/>
      <c r="FGL56" s="163"/>
      <c r="FGM56" s="163"/>
      <c r="FGN56" s="163"/>
      <c r="FGO56" s="163"/>
      <c r="FGP56" s="163"/>
      <c r="FGQ56" s="163"/>
      <c r="FGR56" s="163"/>
      <c r="FGS56" s="163"/>
      <c r="FGT56" s="163"/>
      <c r="FGU56" s="163"/>
      <c r="FGV56" s="163"/>
      <c r="FGW56" s="163"/>
      <c r="FGX56" s="163"/>
      <c r="FGY56" s="163"/>
      <c r="FGZ56" s="163"/>
      <c r="FHA56" s="163"/>
      <c r="FHB56" s="163"/>
      <c r="FHC56" s="163"/>
      <c r="FHD56" s="163"/>
      <c r="FHE56" s="163"/>
      <c r="FHF56" s="163"/>
      <c r="FHG56" s="163"/>
      <c r="FHH56" s="163"/>
      <c r="FHI56" s="163"/>
      <c r="FHJ56" s="163"/>
      <c r="FHK56" s="163"/>
      <c r="FHL56" s="163"/>
      <c r="FHM56" s="163"/>
      <c r="FHN56" s="163"/>
      <c r="FHO56" s="163"/>
      <c r="FHP56" s="163"/>
      <c r="FHQ56" s="163"/>
      <c r="FHR56" s="163"/>
      <c r="FHS56" s="163"/>
      <c r="FHT56" s="163"/>
      <c r="FHU56" s="163"/>
      <c r="FHV56" s="163"/>
      <c r="FHW56" s="163"/>
      <c r="FHX56" s="163"/>
      <c r="FHY56" s="163"/>
      <c r="FHZ56" s="163"/>
      <c r="FIA56" s="163"/>
      <c r="FIB56" s="163"/>
      <c r="FIC56" s="163"/>
      <c r="FID56" s="163"/>
      <c r="FIE56" s="163"/>
      <c r="FIF56" s="163"/>
      <c r="FIG56" s="163"/>
      <c r="FIH56" s="163"/>
      <c r="FII56" s="163"/>
      <c r="FIJ56" s="163"/>
      <c r="FIK56" s="163"/>
      <c r="FIL56" s="163"/>
      <c r="FIM56" s="163"/>
      <c r="FIN56" s="163"/>
      <c r="FIO56" s="163"/>
      <c r="FIP56" s="163"/>
      <c r="FIQ56" s="163"/>
      <c r="FIR56" s="163"/>
      <c r="FIS56" s="163"/>
      <c r="FIT56" s="163"/>
      <c r="FIU56" s="163"/>
      <c r="FIV56" s="163"/>
      <c r="FIW56" s="163"/>
      <c r="FIX56" s="163"/>
      <c r="FIY56" s="163"/>
      <c r="FIZ56" s="163"/>
      <c r="FJA56" s="163"/>
      <c r="FJB56" s="163"/>
      <c r="FJC56" s="163"/>
      <c r="FJD56" s="163"/>
      <c r="FJE56" s="163"/>
      <c r="FJF56" s="163"/>
      <c r="FJG56" s="163"/>
      <c r="FJH56" s="163"/>
      <c r="FJI56" s="163"/>
      <c r="FJJ56" s="163"/>
      <c r="FJK56" s="163"/>
      <c r="FJL56" s="163"/>
      <c r="FJM56" s="163"/>
      <c r="FJN56" s="163"/>
      <c r="FJO56" s="163"/>
      <c r="FJP56" s="163"/>
      <c r="FJQ56" s="163"/>
      <c r="FJR56" s="163"/>
      <c r="FJS56" s="163"/>
      <c r="FJT56" s="163"/>
      <c r="FJU56" s="163"/>
      <c r="FJV56" s="163"/>
      <c r="FJW56" s="163"/>
      <c r="FJX56" s="163"/>
      <c r="FJY56" s="163"/>
      <c r="FJZ56" s="163"/>
      <c r="FKA56" s="163"/>
      <c r="FKB56" s="163"/>
      <c r="FKC56" s="163"/>
      <c r="FKD56" s="163"/>
      <c r="FKE56" s="163"/>
      <c r="FKF56" s="163"/>
      <c r="FKG56" s="163"/>
      <c r="FKH56" s="163"/>
      <c r="FKI56" s="163"/>
      <c r="FKJ56" s="163"/>
      <c r="FKK56" s="163"/>
      <c r="FKL56" s="163"/>
      <c r="FKM56" s="163"/>
      <c r="FKN56" s="163"/>
      <c r="FKO56" s="163"/>
      <c r="FKP56" s="163"/>
      <c r="FKQ56" s="163"/>
      <c r="FKR56" s="163"/>
      <c r="FKS56" s="163"/>
      <c r="FKT56" s="163"/>
      <c r="FKU56" s="163"/>
      <c r="FKV56" s="163"/>
      <c r="FKW56" s="163"/>
      <c r="FKX56" s="163"/>
      <c r="FKY56" s="163"/>
      <c r="FKZ56" s="163"/>
      <c r="FLA56" s="163"/>
      <c r="FLB56" s="163"/>
      <c r="FLC56" s="163"/>
      <c r="FLD56" s="163"/>
      <c r="FLE56" s="163"/>
      <c r="FLF56" s="163"/>
      <c r="FLG56" s="163"/>
      <c r="FLH56" s="163"/>
      <c r="FLI56" s="163"/>
      <c r="FLJ56" s="163"/>
      <c r="FLK56" s="163"/>
      <c r="FLL56" s="163"/>
      <c r="FLM56" s="163"/>
      <c r="FLN56" s="163"/>
      <c r="FLO56" s="163"/>
      <c r="FLP56" s="163"/>
      <c r="FLQ56" s="163"/>
      <c r="FLR56" s="163"/>
      <c r="FLS56" s="163"/>
      <c r="FLT56" s="163"/>
      <c r="FLU56" s="163"/>
      <c r="FLV56" s="163"/>
      <c r="FLW56" s="163"/>
      <c r="FLX56" s="163"/>
      <c r="FLY56" s="163"/>
      <c r="FLZ56" s="163"/>
      <c r="FMA56" s="163"/>
      <c r="FMB56" s="163"/>
      <c r="FMC56" s="163"/>
      <c r="FMD56" s="163"/>
      <c r="FME56" s="163"/>
      <c r="FMF56" s="163"/>
      <c r="FMG56" s="163"/>
      <c r="FMH56" s="163"/>
      <c r="FMI56" s="163"/>
      <c r="FMJ56" s="163"/>
      <c r="FMK56" s="163"/>
      <c r="FML56" s="163"/>
      <c r="FMM56" s="163"/>
      <c r="FMN56" s="163"/>
      <c r="FMO56" s="163"/>
      <c r="FMP56" s="163"/>
      <c r="FMQ56" s="163"/>
      <c r="FMR56" s="163"/>
      <c r="FMS56" s="163"/>
      <c r="FMT56" s="163"/>
      <c r="FMU56" s="163"/>
      <c r="FMV56" s="163"/>
      <c r="FMW56" s="163"/>
      <c r="FMX56" s="163"/>
      <c r="FMY56" s="163"/>
      <c r="FMZ56" s="163"/>
      <c r="FNA56" s="163"/>
      <c r="FNB56" s="163"/>
      <c r="FNC56" s="163"/>
      <c r="FND56" s="163"/>
      <c r="FNE56" s="163"/>
      <c r="FNF56" s="163"/>
      <c r="FNG56" s="163"/>
      <c r="FNH56" s="163"/>
      <c r="FNI56" s="163"/>
      <c r="FNJ56" s="163"/>
      <c r="FNK56" s="163"/>
      <c r="FNL56" s="163"/>
      <c r="FNM56" s="163"/>
      <c r="FNN56" s="163"/>
      <c r="FNO56" s="163"/>
      <c r="FNP56" s="163"/>
      <c r="FNQ56" s="163"/>
      <c r="FNR56" s="163"/>
      <c r="FNS56" s="163"/>
      <c r="FNT56" s="163"/>
      <c r="FNU56" s="163"/>
      <c r="FNV56" s="163"/>
      <c r="FNW56" s="163"/>
      <c r="FNX56" s="163"/>
      <c r="FNY56" s="163"/>
      <c r="FNZ56" s="163"/>
      <c r="FOA56" s="163"/>
      <c r="FOB56" s="163"/>
      <c r="FOC56" s="163"/>
      <c r="FOD56" s="163"/>
      <c r="FOE56" s="163"/>
      <c r="FOF56" s="163"/>
      <c r="FOG56" s="163"/>
      <c r="FOH56" s="163"/>
      <c r="FOI56" s="163"/>
      <c r="FOJ56" s="163"/>
      <c r="FOK56" s="163"/>
      <c r="FOL56" s="163"/>
      <c r="FOM56" s="163"/>
      <c r="FON56" s="163"/>
      <c r="FOO56" s="163"/>
      <c r="FOP56" s="163"/>
      <c r="FOQ56" s="163"/>
      <c r="FOR56" s="163"/>
      <c r="FOS56" s="163"/>
      <c r="FOT56" s="163"/>
      <c r="FOU56" s="163"/>
      <c r="FOV56" s="163"/>
      <c r="FOW56" s="163"/>
      <c r="FOX56" s="163"/>
      <c r="FOY56" s="163"/>
      <c r="FOZ56" s="163"/>
      <c r="FPA56" s="163"/>
      <c r="FPB56" s="163"/>
      <c r="FPC56" s="163"/>
      <c r="FPD56" s="163"/>
      <c r="FPE56" s="163"/>
      <c r="FPF56" s="163"/>
      <c r="FPG56" s="163"/>
      <c r="FPH56" s="163"/>
      <c r="FPI56" s="163"/>
      <c r="FPJ56" s="163"/>
      <c r="FPK56" s="163"/>
      <c r="FPL56" s="163"/>
      <c r="FPM56" s="163"/>
      <c r="FPN56" s="163"/>
      <c r="FPO56" s="163"/>
      <c r="FPP56" s="163"/>
      <c r="FPQ56" s="163"/>
      <c r="FPR56" s="163"/>
      <c r="FPS56" s="163"/>
      <c r="FPT56" s="163"/>
      <c r="FPU56" s="163"/>
      <c r="FPV56" s="163"/>
      <c r="FPW56" s="163"/>
      <c r="FPX56" s="163"/>
      <c r="FPY56" s="163"/>
      <c r="FPZ56" s="163"/>
      <c r="FQA56" s="163"/>
      <c r="FQB56" s="163"/>
      <c r="FQC56" s="163"/>
      <c r="FQD56" s="163"/>
      <c r="FQE56" s="163"/>
      <c r="FQF56" s="163"/>
      <c r="FQG56" s="163"/>
      <c r="FQH56" s="163"/>
      <c r="FQI56" s="163"/>
      <c r="FQJ56" s="163"/>
      <c r="FQK56" s="163"/>
      <c r="FQL56" s="163"/>
      <c r="FQM56" s="163"/>
      <c r="FQN56" s="163"/>
      <c r="FQO56" s="163"/>
      <c r="FQP56" s="163"/>
      <c r="FQQ56" s="163"/>
      <c r="FQR56" s="163"/>
      <c r="FQS56" s="163"/>
      <c r="FQT56" s="163"/>
      <c r="FQU56" s="163"/>
      <c r="FQV56" s="163"/>
      <c r="FQW56" s="163"/>
      <c r="FQX56" s="163"/>
      <c r="FQY56" s="163"/>
      <c r="FQZ56" s="163"/>
      <c r="FRA56" s="163"/>
      <c r="FRB56" s="163"/>
      <c r="FRC56" s="163"/>
      <c r="FRD56" s="163"/>
      <c r="FRE56" s="163"/>
      <c r="FRF56" s="163"/>
      <c r="FRG56" s="163"/>
      <c r="FRH56" s="163"/>
      <c r="FRI56" s="163"/>
      <c r="FRJ56" s="163"/>
      <c r="FRK56" s="163"/>
      <c r="FRL56" s="163"/>
      <c r="FRM56" s="163"/>
      <c r="FRN56" s="163"/>
      <c r="FRO56" s="163"/>
      <c r="FRP56" s="163"/>
      <c r="FRQ56" s="163"/>
      <c r="FRR56" s="163"/>
      <c r="FRS56" s="163"/>
      <c r="FRT56" s="163"/>
      <c r="FRU56" s="163"/>
      <c r="FRV56" s="163"/>
      <c r="FRW56" s="163"/>
      <c r="FRX56" s="163"/>
      <c r="FRY56" s="163"/>
      <c r="FRZ56" s="163"/>
      <c r="FSA56" s="163"/>
      <c r="FSB56" s="163"/>
      <c r="FSC56" s="163"/>
      <c r="FSD56" s="163"/>
      <c r="FSE56" s="163"/>
      <c r="FSF56" s="163"/>
      <c r="FSG56" s="163"/>
      <c r="FSH56" s="163"/>
      <c r="FSI56" s="163"/>
      <c r="FSJ56" s="163"/>
      <c r="FSK56" s="163"/>
      <c r="FSL56" s="163"/>
      <c r="FSM56" s="163"/>
      <c r="FSN56" s="163"/>
      <c r="FSO56" s="163"/>
      <c r="FSP56" s="163"/>
      <c r="FSQ56" s="163"/>
      <c r="FSR56" s="163"/>
      <c r="FSS56" s="163"/>
      <c r="FST56" s="163"/>
      <c r="FSU56" s="163"/>
      <c r="FSV56" s="163"/>
      <c r="FSW56" s="163"/>
      <c r="FSX56" s="163"/>
      <c r="FSY56" s="163"/>
      <c r="FSZ56" s="163"/>
      <c r="FTA56" s="163"/>
      <c r="FTB56" s="163"/>
      <c r="FTC56" s="163"/>
      <c r="FTD56" s="163"/>
      <c r="FTE56" s="163"/>
      <c r="FTF56" s="163"/>
      <c r="FTG56" s="163"/>
      <c r="FTH56" s="163"/>
      <c r="FTI56" s="163"/>
      <c r="FTJ56" s="163"/>
      <c r="FTK56" s="163"/>
      <c r="FTL56" s="163"/>
      <c r="FTM56" s="163"/>
      <c r="FTN56" s="163"/>
      <c r="FTO56" s="163"/>
      <c r="FTP56" s="163"/>
      <c r="FTQ56" s="163"/>
      <c r="FTR56" s="163"/>
      <c r="FTS56" s="163"/>
      <c r="FTT56" s="163"/>
      <c r="FTU56" s="163"/>
      <c r="FTV56" s="163"/>
      <c r="FTW56" s="163"/>
      <c r="FTX56" s="163"/>
      <c r="FTY56" s="163"/>
      <c r="FTZ56" s="163"/>
      <c r="FUA56" s="163"/>
      <c r="FUB56" s="163"/>
      <c r="FUC56" s="163"/>
      <c r="FUD56" s="163"/>
      <c r="FUE56" s="163"/>
      <c r="FUF56" s="163"/>
      <c r="FUG56" s="163"/>
      <c r="FUH56" s="163"/>
      <c r="FUI56" s="163"/>
      <c r="FUJ56" s="163"/>
      <c r="FUK56" s="163"/>
      <c r="FUL56" s="163"/>
      <c r="FUM56" s="163"/>
      <c r="FUN56" s="163"/>
      <c r="FUO56" s="163"/>
      <c r="FUP56" s="163"/>
      <c r="FUQ56" s="163"/>
      <c r="FUR56" s="163"/>
      <c r="FUS56" s="163"/>
      <c r="FUT56" s="163"/>
      <c r="FUU56" s="163"/>
      <c r="FUV56" s="163"/>
      <c r="FUW56" s="163"/>
      <c r="FUX56" s="163"/>
      <c r="FUY56" s="163"/>
      <c r="FUZ56" s="163"/>
      <c r="FVA56" s="163"/>
      <c r="FVB56" s="163"/>
      <c r="FVC56" s="163"/>
      <c r="FVD56" s="163"/>
      <c r="FVE56" s="163"/>
      <c r="FVF56" s="163"/>
      <c r="FVG56" s="163"/>
      <c r="FVH56" s="163"/>
      <c r="FVI56" s="163"/>
      <c r="FVJ56" s="163"/>
      <c r="FVK56" s="163"/>
      <c r="FVL56" s="163"/>
      <c r="FVM56" s="163"/>
      <c r="FVN56" s="163"/>
      <c r="FVO56" s="163"/>
      <c r="FVP56" s="163"/>
      <c r="FVQ56" s="163"/>
      <c r="FVR56" s="163"/>
      <c r="FVS56" s="163"/>
      <c r="FVT56" s="163"/>
      <c r="FVU56" s="163"/>
      <c r="FVV56" s="163"/>
      <c r="FVW56" s="163"/>
      <c r="FVX56" s="163"/>
      <c r="FVY56" s="163"/>
      <c r="FVZ56" s="163"/>
      <c r="FWA56" s="163"/>
      <c r="FWB56" s="163"/>
      <c r="FWC56" s="163"/>
      <c r="FWD56" s="163"/>
      <c r="FWE56" s="163"/>
      <c r="FWF56" s="163"/>
      <c r="FWG56" s="163"/>
      <c r="FWH56" s="163"/>
      <c r="FWI56" s="163"/>
      <c r="FWJ56" s="163"/>
      <c r="FWK56" s="163"/>
      <c r="FWL56" s="163"/>
      <c r="FWM56" s="163"/>
      <c r="FWN56" s="163"/>
      <c r="FWO56" s="163"/>
      <c r="FWP56" s="163"/>
      <c r="FWQ56" s="163"/>
      <c r="FWR56" s="163"/>
      <c r="FWS56" s="163"/>
      <c r="FWT56" s="163"/>
      <c r="FWU56" s="163"/>
      <c r="FWV56" s="163"/>
      <c r="FWW56" s="163"/>
      <c r="FWX56" s="163"/>
      <c r="FWY56" s="163"/>
      <c r="FWZ56" s="163"/>
      <c r="FXA56" s="163"/>
      <c r="FXB56" s="163"/>
      <c r="FXC56" s="163"/>
      <c r="FXD56" s="163"/>
      <c r="FXE56" s="163"/>
      <c r="FXF56" s="163"/>
      <c r="FXG56" s="163"/>
      <c r="FXH56" s="163"/>
      <c r="FXI56" s="163"/>
      <c r="FXJ56" s="163"/>
      <c r="FXK56" s="163"/>
      <c r="FXL56" s="163"/>
      <c r="FXM56" s="163"/>
      <c r="FXN56" s="163"/>
      <c r="FXO56" s="163"/>
      <c r="FXP56" s="163"/>
      <c r="FXQ56" s="163"/>
      <c r="FXR56" s="163"/>
      <c r="FXS56" s="163"/>
      <c r="FXT56" s="163"/>
      <c r="FXU56" s="163"/>
      <c r="FXV56" s="163"/>
      <c r="FXW56" s="163"/>
      <c r="FXX56" s="163"/>
      <c r="FXY56" s="163"/>
      <c r="FXZ56" s="163"/>
      <c r="FYA56" s="163"/>
      <c r="FYB56" s="163"/>
      <c r="FYC56" s="163"/>
      <c r="FYD56" s="163"/>
      <c r="FYE56" s="163"/>
      <c r="FYF56" s="163"/>
      <c r="FYG56" s="163"/>
      <c r="FYH56" s="163"/>
      <c r="FYI56" s="163"/>
      <c r="FYJ56" s="163"/>
      <c r="FYK56" s="163"/>
      <c r="FYL56" s="163"/>
      <c r="FYM56" s="163"/>
      <c r="FYN56" s="163"/>
      <c r="FYO56" s="163"/>
      <c r="FYP56" s="163"/>
      <c r="FYQ56" s="163"/>
      <c r="FYR56" s="163"/>
      <c r="FYS56" s="163"/>
      <c r="FYT56" s="163"/>
      <c r="FYU56" s="163"/>
      <c r="FYV56" s="163"/>
      <c r="FYW56" s="163"/>
      <c r="FYX56" s="163"/>
      <c r="FYY56" s="163"/>
      <c r="FYZ56" s="163"/>
      <c r="FZA56" s="163"/>
      <c r="FZB56" s="163"/>
      <c r="FZC56" s="163"/>
      <c r="FZD56" s="163"/>
      <c r="FZE56" s="163"/>
      <c r="FZF56" s="163"/>
      <c r="FZG56" s="163"/>
      <c r="FZH56" s="163"/>
      <c r="FZI56" s="163"/>
      <c r="FZJ56" s="163"/>
      <c r="FZK56" s="163"/>
      <c r="FZL56" s="163"/>
      <c r="FZM56" s="163"/>
      <c r="FZN56" s="163"/>
      <c r="FZO56" s="163"/>
      <c r="FZP56" s="163"/>
      <c r="FZQ56" s="163"/>
      <c r="FZR56" s="163"/>
      <c r="FZS56" s="163"/>
      <c r="FZT56" s="163"/>
      <c r="FZU56" s="163"/>
      <c r="FZV56" s="163"/>
      <c r="FZW56" s="163"/>
      <c r="FZX56" s="163"/>
      <c r="FZY56" s="163"/>
      <c r="FZZ56" s="163"/>
      <c r="GAA56" s="163"/>
      <c r="GAB56" s="163"/>
      <c r="GAC56" s="163"/>
      <c r="GAD56" s="163"/>
      <c r="GAE56" s="163"/>
      <c r="GAF56" s="163"/>
      <c r="GAG56" s="163"/>
      <c r="GAH56" s="163"/>
      <c r="GAI56" s="163"/>
      <c r="GAJ56" s="163"/>
      <c r="GAK56" s="163"/>
      <c r="GAL56" s="163"/>
      <c r="GAM56" s="163"/>
      <c r="GAN56" s="163"/>
      <c r="GAO56" s="163"/>
      <c r="GAP56" s="163"/>
      <c r="GAQ56" s="163"/>
      <c r="GAR56" s="163"/>
      <c r="GAS56" s="163"/>
      <c r="GAT56" s="163"/>
      <c r="GAU56" s="163"/>
      <c r="GAV56" s="163"/>
      <c r="GAW56" s="163"/>
      <c r="GAX56" s="163"/>
      <c r="GAY56" s="163"/>
      <c r="GAZ56" s="163"/>
      <c r="GBA56" s="163"/>
      <c r="GBB56" s="163"/>
      <c r="GBC56" s="163"/>
      <c r="GBD56" s="163"/>
      <c r="GBE56" s="163"/>
      <c r="GBF56" s="163"/>
      <c r="GBG56" s="163"/>
      <c r="GBH56" s="163"/>
      <c r="GBI56" s="163"/>
      <c r="GBJ56" s="163"/>
      <c r="GBK56" s="163"/>
      <c r="GBL56" s="163"/>
      <c r="GBM56" s="163"/>
      <c r="GBN56" s="163"/>
      <c r="GBO56" s="163"/>
      <c r="GBP56" s="163"/>
      <c r="GBQ56" s="163"/>
      <c r="GBR56" s="163"/>
      <c r="GBS56" s="163"/>
      <c r="GBT56" s="163"/>
      <c r="GBU56" s="163"/>
      <c r="GBV56" s="163"/>
      <c r="GBW56" s="163"/>
      <c r="GBX56" s="163"/>
      <c r="GBY56" s="163"/>
      <c r="GBZ56" s="163"/>
      <c r="GCA56" s="163"/>
      <c r="GCB56" s="163"/>
      <c r="GCC56" s="163"/>
      <c r="GCD56" s="163"/>
      <c r="GCE56" s="163"/>
      <c r="GCF56" s="163"/>
      <c r="GCG56" s="163"/>
      <c r="GCH56" s="163"/>
      <c r="GCI56" s="163"/>
      <c r="GCJ56" s="163"/>
      <c r="GCK56" s="163"/>
      <c r="GCL56" s="163"/>
      <c r="GCM56" s="163"/>
      <c r="GCN56" s="163"/>
      <c r="GCO56" s="163"/>
      <c r="GCP56" s="163"/>
      <c r="GCQ56" s="163"/>
      <c r="GCR56" s="163"/>
      <c r="GCS56" s="163"/>
      <c r="GCT56" s="163"/>
      <c r="GCU56" s="163"/>
      <c r="GCV56" s="163"/>
      <c r="GCW56" s="163"/>
      <c r="GCX56" s="163"/>
      <c r="GCY56" s="163"/>
      <c r="GCZ56" s="163"/>
      <c r="GDA56" s="163"/>
      <c r="GDB56" s="163"/>
      <c r="GDC56" s="163"/>
      <c r="GDD56" s="163"/>
      <c r="GDE56" s="163"/>
      <c r="GDF56" s="163"/>
      <c r="GDG56" s="163"/>
      <c r="GDH56" s="163"/>
      <c r="GDI56" s="163"/>
      <c r="GDJ56" s="163"/>
      <c r="GDK56" s="163"/>
      <c r="GDL56" s="163"/>
      <c r="GDM56" s="163"/>
      <c r="GDN56" s="163"/>
      <c r="GDO56" s="163"/>
      <c r="GDP56" s="163"/>
      <c r="GDQ56" s="163"/>
      <c r="GDR56" s="163"/>
      <c r="GDS56" s="163"/>
      <c r="GDT56" s="163"/>
      <c r="GDU56" s="163"/>
      <c r="GDV56" s="163"/>
      <c r="GDW56" s="163"/>
      <c r="GDX56" s="163"/>
      <c r="GDY56" s="163"/>
      <c r="GDZ56" s="163"/>
      <c r="GEA56" s="163"/>
      <c r="GEB56" s="163"/>
      <c r="GEC56" s="163"/>
      <c r="GED56" s="163"/>
      <c r="GEE56" s="163"/>
      <c r="GEF56" s="163"/>
      <c r="GEG56" s="163"/>
      <c r="GEH56" s="163"/>
      <c r="GEI56" s="163"/>
      <c r="GEJ56" s="163"/>
      <c r="GEK56" s="163"/>
      <c r="GEL56" s="163"/>
      <c r="GEM56" s="163"/>
      <c r="GEN56" s="163"/>
      <c r="GEO56" s="163"/>
      <c r="GEP56" s="163"/>
      <c r="GEQ56" s="163"/>
      <c r="GER56" s="163"/>
      <c r="GES56" s="163"/>
      <c r="GET56" s="163"/>
      <c r="GEU56" s="163"/>
      <c r="GEV56" s="163"/>
      <c r="GEW56" s="163"/>
      <c r="GEX56" s="163"/>
      <c r="GEY56" s="163"/>
      <c r="GEZ56" s="163"/>
      <c r="GFA56" s="163"/>
      <c r="GFB56" s="163"/>
      <c r="GFC56" s="163"/>
      <c r="GFD56" s="163"/>
      <c r="GFE56" s="163"/>
      <c r="GFF56" s="163"/>
      <c r="GFG56" s="163"/>
      <c r="GFH56" s="163"/>
      <c r="GFI56" s="163"/>
      <c r="GFJ56" s="163"/>
      <c r="GFK56" s="163"/>
      <c r="GFL56" s="163"/>
      <c r="GFM56" s="163"/>
      <c r="GFN56" s="163"/>
      <c r="GFO56" s="163"/>
      <c r="GFP56" s="163"/>
      <c r="GFQ56" s="163"/>
      <c r="GFR56" s="163"/>
      <c r="GFS56" s="163"/>
      <c r="GFT56" s="163"/>
      <c r="GFU56" s="163"/>
      <c r="GFV56" s="163"/>
      <c r="GFW56" s="163"/>
      <c r="GFX56" s="163"/>
      <c r="GFY56" s="163"/>
      <c r="GFZ56" s="163"/>
      <c r="GGA56" s="163"/>
      <c r="GGB56" s="163"/>
      <c r="GGC56" s="163"/>
      <c r="GGD56" s="163"/>
      <c r="GGE56" s="163"/>
      <c r="GGF56" s="163"/>
      <c r="GGG56" s="163"/>
      <c r="GGH56" s="163"/>
      <c r="GGI56" s="163"/>
      <c r="GGJ56" s="163"/>
      <c r="GGK56" s="163"/>
      <c r="GGL56" s="163"/>
      <c r="GGM56" s="163"/>
      <c r="GGN56" s="163"/>
      <c r="GGO56" s="163"/>
      <c r="GGP56" s="163"/>
      <c r="GGQ56" s="163"/>
      <c r="GGR56" s="163"/>
      <c r="GGS56" s="163"/>
      <c r="GGT56" s="163"/>
      <c r="GGU56" s="163"/>
      <c r="GGV56" s="163"/>
      <c r="GGW56" s="163"/>
      <c r="GGX56" s="163"/>
      <c r="GGY56" s="163"/>
      <c r="GGZ56" s="163"/>
      <c r="GHA56" s="163"/>
      <c r="GHB56" s="163"/>
      <c r="GHC56" s="163"/>
      <c r="GHD56" s="163"/>
      <c r="GHE56" s="163"/>
      <c r="GHF56" s="163"/>
      <c r="GHG56" s="163"/>
      <c r="GHH56" s="163"/>
      <c r="GHI56" s="163"/>
      <c r="GHJ56" s="163"/>
      <c r="GHK56" s="163"/>
      <c r="GHL56" s="163"/>
      <c r="GHM56" s="163"/>
      <c r="GHN56" s="163"/>
      <c r="GHO56" s="163"/>
      <c r="GHP56" s="163"/>
      <c r="GHQ56" s="163"/>
      <c r="GHR56" s="163"/>
      <c r="GHS56" s="163"/>
      <c r="GHT56" s="163"/>
      <c r="GHU56" s="163"/>
      <c r="GHV56" s="163"/>
      <c r="GHW56" s="163"/>
      <c r="GHX56" s="163"/>
      <c r="GHY56" s="163"/>
      <c r="GHZ56" s="163"/>
      <c r="GIA56" s="163"/>
      <c r="GIB56" s="163"/>
      <c r="GIC56" s="163"/>
      <c r="GID56" s="163"/>
      <c r="GIE56" s="163"/>
      <c r="GIF56" s="163"/>
      <c r="GIG56" s="163"/>
      <c r="GIH56" s="163"/>
      <c r="GII56" s="163"/>
      <c r="GIJ56" s="163"/>
      <c r="GIK56" s="163"/>
      <c r="GIL56" s="163"/>
      <c r="GIM56" s="163"/>
      <c r="GIN56" s="163"/>
      <c r="GIO56" s="163"/>
      <c r="GIP56" s="163"/>
      <c r="GIQ56" s="163"/>
      <c r="GIR56" s="163"/>
      <c r="GIS56" s="163"/>
      <c r="GIT56" s="163"/>
      <c r="GIU56" s="163"/>
      <c r="GIV56" s="163"/>
      <c r="GIW56" s="163"/>
      <c r="GIX56" s="163"/>
      <c r="GIY56" s="163"/>
      <c r="GIZ56" s="163"/>
      <c r="GJA56" s="163"/>
      <c r="GJB56" s="163"/>
      <c r="GJC56" s="163"/>
      <c r="GJD56" s="163"/>
      <c r="GJE56" s="163"/>
      <c r="GJF56" s="163"/>
      <c r="GJG56" s="163"/>
      <c r="GJH56" s="163"/>
      <c r="GJI56" s="163"/>
      <c r="GJJ56" s="163"/>
      <c r="GJK56" s="163"/>
      <c r="GJL56" s="163"/>
      <c r="GJM56" s="163"/>
      <c r="GJN56" s="163"/>
      <c r="GJO56" s="163"/>
      <c r="GJP56" s="163"/>
      <c r="GJQ56" s="163"/>
      <c r="GJR56" s="163"/>
      <c r="GJS56" s="163"/>
      <c r="GJT56" s="163"/>
      <c r="GJU56" s="163"/>
      <c r="GJV56" s="163"/>
      <c r="GJW56" s="163"/>
      <c r="GJX56" s="163"/>
      <c r="GJY56" s="163"/>
      <c r="GJZ56" s="163"/>
      <c r="GKA56" s="163"/>
      <c r="GKB56" s="163"/>
      <c r="GKC56" s="163"/>
      <c r="GKD56" s="163"/>
      <c r="GKE56" s="163"/>
      <c r="GKF56" s="163"/>
      <c r="GKG56" s="163"/>
      <c r="GKH56" s="163"/>
      <c r="GKI56" s="163"/>
      <c r="GKJ56" s="163"/>
      <c r="GKK56" s="163"/>
      <c r="GKL56" s="163"/>
      <c r="GKM56" s="163"/>
      <c r="GKN56" s="163"/>
      <c r="GKO56" s="163"/>
      <c r="GKP56" s="163"/>
      <c r="GKQ56" s="163"/>
      <c r="GKR56" s="163"/>
      <c r="GKS56" s="163"/>
      <c r="GKT56" s="163"/>
      <c r="GKU56" s="163"/>
      <c r="GKV56" s="163"/>
      <c r="GKW56" s="163"/>
      <c r="GKX56" s="163"/>
      <c r="GKY56" s="163"/>
      <c r="GKZ56" s="163"/>
      <c r="GLA56" s="163"/>
      <c r="GLB56" s="163"/>
      <c r="GLC56" s="163"/>
      <c r="GLD56" s="163"/>
      <c r="GLE56" s="163"/>
      <c r="GLF56" s="163"/>
      <c r="GLG56" s="163"/>
      <c r="GLH56" s="163"/>
      <c r="GLI56" s="163"/>
      <c r="GLJ56" s="163"/>
      <c r="GLK56" s="163"/>
      <c r="GLL56" s="163"/>
      <c r="GLM56" s="163"/>
      <c r="GLN56" s="163"/>
      <c r="GLO56" s="163"/>
      <c r="GLP56" s="163"/>
      <c r="GLQ56" s="163"/>
      <c r="GLR56" s="163"/>
      <c r="GLS56" s="163"/>
      <c r="GLT56" s="163"/>
      <c r="GLU56" s="163"/>
      <c r="GLV56" s="163"/>
      <c r="GLW56" s="163"/>
      <c r="GLX56" s="163"/>
      <c r="GLY56" s="163"/>
      <c r="GLZ56" s="163"/>
      <c r="GMA56" s="163"/>
      <c r="GMB56" s="163"/>
      <c r="GMC56" s="163"/>
      <c r="GMD56" s="163"/>
      <c r="GME56" s="163"/>
      <c r="GMF56" s="163"/>
      <c r="GMG56" s="163"/>
      <c r="GMH56" s="163"/>
      <c r="GMI56" s="163"/>
      <c r="GMJ56" s="163"/>
      <c r="GMK56" s="163"/>
      <c r="GML56" s="163"/>
      <c r="GMM56" s="163"/>
      <c r="GMN56" s="163"/>
      <c r="GMO56" s="163"/>
      <c r="GMP56" s="163"/>
      <c r="GMQ56" s="163"/>
      <c r="GMR56" s="163"/>
      <c r="GMS56" s="163"/>
      <c r="GMT56" s="163"/>
      <c r="GMU56" s="163"/>
      <c r="GMV56" s="163"/>
      <c r="GMW56" s="163"/>
      <c r="GMX56" s="163"/>
      <c r="GMY56" s="163"/>
      <c r="GMZ56" s="163"/>
      <c r="GNA56" s="163"/>
      <c r="GNB56" s="163"/>
      <c r="GNC56" s="163"/>
      <c r="GND56" s="163"/>
      <c r="GNE56" s="163"/>
      <c r="GNF56" s="163"/>
      <c r="GNG56" s="163"/>
      <c r="GNH56" s="163"/>
      <c r="GNI56" s="163"/>
      <c r="GNJ56" s="163"/>
      <c r="GNK56" s="163"/>
      <c r="GNL56" s="163"/>
      <c r="GNM56" s="163"/>
      <c r="GNN56" s="163"/>
      <c r="GNO56" s="163"/>
      <c r="GNP56" s="163"/>
      <c r="GNQ56" s="163"/>
      <c r="GNR56" s="163"/>
      <c r="GNS56" s="163"/>
      <c r="GNT56" s="163"/>
      <c r="GNU56" s="163"/>
      <c r="GNV56" s="163"/>
      <c r="GNW56" s="163"/>
      <c r="GNX56" s="163"/>
      <c r="GNY56" s="163"/>
      <c r="GNZ56" s="163"/>
      <c r="GOA56" s="163"/>
      <c r="GOB56" s="163"/>
      <c r="GOC56" s="163"/>
      <c r="GOD56" s="163"/>
      <c r="GOE56" s="163"/>
      <c r="GOF56" s="163"/>
      <c r="GOG56" s="163"/>
      <c r="GOH56" s="163"/>
      <c r="GOI56" s="163"/>
      <c r="GOJ56" s="163"/>
      <c r="GOK56" s="163"/>
      <c r="GOL56" s="163"/>
      <c r="GOM56" s="163"/>
      <c r="GON56" s="163"/>
      <c r="GOO56" s="163"/>
      <c r="GOP56" s="163"/>
      <c r="GOQ56" s="163"/>
      <c r="GOR56" s="163"/>
      <c r="GOS56" s="163"/>
      <c r="GOT56" s="163"/>
      <c r="GOU56" s="163"/>
      <c r="GOV56" s="163"/>
      <c r="GOW56" s="163"/>
      <c r="GOX56" s="163"/>
      <c r="GOY56" s="163"/>
      <c r="GOZ56" s="163"/>
      <c r="GPA56" s="163"/>
      <c r="GPB56" s="163"/>
      <c r="GPC56" s="163"/>
      <c r="GPD56" s="163"/>
      <c r="GPE56" s="163"/>
      <c r="GPF56" s="163"/>
      <c r="GPG56" s="163"/>
      <c r="GPH56" s="163"/>
      <c r="GPI56" s="163"/>
      <c r="GPJ56" s="163"/>
      <c r="GPK56" s="163"/>
      <c r="GPL56" s="163"/>
      <c r="GPM56" s="163"/>
      <c r="GPN56" s="163"/>
      <c r="GPO56" s="163"/>
      <c r="GPP56" s="163"/>
      <c r="GPQ56" s="163"/>
      <c r="GPR56" s="163"/>
      <c r="GPS56" s="163"/>
      <c r="GPT56" s="163"/>
      <c r="GPU56" s="163"/>
      <c r="GPV56" s="163"/>
      <c r="GPW56" s="163"/>
      <c r="GPX56" s="163"/>
      <c r="GPY56" s="163"/>
      <c r="GPZ56" s="163"/>
      <c r="GQA56" s="163"/>
      <c r="GQB56" s="163"/>
      <c r="GQC56" s="163"/>
      <c r="GQD56" s="163"/>
      <c r="GQE56" s="163"/>
      <c r="GQF56" s="163"/>
      <c r="GQG56" s="163"/>
      <c r="GQH56" s="163"/>
      <c r="GQI56" s="163"/>
      <c r="GQJ56" s="163"/>
      <c r="GQK56" s="163"/>
      <c r="GQL56" s="163"/>
      <c r="GQM56" s="163"/>
      <c r="GQN56" s="163"/>
      <c r="GQO56" s="163"/>
      <c r="GQP56" s="163"/>
      <c r="GQQ56" s="163"/>
      <c r="GQR56" s="163"/>
      <c r="GQS56" s="163"/>
      <c r="GQT56" s="163"/>
      <c r="GQU56" s="163"/>
      <c r="GQV56" s="163"/>
      <c r="GQW56" s="163"/>
      <c r="GQX56" s="163"/>
      <c r="GQY56" s="163"/>
      <c r="GQZ56" s="163"/>
      <c r="GRA56" s="163"/>
      <c r="GRB56" s="163"/>
      <c r="GRC56" s="163"/>
      <c r="GRD56" s="163"/>
      <c r="GRE56" s="163"/>
      <c r="GRF56" s="163"/>
      <c r="GRG56" s="163"/>
      <c r="GRH56" s="163"/>
      <c r="GRI56" s="163"/>
      <c r="GRJ56" s="163"/>
      <c r="GRK56" s="163"/>
      <c r="GRL56" s="163"/>
      <c r="GRM56" s="163"/>
      <c r="GRN56" s="163"/>
      <c r="GRO56" s="163"/>
      <c r="GRP56" s="163"/>
      <c r="GRQ56" s="163"/>
      <c r="GRR56" s="163"/>
      <c r="GRS56" s="163"/>
      <c r="GRT56" s="163"/>
      <c r="GRU56" s="163"/>
      <c r="GRV56" s="163"/>
      <c r="GRW56" s="163"/>
      <c r="GRX56" s="163"/>
      <c r="GRY56" s="163"/>
      <c r="GRZ56" s="163"/>
      <c r="GSA56" s="163"/>
      <c r="GSB56" s="163"/>
      <c r="GSC56" s="163"/>
      <c r="GSD56" s="163"/>
      <c r="GSE56" s="163"/>
      <c r="GSF56" s="163"/>
      <c r="GSG56" s="163"/>
      <c r="GSH56" s="163"/>
      <c r="GSI56" s="163"/>
      <c r="GSJ56" s="163"/>
      <c r="GSK56" s="163"/>
      <c r="GSL56" s="163"/>
      <c r="GSM56" s="163"/>
      <c r="GSN56" s="163"/>
      <c r="GSO56" s="163"/>
      <c r="GSP56" s="163"/>
      <c r="GSQ56" s="163"/>
      <c r="GSR56" s="163"/>
      <c r="GSS56" s="163"/>
      <c r="GST56" s="163"/>
      <c r="GSU56" s="163"/>
      <c r="GSV56" s="163"/>
      <c r="GSW56" s="163"/>
      <c r="GSX56" s="163"/>
      <c r="GSY56" s="163"/>
      <c r="GSZ56" s="163"/>
      <c r="GTA56" s="163"/>
      <c r="GTB56" s="163"/>
      <c r="GTC56" s="163"/>
      <c r="GTD56" s="163"/>
      <c r="GTE56" s="163"/>
      <c r="GTF56" s="163"/>
      <c r="GTG56" s="163"/>
      <c r="GTH56" s="163"/>
      <c r="GTI56" s="163"/>
      <c r="GTJ56" s="163"/>
      <c r="GTK56" s="163"/>
      <c r="GTL56" s="163"/>
      <c r="GTM56" s="163"/>
      <c r="GTN56" s="163"/>
      <c r="GTO56" s="163"/>
      <c r="GTP56" s="163"/>
      <c r="GTQ56" s="163"/>
      <c r="GTR56" s="163"/>
      <c r="GTS56" s="163"/>
      <c r="GTT56" s="163"/>
      <c r="GTU56" s="163"/>
      <c r="GTV56" s="163"/>
      <c r="GTW56" s="163"/>
      <c r="GTX56" s="163"/>
      <c r="GTY56" s="163"/>
      <c r="GTZ56" s="163"/>
      <c r="GUA56" s="163"/>
      <c r="GUB56" s="163"/>
      <c r="GUC56" s="163"/>
      <c r="GUD56" s="163"/>
      <c r="GUE56" s="163"/>
      <c r="GUF56" s="163"/>
      <c r="GUG56" s="163"/>
      <c r="GUH56" s="163"/>
      <c r="GUI56" s="163"/>
      <c r="GUJ56" s="163"/>
      <c r="GUK56" s="163"/>
      <c r="GUL56" s="163"/>
      <c r="GUM56" s="163"/>
      <c r="GUN56" s="163"/>
      <c r="GUO56" s="163"/>
      <c r="GUP56" s="163"/>
      <c r="GUQ56" s="163"/>
      <c r="GUR56" s="163"/>
      <c r="GUS56" s="163"/>
      <c r="GUT56" s="163"/>
      <c r="GUU56" s="163"/>
      <c r="GUV56" s="163"/>
      <c r="GUW56" s="163"/>
      <c r="GUX56" s="163"/>
      <c r="GUY56" s="163"/>
      <c r="GUZ56" s="163"/>
      <c r="GVA56" s="163"/>
      <c r="GVB56" s="163"/>
      <c r="GVC56" s="163"/>
      <c r="GVD56" s="163"/>
      <c r="GVE56" s="163"/>
      <c r="GVF56" s="163"/>
      <c r="GVG56" s="163"/>
      <c r="GVH56" s="163"/>
      <c r="GVI56" s="163"/>
      <c r="GVJ56" s="163"/>
      <c r="GVK56" s="163"/>
      <c r="GVL56" s="163"/>
      <c r="GVM56" s="163"/>
      <c r="GVN56" s="163"/>
      <c r="GVO56" s="163"/>
      <c r="GVP56" s="163"/>
      <c r="GVQ56" s="163"/>
      <c r="GVR56" s="163"/>
      <c r="GVS56" s="163"/>
      <c r="GVT56" s="163"/>
      <c r="GVU56" s="163"/>
      <c r="GVV56" s="163"/>
      <c r="GVW56" s="163"/>
      <c r="GVX56" s="163"/>
      <c r="GVY56" s="163"/>
      <c r="GVZ56" s="163"/>
      <c r="GWA56" s="163"/>
      <c r="GWB56" s="163"/>
      <c r="GWC56" s="163"/>
      <c r="GWD56" s="163"/>
      <c r="GWE56" s="163"/>
      <c r="GWF56" s="163"/>
      <c r="GWG56" s="163"/>
      <c r="GWH56" s="163"/>
      <c r="GWI56" s="163"/>
      <c r="GWJ56" s="163"/>
      <c r="GWK56" s="163"/>
      <c r="GWL56" s="163"/>
      <c r="GWM56" s="163"/>
      <c r="GWN56" s="163"/>
      <c r="GWO56" s="163"/>
      <c r="GWP56" s="163"/>
      <c r="GWQ56" s="163"/>
      <c r="GWR56" s="163"/>
      <c r="GWS56" s="163"/>
      <c r="GWT56" s="163"/>
      <c r="GWU56" s="163"/>
      <c r="GWV56" s="163"/>
      <c r="GWW56" s="163"/>
      <c r="GWX56" s="163"/>
      <c r="GWY56" s="163"/>
      <c r="GWZ56" s="163"/>
      <c r="GXA56" s="163"/>
      <c r="GXB56" s="163"/>
      <c r="GXC56" s="163"/>
      <c r="GXD56" s="163"/>
      <c r="GXE56" s="163"/>
      <c r="GXF56" s="163"/>
      <c r="GXG56" s="163"/>
      <c r="GXH56" s="163"/>
      <c r="GXI56" s="163"/>
      <c r="GXJ56" s="163"/>
      <c r="GXK56" s="163"/>
      <c r="GXL56" s="163"/>
      <c r="GXM56" s="163"/>
      <c r="GXN56" s="163"/>
      <c r="GXO56" s="163"/>
      <c r="GXP56" s="163"/>
      <c r="GXQ56" s="163"/>
      <c r="GXR56" s="163"/>
      <c r="GXS56" s="163"/>
      <c r="GXT56" s="163"/>
      <c r="GXU56" s="163"/>
      <c r="GXV56" s="163"/>
      <c r="GXW56" s="163"/>
      <c r="GXX56" s="163"/>
      <c r="GXY56" s="163"/>
      <c r="GXZ56" s="163"/>
      <c r="GYA56" s="163"/>
      <c r="GYB56" s="163"/>
      <c r="GYC56" s="163"/>
      <c r="GYD56" s="163"/>
      <c r="GYE56" s="163"/>
      <c r="GYF56" s="163"/>
      <c r="GYG56" s="163"/>
      <c r="GYH56" s="163"/>
      <c r="GYI56" s="163"/>
      <c r="GYJ56" s="163"/>
      <c r="GYK56" s="163"/>
      <c r="GYL56" s="163"/>
      <c r="GYM56" s="163"/>
      <c r="GYN56" s="163"/>
      <c r="GYO56" s="163"/>
      <c r="GYP56" s="163"/>
      <c r="GYQ56" s="163"/>
      <c r="GYR56" s="163"/>
      <c r="GYS56" s="163"/>
      <c r="GYT56" s="163"/>
      <c r="GYU56" s="163"/>
      <c r="GYV56" s="163"/>
      <c r="GYW56" s="163"/>
      <c r="GYX56" s="163"/>
      <c r="GYY56" s="163"/>
      <c r="GYZ56" s="163"/>
      <c r="GZA56" s="163"/>
      <c r="GZB56" s="163"/>
      <c r="GZC56" s="163"/>
      <c r="GZD56" s="163"/>
      <c r="GZE56" s="163"/>
      <c r="GZF56" s="163"/>
      <c r="GZG56" s="163"/>
      <c r="GZH56" s="163"/>
      <c r="GZI56" s="163"/>
      <c r="GZJ56" s="163"/>
      <c r="GZK56" s="163"/>
      <c r="GZL56" s="163"/>
      <c r="GZM56" s="163"/>
      <c r="GZN56" s="163"/>
      <c r="GZO56" s="163"/>
      <c r="GZP56" s="163"/>
      <c r="GZQ56" s="163"/>
      <c r="GZR56" s="163"/>
      <c r="GZS56" s="163"/>
      <c r="GZT56" s="163"/>
      <c r="GZU56" s="163"/>
      <c r="GZV56" s="163"/>
      <c r="GZW56" s="163"/>
      <c r="GZX56" s="163"/>
      <c r="GZY56" s="163"/>
      <c r="GZZ56" s="163"/>
      <c r="HAA56" s="163"/>
      <c r="HAB56" s="163"/>
      <c r="HAC56" s="163"/>
      <c r="HAD56" s="163"/>
      <c r="HAE56" s="163"/>
      <c r="HAF56" s="163"/>
      <c r="HAG56" s="163"/>
      <c r="HAH56" s="163"/>
      <c r="HAI56" s="163"/>
      <c r="HAJ56" s="163"/>
      <c r="HAK56" s="163"/>
      <c r="HAL56" s="163"/>
      <c r="HAM56" s="163"/>
      <c r="HAN56" s="163"/>
      <c r="HAO56" s="163"/>
      <c r="HAP56" s="163"/>
      <c r="HAQ56" s="163"/>
      <c r="HAR56" s="163"/>
      <c r="HAS56" s="163"/>
      <c r="HAT56" s="163"/>
      <c r="HAU56" s="163"/>
      <c r="HAV56" s="163"/>
      <c r="HAW56" s="163"/>
      <c r="HAX56" s="163"/>
      <c r="HAY56" s="163"/>
      <c r="HAZ56" s="163"/>
      <c r="HBA56" s="163"/>
      <c r="HBB56" s="163"/>
      <c r="HBC56" s="163"/>
      <c r="HBD56" s="163"/>
      <c r="HBE56" s="163"/>
      <c r="HBF56" s="163"/>
      <c r="HBG56" s="163"/>
      <c r="HBH56" s="163"/>
      <c r="HBI56" s="163"/>
      <c r="HBJ56" s="163"/>
      <c r="HBK56" s="163"/>
      <c r="HBL56" s="163"/>
      <c r="HBM56" s="163"/>
      <c r="HBN56" s="163"/>
      <c r="HBO56" s="163"/>
      <c r="HBP56" s="163"/>
      <c r="HBQ56" s="163"/>
      <c r="HBR56" s="163"/>
      <c r="HBS56" s="163"/>
      <c r="HBT56" s="163"/>
      <c r="HBU56" s="163"/>
      <c r="HBV56" s="163"/>
      <c r="HBW56" s="163"/>
      <c r="HBX56" s="163"/>
      <c r="HBY56" s="163"/>
      <c r="HBZ56" s="163"/>
      <c r="HCA56" s="163"/>
      <c r="HCB56" s="163"/>
      <c r="HCC56" s="163"/>
      <c r="HCD56" s="163"/>
      <c r="HCE56" s="163"/>
      <c r="HCF56" s="163"/>
      <c r="HCG56" s="163"/>
      <c r="HCH56" s="163"/>
      <c r="HCI56" s="163"/>
      <c r="HCJ56" s="163"/>
      <c r="HCK56" s="163"/>
      <c r="HCL56" s="163"/>
      <c r="HCM56" s="163"/>
      <c r="HCN56" s="163"/>
      <c r="HCO56" s="163"/>
      <c r="HCP56" s="163"/>
      <c r="HCQ56" s="163"/>
      <c r="HCR56" s="163"/>
      <c r="HCS56" s="163"/>
      <c r="HCT56" s="163"/>
      <c r="HCU56" s="163"/>
      <c r="HCV56" s="163"/>
      <c r="HCW56" s="163"/>
      <c r="HCX56" s="163"/>
      <c r="HCY56" s="163"/>
      <c r="HCZ56" s="163"/>
      <c r="HDA56" s="163"/>
      <c r="HDB56" s="163"/>
      <c r="HDC56" s="163"/>
      <c r="HDD56" s="163"/>
      <c r="HDE56" s="163"/>
      <c r="HDF56" s="163"/>
      <c r="HDG56" s="163"/>
      <c r="HDH56" s="163"/>
      <c r="HDI56" s="163"/>
      <c r="HDJ56" s="163"/>
      <c r="HDK56" s="163"/>
      <c r="HDL56" s="163"/>
      <c r="HDM56" s="163"/>
      <c r="HDN56" s="163"/>
      <c r="HDO56" s="163"/>
      <c r="HDP56" s="163"/>
      <c r="HDQ56" s="163"/>
      <c r="HDR56" s="163"/>
      <c r="HDS56" s="163"/>
      <c r="HDT56" s="163"/>
      <c r="HDU56" s="163"/>
      <c r="HDV56" s="163"/>
      <c r="HDW56" s="163"/>
      <c r="HDX56" s="163"/>
      <c r="HDY56" s="163"/>
      <c r="HDZ56" s="163"/>
      <c r="HEA56" s="163"/>
      <c r="HEB56" s="163"/>
      <c r="HEC56" s="163"/>
      <c r="HED56" s="163"/>
      <c r="HEE56" s="163"/>
      <c r="HEF56" s="163"/>
      <c r="HEG56" s="163"/>
      <c r="HEH56" s="163"/>
      <c r="HEI56" s="163"/>
      <c r="HEJ56" s="163"/>
      <c r="HEK56" s="163"/>
      <c r="HEL56" s="163"/>
      <c r="HEM56" s="163"/>
      <c r="HEN56" s="163"/>
      <c r="HEO56" s="163"/>
      <c r="HEP56" s="163"/>
      <c r="HEQ56" s="163"/>
      <c r="HER56" s="163"/>
      <c r="HES56" s="163"/>
      <c r="HET56" s="163"/>
      <c r="HEU56" s="163"/>
      <c r="HEV56" s="163"/>
      <c r="HEW56" s="163"/>
      <c r="HEX56" s="163"/>
      <c r="HEY56" s="163"/>
      <c r="HEZ56" s="163"/>
      <c r="HFA56" s="163"/>
      <c r="HFB56" s="163"/>
      <c r="HFC56" s="163"/>
      <c r="HFD56" s="163"/>
      <c r="HFE56" s="163"/>
      <c r="HFF56" s="163"/>
      <c r="HFG56" s="163"/>
      <c r="HFH56" s="163"/>
      <c r="HFI56" s="163"/>
      <c r="HFJ56" s="163"/>
      <c r="HFK56" s="163"/>
      <c r="HFL56" s="163"/>
      <c r="HFM56" s="163"/>
      <c r="HFN56" s="163"/>
      <c r="HFO56" s="163"/>
      <c r="HFP56" s="163"/>
      <c r="HFQ56" s="163"/>
      <c r="HFR56" s="163"/>
      <c r="HFS56" s="163"/>
      <c r="HFT56" s="163"/>
      <c r="HFU56" s="163"/>
      <c r="HFV56" s="163"/>
      <c r="HFW56" s="163"/>
      <c r="HFX56" s="163"/>
      <c r="HFY56" s="163"/>
      <c r="HFZ56" s="163"/>
      <c r="HGA56" s="163"/>
      <c r="HGB56" s="163"/>
      <c r="HGC56" s="163"/>
      <c r="HGD56" s="163"/>
      <c r="HGE56" s="163"/>
      <c r="HGF56" s="163"/>
      <c r="HGG56" s="163"/>
      <c r="HGH56" s="163"/>
      <c r="HGI56" s="163"/>
      <c r="HGJ56" s="163"/>
      <c r="HGK56" s="163"/>
      <c r="HGL56" s="163"/>
      <c r="HGM56" s="163"/>
      <c r="HGN56" s="163"/>
      <c r="HGO56" s="163"/>
      <c r="HGP56" s="163"/>
      <c r="HGQ56" s="163"/>
      <c r="HGR56" s="163"/>
      <c r="HGS56" s="163"/>
      <c r="HGT56" s="163"/>
      <c r="HGU56" s="163"/>
      <c r="HGV56" s="163"/>
      <c r="HGW56" s="163"/>
      <c r="HGX56" s="163"/>
      <c r="HGY56" s="163"/>
      <c r="HGZ56" s="163"/>
      <c r="HHA56" s="163"/>
      <c r="HHB56" s="163"/>
      <c r="HHC56" s="163"/>
      <c r="HHD56" s="163"/>
      <c r="HHE56" s="163"/>
      <c r="HHF56" s="163"/>
      <c r="HHG56" s="163"/>
      <c r="HHH56" s="163"/>
      <c r="HHI56" s="163"/>
      <c r="HHJ56" s="163"/>
      <c r="HHK56" s="163"/>
      <c r="HHL56" s="163"/>
      <c r="HHM56" s="163"/>
      <c r="HHN56" s="163"/>
      <c r="HHO56" s="163"/>
      <c r="HHP56" s="163"/>
      <c r="HHQ56" s="163"/>
      <c r="HHR56" s="163"/>
      <c r="HHS56" s="163"/>
      <c r="HHT56" s="163"/>
      <c r="HHU56" s="163"/>
      <c r="HHV56" s="163"/>
      <c r="HHW56" s="163"/>
      <c r="HHX56" s="163"/>
      <c r="HHY56" s="163"/>
      <c r="HHZ56" s="163"/>
      <c r="HIA56" s="163"/>
      <c r="HIB56" s="163"/>
      <c r="HIC56" s="163"/>
      <c r="HID56" s="163"/>
      <c r="HIE56" s="163"/>
      <c r="HIF56" s="163"/>
      <c r="HIG56" s="163"/>
      <c r="HIH56" s="163"/>
      <c r="HII56" s="163"/>
      <c r="HIJ56" s="163"/>
      <c r="HIK56" s="163"/>
      <c r="HIL56" s="163"/>
      <c r="HIM56" s="163"/>
      <c r="HIN56" s="163"/>
      <c r="HIO56" s="163"/>
      <c r="HIP56" s="163"/>
      <c r="HIQ56" s="163"/>
      <c r="HIR56" s="163"/>
      <c r="HIS56" s="163"/>
      <c r="HIT56" s="163"/>
      <c r="HIU56" s="163"/>
      <c r="HIV56" s="163"/>
      <c r="HIW56" s="163"/>
      <c r="HIX56" s="163"/>
      <c r="HIY56" s="163"/>
      <c r="HIZ56" s="163"/>
      <c r="HJA56" s="163"/>
      <c r="HJB56" s="163"/>
      <c r="HJC56" s="163"/>
      <c r="HJD56" s="163"/>
      <c r="HJE56" s="163"/>
      <c r="HJF56" s="163"/>
      <c r="HJG56" s="163"/>
      <c r="HJH56" s="163"/>
      <c r="HJI56" s="163"/>
      <c r="HJJ56" s="163"/>
      <c r="HJK56" s="163"/>
      <c r="HJL56" s="163"/>
      <c r="HJM56" s="163"/>
      <c r="HJN56" s="163"/>
      <c r="HJO56" s="163"/>
      <c r="HJP56" s="163"/>
      <c r="HJQ56" s="163"/>
      <c r="HJR56" s="163"/>
      <c r="HJS56" s="163"/>
      <c r="HJT56" s="163"/>
      <c r="HJU56" s="163"/>
      <c r="HJV56" s="163"/>
      <c r="HJW56" s="163"/>
      <c r="HJX56" s="163"/>
      <c r="HJY56" s="163"/>
      <c r="HJZ56" s="163"/>
      <c r="HKA56" s="163"/>
      <c r="HKB56" s="163"/>
      <c r="HKC56" s="163"/>
      <c r="HKD56" s="163"/>
      <c r="HKE56" s="163"/>
      <c r="HKF56" s="163"/>
      <c r="HKG56" s="163"/>
      <c r="HKH56" s="163"/>
      <c r="HKI56" s="163"/>
      <c r="HKJ56" s="163"/>
      <c r="HKK56" s="163"/>
      <c r="HKL56" s="163"/>
      <c r="HKM56" s="163"/>
      <c r="HKN56" s="163"/>
      <c r="HKO56" s="163"/>
      <c r="HKP56" s="163"/>
      <c r="HKQ56" s="163"/>
      <c r="HKR56" s="163"/>
      <c r="HKS56" s="163"/>
      <c r="HKT56" s="163"/>
      <c r="HKU56" s="163"/>
      <c r="HKV56" s="163"/>
      <c r="HKW56" s="163"/>
      <c r="HKX56" s="163"/>
      <c r="HKY56" s="163"/>
      <c r="HKZ56" s="163"/>
      <c r="HLA56" s="163"/>
      <c r="HLB56" s="163"/>
      <c r="HLC56" s="163"/>
      <c r="HLD56" s="163"/>
      <c r="HLE56" s="163"/>
      <c r="HLF56" s="163"/>
      <c r="HLG56" s="163"/>
      <c r="HLH56" s="163"/>
      <c r="HLI56" s="163"/>
      <c r="HLJ56" s="163"/>
      <c r="HLK56" s="163"/>
      <c r="HLL56" s="163"/>
      <c r="HLM56" s="163"/>
      <c r="HLN56" s="163"/>
      <c r="HLO56" s="163"/>
      <c r="HLP56" s="163"/>
      <c r="HLQ56" s="163"/>
      <c r="HLR56" s="163"/>
      <c r="HLS56" s="163"/>
      <c r="HLT56" s="163"/>
      <c r="HLU56" s="163"/>
      <c r="HLV56" s="163"/>
      <c r="HLW56" s="163"/>
      <c r="HLX56" s="163"/>
      <c r="HLY56" s="163"/>
      <c r="HLZ56" s="163"/>
      <c r="HMA56" s="163"/>
      <c r="HMB56" s="163"/>
      <c r="HMC56" s="163"/>
      <c r="HMD56" s="163"/>
      <c r="HME56" s="163"/>
      <c r="HMF56" s="163"/>
      <c r="HMG56" s="163"/>
      <c r="HMH56" s="163"/>
      <c r="HMI56" s="163"/>
      <c r="HMJ56" s="163"/>
      <c r="HMK56" s="163"/>
      <c r="HML56" s="163"/>
      <c r="HMM56" s="163"/>
      <c r="HMN56" s="163"/>
      <c r="HMO56" s="163"/>
      <c r="HMP56" s="163"/>
      <c r="HMQ56" s="163"/>
      <c r="HMR56" s="163"/>
      <c r="HMS56" s="163"/>
      <c r="HMT56" s="163"/>
      <c r="HMU56" s="163"/>
      <c r="HMV56" s="163"/>
      <c r="HMW56" s="163"/>
      <c r="HMX56" s="163"/>
      <c r="HMY56" s="163"/>
      <c r="HMZ56" s="163"/>
      <c r="HNA56" s="163"/>
      <c r="HNB56" s="163"/>
      <c r="HNC56" s="163"/>
      <c r="HND56" s="163"/>
      <c r="HNE56" s="163"/>
      <c r="HNF56" s="163"/>
      <c r="HNG56" s="163"/>
      <c r="HNH56" s="163"/>
      <c r="HNI56" s="163"/>
      <c r="HNJ56" s="163"/>
      <c r="HNK56" s="163"/>
      <c r="HNL56" s="163"/>
      <c r="HNM56" s="163"/>
      <c r="HNN56" s="163"/>
      <c r="HNO56" s="163"/>
      <c r="HNP56" s="163"/>
      <c r="HNQ56" s="163"/>
      <c r="HNR56" s="163"/>
      <c r="HNS56" s="163"/>
      <c r="HNT56" s="163"/>
      <c r="HNU56" s="163"/>
      <c r="HNV56" s="163"/>
      <c r="HNW56" s="163"/>
      <c r="HNX56" s="163"/>
      <c r="HNY56" s="163"/>
      <c r="HNZ56" s="163"/>
      <c r="HOA56" s="163"/>
      <c r="HOB56" s="163"/>
      <c r="HOC56" s="163"/>
      <c r="HOD56" s="163"/>
      <c r="HOE56" s="163"/>
      <c r="HOF56" s="163"/>
      <c r="HOG56" s="163"/>
      <c r="HOH56" s="163"/>
      <c r="HOI56" s="163"/>
      <c r="HOJ56" s="163"/>
      <c r="HOK56" s="163"/>
      <c r="HOL56" s="163"/>
      <c r="HOM56" s="163"/>
      <c r="HON56" s="163"/>
      <c r="HOO56" s="163"/>
      <c r="HOP56" s="163"/>
      <c r="HOQ56" s="163"/>
      <c r="HOR56" s="163"/>
      <c r="HOS56" s="163"/>
      <c r="HOT56" s="163"/>
      <c r="HOU56" s="163"/>
      <c r="HOV56" s="163"/>
      <c r="HOW56" s="163"/>
      <c r="HOX56" s="163"/>
      <c r="HOY56" s="163"/>
      <c r="HOZ56" s="163"/>
      <c r="HPA56" s="163"/>
      <c r="HPB56" s="163"/>
      <c r="HPC56" s="163"/>
      <c r="HPD56" s="163"/>
      <c r="HPE56" s="163"/>
      <c r="HPF56" s="163"/>
      <c r="HPG56" s="163"/>
      <c r="HPH56" s="163"/>
      <c r="HPI56" s="163"/>
      <c r="HPJ56" s="163"/>
      <c r="HPK56" s="163"/>
      <c r="HPL56" s="163"/>
      <c r="HPM56" s="163"/>
      <c r="HPN56" s="163"/>
      <c r="HPO56" s="163"/>
      <c r="HPP56" s="163"/>
      <c r="HPQ56" s="163"/>
      <c r="HPR56" s="163"/>
      <c r="HPS56" s="163"/>
      <c r="HPT56" s="163"/>
      <c r="HPU56" s="163"/>
      <c r="HPV56" s="163"/>
      <c r="HPW56" s="163"/>
      <c r="HPX56" s="163"/>
      <c r="HPY56" s="163"/>
      <c r="HPZ56" s="163"/>
      <c r="HQA56" s="163"/>
      <c r="HQB56" s="163"/>
      <c r="HQC56" s="163"/>
      <c r="HQD56" s="163"/>
      <c r="HQE56" s="163"/>
      <c r="HQF56" s="163"/>
      <c r="HQG56" s="163"/>
      <c r="HQH56" s="163"/>
      <c r="HQI56" s="163"/>
      <c r="HQJ56" s="163"/>
      <c r="HQK56" s="163"/>
      <c r="HQL56" s="163"/>
      <c r="HQM56" s="163"/>
      <c r="HQN56" s="163"/>
      <c r="HQO56" s="163"/>
      <c r="HQP56" s="163"/>
      <c r="HQQ56" s="163"/>
      <c r="HQR56" s="163"/>
      <c r="HQS56" s="163"/>
      <c r="HQT56" s="163"/>
      <c r="HQU56" s="163"/>
      <c r="HQV56" s="163"/>
      <c r="HQW56" s="163"/>
      <c r="HQX56" s="163"/>
      <c r="HQY56" s="163"/>
      <c r="HQZ56" s="163"/>
      <c r="HRA56" s="163"/>
      <c r="HRB56" s="163"/>
      <c r="HRC56" s="163"/>
      <c r="HRD56" s="163"/>
      <c r="HRE56" s="163"/>
      <c r="HRF56" s="163"/>
      <c r="HRG56" s="163"/>
      <c r="HRH56" s="163"/>
      <c r="HRI56" s="163"/>
      <c r="HRJ56" s="163"/>
      <c r="HRK56" s="163"/>
      <c r="HRL56" s="163"/>
      <c r="HRM56" s="163"/>
      <c r="HRN56" s="163"/>
      <c r="HRO56" s="163"/>
      <c r="HRP56" s="163"/>
      <c r="HRQ56" s="163"/>
      <c r="HRR56" s="163"/>
      <c r="HRS56" s="163"/>
      <c r="HRT56" s="163"/>
      <c r="HRU56" s="163"/>
      <c r="HRV56" s="163"/>
      <c r="HRW56" s="163"/>
      <c r="HRX56" s="163"/>
      <c r="HRY56" s="163"/>
      <c r="HRZ56" s="163"/>
      <c r="HSA56" s="163"/>
      <c r="HSB56" s="163"/>
      <c r="HSC56" s="163"/>
      <c r="HSD56" s="163"/>
      <c r="HSE56" s="163"/>
      <c r="HSF56" s="163"/>
      <c r="HSG56" s="163"/>
      <c r="HSH56" s="163"/>
      <c r="HSI56" s="163"/>
      <c r="HSJ56" s="163"/>
      <c r="HSK56" s="163"/>
      <c r="HSL56" s="163"/>
      <c r="HSM56" s="163"/>
      <c r="HSN56" s="163"/>
      <c r="HSO56" s="163"/>
      <c r="HSP56" s="163"/>
      <c r="HSQ56" s="163"/>
      <c r="HSR56" s="163"/>
      <c r="HSS56" s="163"/>
      <c r="HST56" s="163"/>
      <c r="HSU56" s="163"/>
      <c r="HSV56" s="163"/>
      <c r="HSW56" s="163"/>
      <c r="HSX56" s="163"/>
      <c r="HSY56" s="163"/>
      <c r="HSZ56" s="163"/>
      <c r="HTA56" s="163"/>
      <c r="HTB56" s="163"/>
      <c r="HTC56" s="163"/>
      <c r="HTD56" s="163"/>
      <c r="HTE56" s="163"/>
      <c r="HTF56" s="163"/>
      <c r="HTG56" s="163"/>
      <c r="HTH56" s="163"/>
      <c r="HTI56" s="163"/>
      <c r="HTJ56" s="163"/>
      <c r="HTK56" s="163"/>
      <c r="HTL56" s="163"/>
      <c r="HTM56" s="163"/>
      <c r="HTN56" s="163"/>
      <c r="HTO56" s="163"/>
      <c r="HTP56" s="163"/>
      <c r="HTQ56" s="163"/>
      <c r="HTR56" s="163"/>
      <c r="HTS56" s="163"/>
      <c r="HTT56" s="163"/>
      <c r="HTU56" s="163"/>
      <c r="HTV56" s="163"/>
      <c r="HTW56" s="163"/>
      <c r="HTX56" s="163"/>
      <c r="HTY56" s="163"/>
      <c r="HTZ56" s="163"/>
      <c r="HUA56" s="163"/>
      <c r="HUB56" s="163"/>
      <c r="HUC56" s="163"/>
      <c r="HUD56" s="163"/>
      <c r="HUE56" s="163"/>
      <c r="HUF56" s="163"/>
      <c r="HUG56" s="163"/>
      <c r="HUH56" s="163"/>
      <c r="HUI56" s="163"/>
      <c r="HUJ56" s="163"/>
      <c r="HUK56" s="163"/>
      <c r="HUL56" s="163"/>
      <c r="HUM56" s="163"/>
      <c r="HUN56" s="163"/>
      <c r="HUO56" s="163"/>
      <c r="HUP56" s="163"/>
      <c r="HUQ56" s="163"/>
      <c r="HUR56" s="163"/>
      <c r="HUS56" s="163"/>
      <c r="HUT56" s="163"/>
      <c r="HUU56" s="163"/>
      <c r="HUV56" s="163"/>
      <c r="HUW56" s="163"/>
      <c r="HUX56" s="163"/>
      <c r="HUY56" s="163"/>
      <c r="HUZ56" s="163"/>
      <c r="HVA56" s="163"/>
      <c r="HVB56" s="163"/>
      <c r="HVC56" s="163"/>
      <c r="HVD56" s="163"/>
      <c r="HVE56" s="163"/>
      <c r="HVF56" s="163"/>
      <c r="HVG56" s="163"/>
      <c r="HVH56" s="163"/>
      <c r="HVI56" s="163"/>
      <c r="HVJ56" s="163"/>
      <c r="HVK56" s="163"/>
      <c r="HVL56" s="163"/>
      <c r="HVM56" s="163"/>
      <c r="HVN56" s="163"/>
      <c r="HVO56" s="163"/>
      <c r="HVP56" s="163"/>
      <c r="HVQ56" s="163"/>
      <c r="HVR56" s="163"/>
      <c r="HVS56" s="163"/>
      <c r="HVT56" s="163"/>
      <c r="HVU56" s="163"/>
      <c r="HVV56" s="163"/>
      <c r="HVW56" s="163"/>
      <c r="HVX56" s="163"/>
      <c r="HVY56" s="163"/>
      <c r="HVZ56" s="163"/>
      <c r="HWA56" s="163"/>
      <c r="HWB56" s="163"/>
      <c r="HWC56" s="163"/>
      <c r="HWD56" s="163"/>
      <c r="HWE56" s="163"/>
      <c r="HWF56" s="163"/>
      <c r="HWG56" s="163"/>
      <c r="HWH56" s="163"/>
      <c r="HWI56" s="163"/>
      <c r="HWJ56" s="163"/>
      <c r="HWK56" s="163"/>
      <c r="HWL56" s="163"/>
      <c r="HWM56" s="163"/>
      <c r="HWN56" s="163"/>
      <c r="HWO56" s="163"/>
      <c r="HWP56" s="163"/>
      <c r="HWQ56" s="163"/>
      <c r="HWR56" s="163"/>
      <c r="HWS56" s="163"/>
      <c r="HWT56" s="163"/>
      <c r="HWU56" s="163"/>
      <c r="HWV56" s="163"/>
      <c r="HWW56" s="163"/>
      <c r="HWX56" s="163"/>
      <c r="HWY56" s="163"/>
      <c r="HWZ56" s="163"/>
      <c r="HXA56" s="163"/>
      <c r="HXB56" s="163"/>
      <c r="HXC56" s="163"/>
      <c r="HXD56" s="163"/>
      <c r="HXE56" s="163"/>
      <c r="HXF56" s="163"/>
      <c r="HXG56" s="163"/>
      <c r="HXH56" s="163"/>
      <c r="HXI56" s="163"/>
      <c r="HXJ56" s="163"/>
      <c r="HXK56" s="163"/>
      <c r="HXL56" s="163"/>
      <c r="HXM56" s="163"/>
      <c r="HXN56" s="163"/>
      <c r="HXO56" s="163"/>
      <c r="HXP56" s="163"/>
      <c r="HXQ56" s="163"/>
      <c r="HXR56" s="163"/>
      <c r="HXS56" s="163"/>
      <c r="HXT56" s="163"/>
      <c r="HXU56" s="163"/>
      <c r="HXV56" s="163"/>
      <c r="HXW56" s="163"/>
      <c r="HXX56" s="163"/>
      <c r="HXY56" s="163"/>
      <c r="HXZ56" s="163"/>
      <c r="HYA56" s="163"/>
      <c r="HYB56" s="163"/>
      <c r="HYC56" s="163"/>
      <c r="HYD56" s="163"/>
      <c r="HYE56" s="163"/>
      <c r="HYF56" s="163"/>
      <c r="HYG56" s="163"/>
      <c r="HYH56" s="163"/>
      <c r="HYI56" s="163"/>
      <c r="HYJ56" s="163"/>
      <c r="HYK56" s="163"/>
      <c r="HYL56" s="163"/>
      <c r="HYM56" s="163"/>
      <c r="HYN56" s="163"/>
      <c r="HYO56" s="163"/>
      <c r="HYP56" s="163"/>
      <c r="HYQ56" s="163"/>
      <c r="HYR56" s="163"/>
      <c r="HYS56" s="163"/>
      <c r="HYT56" s="163"/>
      <c r="HYU56" s="163"/>
      <c r="HYV56" s="163"/>
      <c r="HYW56" s="163"/>
      <c r="HYX56" s="163"/>
      <c r="HYY56" s="163"/>
      <c r="HYZ56" s="163"/>
      <c r="HZA56" s="163"/>
      <c r="HZB56" s="163"/>
      <c r="HZC56" s="163"/>
      <c r="HZD56" s="163"/>
      <c r="HZE56" s="163"/>
      <c r="HZF56" s="163"/>
      <c r="HZG56" s="163"/>
      <c r="HZH56" s="163"/>
      <c r="HZI56" s="163"/>
      <c r="HZJ56" s="163"/>
      <c r="HZK56" s="163"/>
      <c r="HZL56" s="163"/>
      <c r="HZM56" s="163"/>
      <c r="HZN56" s="163"/>
      <c r="HZO56" s="163"/>
      <c r="HZP56" s="163"/>
      <c r="HZQ56" s="163"/>
      <c r="HZR56" s="163"/>
      <c r="HZS56" s="163"/>
      <c r="HZT56" s="163"/>
      <c r="HZU56" s="163"/>
      <c r="HZV56" s="163"/>
      <c r="HZW56" s="163"/>
      <c r="HZX56" s="163"/>
      <c r="HZY56" s="163"/>
      <c r="HZZ56" s="163"/>
      <c r="IAA56" s="163"/>
      <c r="IAB56" s="163"/>
      <c r="IAC56" s="163"/>
      <c r="IAD56" s="163"/>
      <c r="IAE56" s="163"/>
      <c r="IAF56" s="163"/>
      <c r="IAG56" s="163"/>
      <c r="IAH56" s="163"/>
      <c r="IAI56" s="163"/>
      <c r="IAJ56" s="163"/>
      <c r="IAK56" s="163"/>
      <c r="IAL56" s="163"/>
      <c r="IAM56" s="163"/>
      <c r="IAN56" s="163"/>
      <c r="IAO56" s="163"/>
      <c r="IAP56" s="163"/>
      <c r="IAQ56" s="163"/>
      <c r="IAR56" s="163"/>
      <c r="IAS56" s="163"/>
      <c r="IAT56" s="163"/>
      <c r="IAU56" s="163"/>
      <c r="IAV56" s="163"/>
      <c r="IAW56" s="163"/>
      <c r="IAX56" s="163"/>
      <c r="IAY56" s="163"/>
      <c r="IAZ56" s="163"/>
      <c r="IBA56" s="163"/>
      <c r="IBB56" s="163"/>
      <c r="IBC56" s="163"/>
      <c r="IBD56" s="163"/>
      <c r="IBE56" s="163"/>
      <c r="IBF56" s="163"/>
      <c r="IBG56" s="163"/>
      <c r="IBH56" s="163"/>
      <c r="IBI56" s="163"/>
      <c r="IBJ56" s="163"/>
      <c r="IBK56" s="163"/>
      <c r="IBL56" s="163"/>
      <c r="IBM56" s="163"/>
      <c r="IBN56" s="163"/>
      <c r="IBO56" s="163"/>
      <c r="IBP56" s="163"/>
      <c r="IBQ56" s="163"/>
      <c r="IBR56" s="163"/>
      <c r="IBS56" s="163"/>
      <c r="IBT56" s="163"/>
      <c r="IBU56" s="163"/>
      <c r="IBV56" s="163"/>
      <c r="IBW56" s="163"/>
      <c r="IBX56" s="163"/>
      <c r="IBY56" s="163"/>
      <c r="IBZ56" s="163"/>
      <c r="ICA56" s="163"/>
      <c r="ICB56" s="163"/>
      <c r="ICC56" s="163"/>
      <c r="ICD56" s="163"/>
      <c r="ICE56" s="163"/>
      <c r="ICF56" s="163"/>
      <c r="ICG56" s="163"/>
      <c r="ICH56" s="163"/>
      <c r="ICI56" s="163"/>
      <c r="ICJ56" s="163"/>
      <c r="ICK56" s="163"/>
      <c r="ICL56" s="163"/>
      <c r="ICM56" s="163"/>
      <c r="ICN56" s="163"/>
      <c r="ICO56" s="163"/>
      <c r="ICP56" s="163"/>
      <c r="ICQ56" s="163"/>
      <c r="ICR56" s="163"/>
      <c r="ICS56" s="163"/>
      <c r="ICT56" s="163"/>
      <c r="ICU56" s="163"/>
      <c r="ICV56" s="163"/>
      <c r="ICW56" s="163"/>
      <c r="ICX56" s="163"/>
      <c r="ICY56" s="163"/>
      <c r="ICZ56" s="163"/>
      <c r="IDA56" s="163"/>
      <c r="IDB56" s="163"/>
      <c r="IDC56" s="163"/>
      <c r="IDD56" s="163"/>
      <c r="IDE56" s="163"/>
      <c r="IDF56" s="163"/>
      <c r="IDG56" s="163"/>
      <c r="IDH56" s="163"/>
      <c r="IDI56" s="163"/>
      <c r="IDJ56" s="163"/>
      <c r="IDK56" s="163"/>
      <c r="IDL56" s="163"/>
      <c r="IDM56" s="163"/>
      <c r="IDN56" s="163"/>
      <c r="IDO56" s="163"/>
      <c r="IDP56" s="163"/>
      <c r="IDQ56" s="163"/>
      <c r="IDR56" s="163"/>
      <c r="IDS56" s="163"/>
      <c r="IDT56" s="163"/>
      <c r="IDU56" s="163"/>
      <c r="IDV56" s="163"/>
      <c r="IDW56" s="163"/>
      <c r="IDX56" s="163"/>
      <c r="IDY56" s="163"/>
      <c r="IDZ56" s="163"/>
      <c r="IEA56" s="163"/>
      <c r="IEB56" s="163"/>
      <c r="IEC56" s="163"/>
      <c r="IED56" s="163"/>
      <c r="IEE56" s="163"/>
      <c r="IEF56" s="163"/>
      <c r="IEG56" s="163"/>
      <c r="IEH56" s="163"/>
      <c r="IEI56" s="163"/>
      <c r="IEJ56" s="163"/>
      <c r="IEK56" s="163"/>
      <c r="IEL56" s="163"/>
      <c r="IEM56" s="163"/>
      <c r="IEN56" s="163"/>
      <c r="IEO56" s="163"/>
      <c r="IEP56" s="163"/>
      <c r="IEQ56" s="163"/>
      <c r="IER56" s="163"/>
      <c r="IES56" s="163"/>
      <c r="IET56" s="163"/>
      <c r="IEU56" s="163"/>
      <c r="IEV56" s="163"/>
      <c r="IEW56" s="163"/>
      <c r="IEX56" s="163"/>
      <c r="IEY56" s="163"/>
      <c r="IEZ56" s="163"/>
      <c r="IFA56" s="163"/>
      <c r="IFB56" s="163"/>
      <c r="IFC56" s="163"/>
      <c r="IFD56" s="163"/>
      <c r="IFE56" s="163"/>
      <c r="IFF56" s="163"/>
      <c r="IFG56" s="163"/>
      <c r="IFH56" s="163"/>
      <c r="IFI56" s="163"/>
      <c r="IFJ56" s="163"/>
      <c r="IFK56" s="163"/>
      <c r="IFL56" s="163"/>
      <c r="IFM56" s="163"/>
      <c r="IFN56" s="163"/>
      <c r="IFO56" s="163"/>
      <c r="IFP56" s="163"/>
      <c r="IFQ56" s="163"/>
      <c r="IFR56" s="163"/>
      <c r="IFS56" s="163"/>
      <c r="IFT56" s="163"/>
      <c r="IFU56" s="163"/>
      <c r="IFV56" s="163"/>
      <c r="IFW56" s="163"/>
      <c r="IFX56" s="163"/>
      <c r="IFY56" s="163"/>
      <c r="IFZ56" s="163"/>
      <c r="IGA56" s="163"/>
      <c r="IGB56" s="163"/>
      <c r="IGC56" s="163"/>
      <c r="IGD56" s="163"/>
      <c r="IGE56" s="163"/>
      <c r="IGF56" s="163"/>
      <c r="IGG56" s="163"/>
      <c r="IGH56" s="163"/>
      <c r="IGI56" s="163"/>
      <c r="IGJ56" s="163"/>
      <c r="IGK56" s="163"/>
      <c r="IGL56" s="163"/>
      <c r="IGM56" s="163"/>
      <c r="IGN56" s="163"/>
      <c r="IGO56" s="163"/>
      <c r="IGP56" s="163"/>
      <c r="IGQ56" s="163"/>
      <c r="IGR56" s="163"/>
      <c r="IGS56" s="163"/>
      <c r="IGT56" s="163"/>
      <c r="IGU56" s="163"/>
      <c r="IGV56" s="163"/>
      <c r="IGW56" s="163"/>
      <c r="IGX56" s="163"/>
      <c r="IGY56" s="163"/>
      <c r="IGZ56" s="163"/>
      <c r="IHA56" s="163"/>
      <c r="IHB56" s="163"/>
      <c r="IHC56" s="163"/>
      <c r="IHD56" s="163"/>
      <c r="IHE56" s="163"/>
      <c r="IHF56" s="163"/>
      <c r="IHG56" s="163"/>
      <c r="IHH56" s="163"/>
      <c r="IHI56" s="163"/>
      <c r="IHJ56" s="163"/>
      <c r="IHK56" s="163"/>
      <c r="IHL56" s="163"/>
      <c r="IHM56" s="163"/>
      <c r="IHN56" s="163"/>
      <c r="IHO56" s="163"/>
      <c r="IHP56" s="163"/>
      <c r="IHQ56" s="163"/>
      <c r="IHR56" s="163"/>
      <c r="IHS56" s="163"/>
      <c r="IHT56" s="163"/>
      <c r="IHU56" s="163"/>
      <c r="IHV56" s="163"/>
      <c r="IHW56" s="163"/>
      <c r="IHX56" s="163"/>
      <c r="IHY56" s="163"/>
      <c r="IHZ56" s="163"/>
      <c r="IIA56" s="163"/>
      <c r="IIB56" s="163"/>
      <c r="IIC56" s="163"/>
      <c r="IID56" s="163"/>
      <c r="IIE56" s="163"/>
      <c r="IIF56" s="163"/>
      <c r="IIG56" s="163"/>
      <c r="IIH56" s="163"/>
      <c r="III56" s="163"/>
      <c r="IIJ56" s="163"/>
      <c r="IIK56" s="163"/>
      <c r="IIL56" s="163"/>
      <c r="IIM56" s="163"/>
      <c r="IIN56" s="163"/>
      <c r="IIO56" s="163"/>
      <c r="IIP56" s="163"/>
      <c r="IIQ56" s="163"/>
      <c r="IIR56" s="163"/>
      <c r="IIS56" s="163"/>
      <c r="IIT56" s="163"/>
      <c r="IIU56" s="163"/>
      <c r="IIV56" s="163"/>
      <c r="IIW56" s="163"/>
      <c r="IIX56" s="163"/>
      <c r="IIY56" s="163"/>
      <c r="IIZ56" s="163"/>
      <c r="IJA56" s="163"/>
      <c r="IJB56" s="163"/>
      <c r="IJC56" s="163"/>
      <c r="IJD56" s="163"/>
      <c r="IJE56" s="163"/>
      <c r="IJF56" s="163"/>
      <c r="IJG56" s="163"/>
      <c r="IJH56" s="163"/>
      <c r="IJI56" s="163"/>
      <c r="IJJ56" s="163"/>
      <c r="IJK56" s="163"/>
      <c r="IJL56" s="163"/>
      <c r="IJM56" s="163"/>
      <c r="IJN56" s="163"/>
      <c r="IJO56" s="163"/>
      <c r="IJP56" s="163"/>
      <c r="IJQ56" s="163"/>
      <c r="IJR56" s="163"/>
      <c r="IJS56" s="163"/>
      <c r="IJT56" s="163"/>
      <c r="IJU56" s="163"/>
      <c r="IJV56" s="163"/>
      <c r="IJW56" s="163"/>
      <c r="IJX56" s="163"/>
      <c r="IJY56" s="163"/>
      <c r="IJZ56" s="163"/>
      <c r="IKA56" s="163"/>
      <c r="IKB56" s="163"/>
      <c r="IKC56" s="163"/>
      <c r="IKD56" s="163"/>
      <c r="IKE56" s="163"/>
      <c r="IKF56" s="163"/>
      <c r="IKG56" s="163"/>
      <c r="IKH56" s="163"/>
      <c r="IKI56" s="163"/>
      <c r="IKJ56" s="163"/>
      <c r="IKK56" s="163"/>
      <c r="IKL56" s="163"/>
      <c r="IKM56" s="163"/>
      <c r="IKN56" s="163"/>
      <c r="IKO56" s="163"/>
      <c r="IKP56" s="163"/>
      <c r="IKQ56" s="163"/>
      <c r="IKR56" s="163"/>
      <c r="IKS56" s="163"/>
      <c r="IKT56" s="163"/>
      <c r="IKU56" s="163"/>
      <c r="IKV56" s="163"/>
      <c r="IKW56" s="163"/>
      <c r="IKX56" s="163"/>
      <c r="IKY56" s="163"/>
      <c r="IKZ56" s="163"/>
      <c r="ILA56" s="163"/>
      <c r="ILB56" s="163"/>
      <c r="ILC56" s="163"/>
      <c r="ILD56" s="163"/>
      <c r="ILE56" s="163"/>
      <c r="ILF56" s="163"/>
      <c r="ILG56" s="163"/>
      <c r="ILH56" s="163"/>
      <c r="ILI56" s="163"/>
      <c r="ILJ56" s="163"/>
      <c r="ILK56" s="163"/>
      <c r="ILL56" s="163"/>
      <c r="ILM56" s="163"/>
      <c r="ILN56" s="163"/>
      <c r="ILO56" s="163"/>
      <c r="ILP56" s="163"/>
      <c r="ILQ56" s="163"/>
      <c r="ILR56" s="163"/>
      <c r="ILS56" s="163"/>
      <c r="ILT56" s="163"/>
      <c r="ILU56" s="163"/>
      <c r="ILV56" s="163"/>
      <c r="ILW56" s="163"/>
      <c r="ILX56" s="163"/>
      <c r="ILY56" s="163"/>
      <c r="ILZ56" s="163"/>
      <c r="IMA56" s="163"/>
      <c r="IMB56" s="163"/>
      <c r="IMC56" s="163"/>
      <c r="IMD56" s="163"/>
      <c r="IME56" s="163"/>
      <c r="IMF56" s="163"/>
      <c r="IMG56" s="163"/>
      <c r="IMH56" s="163"/>
      <c r="IMI56" s="163"/>
      <c r="IMJ56" s="163"/>
      <c r="IMK56" s="163"/>
      <c r="IML56" s="163"/>
      <c r="IMM56" s="163"/>
      <c r="IMN56" s="163"/>
      <c r="IMO56" s="163"/>
      <c r="IMP56" s="163"/>
      <c r="IMQ56" s="163"/>
      <c r="IMR56" s="163"/>
      <c r="IMS56" s="163"/>
      <c r="IMT56" s="163"/>
      <c r="IMU56" s="163"/>
      <c r="IMV56" s="163"/>
      <c r="IMW56" s="163"/>
      <c r="IMX56" s="163"/>
      <c r="IMY56" s="163"/>
      <c r="IMZ56" s="163"/>
      <c r="INA56" s="163"/>
      <c r="INB56" s="163"/>
      <c r="INC56" s="163"/>
      <c r="IND56" s="163"/>
      <c r="INE56" s="163"/>
      <c r="INF56" s="163"/>
      <c r="ING56" s="163"/>
      <c r="INH56" s="163"/>
      <c r="INI56" s="163"/>
      <c r="INJ56" s="163"/>
      <c r="INK56" s="163"/>
      <c r="INL56" s="163"/>
      <c r="INM56" s="163"/>
      <c r="INN56" s="163"/>
      <c r="INO56" s="163"/>
      <c r="INP56" s="163"/>
      <c r="INQ56" s="163"/>
      <c r="INR56" s="163"/>
      <c r="INS56" s="163"/>
      <c r="INT56" s="163"/>
      <c r="INU56" s="163"/>
      <c r="INV56" s="163"/>
      <c r="INW56" s="163"/>
      <c r="INX56" s="163"/>
      <c r="INY56" s="163"/>
      <c r="INZ56" s="163"/>
      <c r="IOA56" s="163"/>
      <c r="IOB56" s="163"/>
      <c r="IOC56" s="163"/>
      <c r="IOD56" s="163"/>
      <c r="IOE56" s="163"/>
      <c r="IOF56" s="163"/>
      <c r="IOG56" s="163"/>
      <c r="IOH56" s="163"/>
      <c r="IOI56" s="163"/>
      <c r="IOJ56" s="163"/>
      <c r="IOK56" s="163"/>
      <c r="IOL56" s="163"/>
      <c r="IOM56" s="163"/>
      <c r="ION56" s="163"/>
      <c r="IOO56" s="163"/>
      <c r="IOP56" s="163"/>
      <c r="IOQ56" s="163"/>
      <c r="IOR56" s="163"/>
      <c r="IOS56" s="163"/>
      <c r="IOT56" s="163"/>
      <c r="IOU56" s="163"/>
      <c r="IOV56" s="163"/>
      <c r="IOW56" s="163"/>
      <c r="IOX56" s="163"/>
      <c r="IOY56" s="163"/>
      <c r="IOZ56" s="163"/>
      <c r="IPA56" s="163"/>
      <c r="IPB56" s="163"/>
      <c r="IPC56" s="163"/>
      <c r="IPD56" s="163"/>
      <c r="IPE56" s="163"/>
      <c r="IPF56" s="163"/>
      <c r="IPG56" s="163"/>
      <c r="IPH56" s="163"/>
      <c r="IPI56" s="163"/>
      <c r="IPJ56" s="163"/>
      <c r="IPK56" s="163"/>
      <c r="IPL56" s="163"/>
      <c r="IPM56" s="163"/>
      <c r="IPN56" s="163"/>
      <c r="IPO56" s="163"/>
      <c r="IPP56" s="163"/>
      <c r="IPQ56" s="163"/>
      <c r="IPR56" s="163"/>
      <c r="IPS56" s="163"/>
      <c r="IPT56" s="163"/>
      <c r="IPU56" s="163"/>
      <c r="IPV56" s="163"/>
      <c r="IPW56" s="163"/>
      <c r="IPX56" s="163"/>
      <c r="IPY56" s="163"/>
      <c r="IPZ56" s="163"/>
      <c r="IQA56" s="163"/>
      <c r="IQB56" s="163"/>
      <c r="IQC56" s="163"/>
      <c r="IQD56" s="163"/>
      <c r="IQE56" s="163"/>
      <c r="IQF56" s="163"/>
      <c r="IQG56" s="163"/>
      <c r="IQH56" s="163"/>
      <c r="IQI56" s="163"/>
      <c r="IQJ56" s="163"/>
      <c r="IQK56" s="163"/>
      <c r="IQL56" s="163"/>
      <c r="IQM56" s="163"/>
      <c r="IQN56" s="163"/>
      <c r="IQO56" s="163"/>
      <c r="IQP56" s="163"/>
      <c r="IQQ56" s="163"/>
      <c r="IQR56" s="163"/>
      <c r="IQS56" s="163"/>
      <c r="IQT56" s="163"/>
      <c r="IQU56" s="163"/>
      <c r="IQV56" s="163"/>
      <c r="IQW56" s="163"/>
      <c r="IQX56" s="163"/>
      <c r="IQY56" s="163"/>
      <c r="IQZ56" s="163"/>
      <c r="IRA56" s="163"/>
      <c r="IRB56" s="163"/>
      <c r="IRC56" s="163"/>
      <c r="IRD56" s="163"/>
      <c r="IRE56" s="163"/>
      <c r="IRF56" s="163"/>
      <c r="IRG56" s="163"/>
      <c r="IRH56" s="163"/>
      <c r="IRI56" s="163"/>
      <c r="IRJ56" s="163"/>
      <c r="IRK56" s="163"/>
      <c r="IRL56" s="163"/>
      <c r="IRM56" s="163"/>
      <c r="IRN56" s="163"/>
      <c r="IRO56" s="163"/>
      <c r="IRP56" s="163"/>
      <c r="IRQ56" s="163"/>
      <c r="IRR56" s="163"/>
      <c r="IRS56" s="163"/>
      <c r="IRT56" s="163"/>
      <c r="IRU56" s="163"/>
      <c r="IRV56" s="163"/>
      <c r="IRW56" s="163"/>
      <c r="IRX56" s="163"/>
      <c r="IRY56" s="163"/>
      <c r="IRZ56" s="163"/>
      <c r="ISA56" s="163"/>
      <c r="ISB56" s="163"/>
      <c r="ISC56" s="163"/>
      <c r="ISD56" s="163"/>
      <c r="ISE56" s="163"/>
      <c r="ISF56" s="163"/>
      <c r="ISG56" s="163"/>
      <c r="ISH56" s="163"/>
      <c r="ISI56" s="163"/>
      <c r="ISJ56" s="163"/>
      <c r="ISK56" s="163"/>
      <c r="ISL56" s="163"/>
      <c r="ISM56" s="163"/>
      <c r="ISN56" s="163"/>
      <c r="ISO56" s="163"/>
      <c r="ISP56" s="163"/>
      <c r="ISQ56" s="163"/>
      <c r="ISR56" s="163"/>
      <c r="ISS56" s="163"/>
      <c r="IST56" s="163"/>
      <c r="ISU56" s="163"/>
      <c r="ISV56" s="163"/>
      <c r="ISW56" s="163"/>
      <c r="ISX56" s="163"/>
      <c r="ISY56" s="163"/>
      <c r="ISZ56" s="163"/>
      <c r="ITA56" s="163"/>
      <c r="ITB56" s="163"/>
      <c r="ITC56" s="163"/>
      <c r="ITD56" s="163"/>
      <c r="ITE56" s="163"/>
      <c r="ITF56" s="163"/>
      <c r="ITG56" s="163"/>
      <c r="ITH56" s="163"/>
      <c r="ITI56" s="163"/>
      <c r="ITJ56" s="163"/>
      <c r="ITK56" s="163"/>
      <c r="ITL56" s="163"/>
      <c r="ITM56" s="163"/>
      <c r="ITN56" s="163"/>
      <c r="ITO56" s="163"/>
      <c r="ITP56" s="163"/>
      <c r="ITQ56" s="163"/>
      <c r="ITR56" s="163"/>
      <c r="ITS56" s="163"/>
      <c r="ITT56" s="163"/>
      <c r="ITU56" s="163"/>
      <c r="ITV56" s="163"/>
      <c r="ITW56" s="163"/>
      <c r="ITX56" s="163"/>
      <c r="ITY56" s="163"/>
      <c r="ITZ56" s="163"/>
      <c r="IUA56" s="163"/>
      <c r="IUB56" s="163"/>
      <c r="IUC56" s="163"/>
      <c r="IUD56" s="163"/>
      <c r="IUE56" s="163"/>
      <c r="IUF56" s="163"/>
      <c r="IUG56" s="163"/>
      <c r="IUH56" s="163"/>
      <c r="IUI56" s="163"/>
      <c r="IUJ56" s="163"/>
      <c r="IUK56" s="163"/>
      <c r="IUL56" s="163"/>
      <c r="IUM56" s="163"/>
      <c r="IUN56" s="163"/>
      <c r="IUO56" s="163"/>
      <c r="IUP56" s="163"/>
      <c r="IUQ56" s="163"/>
      <c r="IUR56" s="163"/>
      <c r="IUS56" s="163"/>
      <c r="IUT56" s="163"/>
      <c r="IUU56" s="163"/>
      <c r="IUV56" s="163"/>
      <c r="IUW56" s="163"/>
      <c r="IUX56" s="163"/>
      <c r="IUY56" s="163"/>
      <c r="IUZ56" s="163"/>
      <c r="IVA56" s="163"/>
      <c r="IVB56" s="163"/>
      <c r="IVC56" s="163"/>
      <c r="IVD56" s="163"/>
      <c r="IVE56" s="163"/>
      <c r="IVF56" s="163"/>
      <c r="IVG56" s="163"/>
      <c r="IVH56" s="163"/>
      <c r="IVI56" s="163"/>
      <c r="IVJ56" s="163"/>
      <c r="IVK56" s="163"/>
      <c r="IVL56" s="163"/>
      <c r="IVM56" s="163"/>
      <c r="IVN56" s="163"/>
      <c r="IVO56" s="163"/>
      <c r="IVP56" s="163"/>
      <c r="IVQ56" s="163"/>
      <c r="IVR56" s="163"/>
      <c r="IVS56" s="163"/>
      <c r="IVT56" s="163"/>
      <c r="IVU56" s="163"/>
      <c r="IVV56" s="163"/>
      <c r="IVW56" s="163"/>
      <c r="IVX56" s="163"/>
      <c r="IVY56" s="163"/>
      <c r="IVZ56" s="163"/>
      <c r="IWA56" s="163"/>
      <c r="IWB56" s="163"/>
      <c r="IWC56" s="163"/>
      <c r="IWD56" s="163"/>
      <c r="IWE56" s="163"/>
      <c r="IWF56" s="163"/>
      <c r="IWG56" s="163"/>
      <c r="IWH56" s="163"/>
      <c r="IWI56" s="163"/>
      <c r="IWJ56" s="163"/>
      <c r="IWK56" s="163"/>
      <c r="IWL56" s="163"/>
      <c r="IWM56" s="163"/>
      <c r="IWN56" s="163"/>
      <c r="IWO56" s="163"/>
      <c r="IWP56" s="163"/>
      <c r="IWQ56" s="163"/>
      <c r="IWR56" s="163"/>
      <c r="IWS56" s="163"/>
      <c r="IWT56" s="163"/>
      <c r="IWU56" s="163"/>
      <c r="IWV56" s="163"/>
      <c r="IWW56" s="163"/>
      <c r="IWX56" s="163"/>
      <c r="IWY56" s="163"/>
      <c r="IWZ56" s="163"/>
      <c r="IXA56" s="163"/>
      <c r="IXB56" s="163"/>
      <c r="IXC56" s="163"/>
      <c r="IXD56" s="163"/>
      <c r="IXE56" s="163"/>
      <c r="IXF56" s="163"/>
      <c r="IXG56" s="163"/>
      <c r="IXH56" s="163"/>
      <c r="IXI56" s="163"/>
      <c r="IXJ56" s="163"/>
      <c r="IXK56" s="163"/>
      <c r="IXL56" s="163"/>
      <c r="IXM56" s="163"/>
      <c r="IXN56" s="163"/>
      <c r="IXO56" s="163"/>
      <c r="IXP56" s="163"/>
      <c r="IXQ56" s="163"/>
      <c r="IXR56" s="163"/>
      <c r="IXS56" s="163"/>
      <c r="IXT56" s="163"/>
      <c r="IXU56" s="163"/>
      <c r="IXV56" s="163"/>
      <c r="IXW56" s="163"/>
      <c r="IXX56" s="163"/>
      <c r="IXY56" s="163"/>
      <c r="IXZ56" s="163"/>
      <c r="IYA56" s="163"/>
      <c r="IYB56" s="163"/>
      <c r="IYC56" s="163"/>
      <c r="IYD56" s="163"/>
      <c r="IYE56" s="163"/>
      <c r="IYF56" s="163"/>
      <c r="IYG56" s="163"/>
      <c r="IYH56" s="163"/>
      <c r="IYI56" s="163"/>
      <c r="IYJ56" s="163"/>
      <c r="IYK56" s="163"/>
      <c r="IYL56" s="163"/>
      <c r="IYM56" s="163"/>
      <c r="IYN56" s="163"/>
      <c r="IYO56" s="163"/>
      <c r="IYP56" s="163"/>
      <c r="IYQ56" s="163"/>
      <c r="IYR56" s="163"/>
      <c r="IYS56" s="163"/>
      <c r="IYT56" s="163"/>
      <c r="IYU56" s="163"/>
      <c r="IYV56" s="163"/>
      <c r="IYW56" s="163"/>
      <c r="IYX56" s="163"/>
      <c r="IYY56" s="163"/>
      <c r="IYZ56" s="163"/>
      <c r="IZA56" s="163"/>
      <c r="IZB56" s="163"/>
      <c r="IZC56" s="163"/>
      <c r="IZD56" s="163"/>
      <c r="IZE56" s="163"/>
      <c r="IZF56" s="163"/>
      <c r="IZG56" s="163"/>
      <c r="IZH56" s="163"/>
      <c r="IZI56" s="163"/>
      <c r="IZJ56" s="163"/>
      <c r="IZK56" s="163"/>
      <c r="IZL56" s="163"/>
      <c r="IZM56" s="163"/>
      <c r="IZN56" s="163"/>
      <c r="IZO56" s="163"/>
      <c r="IZP56" s="163"/>
      <c r="IZQ56" s="163"/>
      <c r="IZR56" s="163"/>
      <c r="IZS56" s="163"/>
      <c r="IZT56" s="163"/>
      <c r="IZU56" s="163"/>
      <c r="IZV56" s="163"/>
      <c r="IZW56" s="163"/>
      <c r="IZX56" s="163"/>
      <c r="IZY56" s="163"/>
      <c r="IZZ56" s="163"/>
      <c r="JAA56" s="163"/>
      <c r="JAB56" s="163"/>
      <c r="JAC56" s="163"/>
      <c r="JAD56" s="163"/>
      <c r="JAE56" s="163"/>
      <c r="JAF56" s="163"/>
      <c r="JAG56" s="163"/>
      <c r="JAH56" s="163"/>
      <c r="JAI56" s="163"/>
      <c r="JAJ56" s="163"/>
      <c r="JAK56" s="163"/>
      <c r="JAL56" s="163"/>
      <c r="JAM56" s="163"/>
      <c r="JAN56" s="163"/>
      <c r="JAO56" s="163"/>
      <c r="JAP56" s="163"/>
      <c r="JAQ56" s="163"/>
      <c r="JAR56" s="163"/>
      <c r="JAS56" s="163"/>
      <c r="JAT56" s="163"/>
      <c r="JAU56" s="163"/>
      <c r="JAV56" s="163"/>
      <c r="JAW56" s="163"/>
      <c r="JAX56" s="163"/>
      <c r="JAY56" s="163"/>
      <c r="JAZ56" s="163"/>
      <c r="JBA56" s="163"/>
      <c r="JBB56" s="163"/>
      <c r="JBC56" s="163"/>
      <c r="JBD56" s="163"/>
      <c r="JBE56" s="163"/>
      <c r="JBF56" s="163"/>
      <c r="JBG56" s="163"/>
      <c r="JBH56" s="163"/>
      <c r="JBI56" s="163"/>
      <c r="JBJ56" s="163"/>
      <c r="JBK56" s="163"/>
      <c r="JBL56" s="163"/>
      <c r="JBM56" s="163"/>
      <c r="JBN56" s="163"/>
      <c r="JBO56" s="163"/>
      <c r="JBP56" s="163"/>
      <c r="JBQ56" s="163"/>
      <c r="JBR56" s="163"/>
      <c r="JBS56" s="163"/>
      <c r="JBT56" s="163"/>
      <c r="JBU56" s="163"/>
      <c r="JBV56" s="163"/>
      <c r="JBW56" s="163"/>
      <c r="JBX56" s="163"/>
      <c r="JBY56" s="163"/>
      <c r="JBZ56" s="163"/>
      <c r="JCA56" s="163"/>
      <c r="JCB56" s="163"/>
      <c r="JCC56" s="163"/>
      <c r="JCD56" s="163"/>
      <c r="JCE56" s="163"/>
      <c r="JCF56" s="163"/>
      <c r="JCG56" s="163"/>
      <c r="JCH56" s="163"/>
      <c r="JCI56" s="163"/>
      <c r="JCJ56" s="163"/>
      <c r="JCK56" s="163"/>
      <c r="JCL56" s="163"/>
      <c r="JCM56" s="163"/>
      <c r="JCN56" s="163"/>
      <c r="JCO56" s="163"/>
      <c r="JCP56" s="163"/>
      <c r="JCQ56" s="163"/>
      <c r="JCR56" s="163"/>
      <c r="JCS56" s="163"/>
      <c r="JCT56" s="163"/>
      <c r="JCU56" s="163"/>
      <c r="JCV56" s="163"/>
      <c r="JCW56" s="163"/>
      <c r="JCX56" s="163"/>
      <c r="JCY56" s="163"/>
      <c r="JCZ56" s="163"/>
      <c r="JDA56" s="163"/>
      <c r="JDB56" s="163"/>
      <c r="JDC56" s="163"/>
      <c r="JDD56" s="163"/>
      <c r="JDE56" s="163"/>
      <c r="JDF56" s="163"/>
      <c r="JDG56" s="163"/>
      <c r="JDH56" s="163"/>
      <c r="JDI56" s="163"/>
      <c r="JDJ56" s="163"/>
      <c r="JDK56" s="163"/>
      <c r="JDL56" s="163"/>
      <c r="JDM56" s="163"/>
      <c r="JDN56" s="163"/>
      <c r="JDO56" s="163"/>
      <c r="JDP56" s="163"/>
      <c r="JDQ56" s="163"/>
      <c r="JDR56" s="163"/>
      <c r="JDS56" s="163"/>
      <c r="JDT56" s="163"/>
      <c r="JDU56" s="163"/>
      <c r="JDV56" s="163"/>
      <c r="JDW56" s="163"/>
      <c r="JDX56" s="163"/>
      <c r="JDY56" s="163"/>
      <c r="JDZ56" s="163"/>
      <c r="JEA56" s="163"/>
      <c r="JEB56" s="163"/>
      <c r="JEC56" s="163"/>
      <c r="JED56" s="163"/>
      <c r="JEE56" s="163"/>
      <c r="JEF56" s="163"/>
      <c r="JEG56" s="163"/>
      <c r="JEH56" s="163"/>
      <c r="JEI56" s="163"/>
      <c r="JEJ56" s="163"/>
      <c r="JEK56" s="163"/>
      <c r="JEL56" s="163"/>
      <c r="JEM56" s="163"/>
      <c r="JEN56" s="163"/>
      <c r="JEO56" s="163"/>
      <c r="JEP56" s="163"/>
      <c r="JEQ56" s="163"/>
      <c r="JER56" s="163"/>
      <c r="JES56" s="163"/>
      <c r="JET56" s="163"/>
      <c r="JEU56" s="163"/>
      <c r="JEV56" s="163"/>
      <c r="JEW56" s="163"/>
      <c r="JEX56" s="163"/>
      <c r="JEY56" s="163"/>
      <c r="JEZ56" s="163"/>
      <c r="JFA56" s="163"/>
      <c r="JFB56" s="163"/>
      <c r="JFC56" s="163"/>
      <c r="JFD56" s="163"/>
      <c r="JFE56" s="163"/>
      <c r="JFF56" s="163"/>
      <c r="JFG56" s="163"/>
      <c r="JFH56" s="163"/>
      <c r="JFI56" s="163"/>
      <c r="JFJ56" s="163"/>
      <c r="JFK56" s="163"/>
      <c r="JFL56" s="163"/>
      <c r="JFM56" s="163"/>
      <c r="JFN56" s="163"/>
      <c r="JFO56" s="163"/>
      <c r="JFP56" s="163"/>
      <c r="JFQ56" s="163"/>
      <c r="JFR56" s="163"/>
      <c r="JFS56" s="163"/>
      <c r="JFT56" s="163"/>
      <c r="JFU56" s="163"/>
      <c r="JFV56" s="163"/>
      <c r="JFW56" s="163"/>
      <c r="JFX56" s="163"/>
      <c r="JFY56" s="163"/>
      <c r="JFZ56" s="163"/>
      <c r="JGA56" s="163"/>
      <c r="JGB56" s="163"/>
      <c r="JGC56" s="163"/>
      <c r="JGD56" s="163"/>
      <c r="JGE56" s="163"/>
      <c r="JGF56" s="163"/>
      <c r="JGG56" s="163"/>
      <c r="JGH56" s="163"/>
      <c r="JGI56" s="163"/>
      <c r="JGJ56" s="163"/>
      <c r="JGK56" s="163"/>
      <c r="JGL56" s="163"/>
      <c r="JGM56" s="163"/>
      <c r="JGN56" s="163"/>
      <c r="JGO56" s="163"/>
      <c r="JGP56" s="163"/>
      <c r="JGQ56" s="163"/>
      <c r="JGR56" s="163"/>
      <c r="JGS56" s="163"/>
      <c r="JGT56" s="163"/>
      <c r="JGU56" s="163"/>
      <c r="JGV56" s="163"/>
      <c r="JGW56" s="163"/>
      <c r="JGX56" s="163"/>
      <c r="JGY56" s="163"/>
      <c r="JGZ56" s="163"/>
      <c r="JHA56" s="163"/>
      <c r="JHB56" s="163"/>
      <c r="JHC56" s="163"/>
      <c r="JHD56" s="163"/>
      <c r="JHE56" s="163"/>
      <c r="JHF56" s="163"/>
      <c r="JHG56" s="163"/>
      <c r="JHH56" s="163"/>
      <c r="JHI56" s="163"/>
      <c r="JHJ56" s="163"/>
      <c r="JHK56" s="163"/>
      <c r="JHL56" s="163"/>
      <c r="JHM56" s="163"/>
      <c r="JHN56" s="163"/>
      <c r="JHO56" s="163"/>
      <c r="JHP56" s="163"/>
      <c r="JHQ56" s="163"/>
      <c r="JHR56" s="163"/>
      <c r="JHS56" s="163"/>
      <c r="JHT56" s="163"/>
      <c r="JHU56" s="163"/>
      <c r="JHV56" s="163"/>
      <c r="JHW56" s="163"/>
      <c r="JHX56" s="163"/>
      <c r="JHY56" s="163"/>
      <c r="JHZ56" s="163"/>
      <c r="JIA56" s="163"/>
      <c r="JIB56" s="163"/>
      <c r="JIC56" s="163"/>
      <c r="JID56" s="163"/>
      <c r="JIE56" s="163"/>
      <c r="JIF56" s="163"/>
      <c r="JIG56" s="163"/>
      <c r="JIH56" s="163"/>
      <c r="JII56" s="163"/>
      <c r="JIJ56" s="163"/>
      <c r="JIK56" s="163"/>
      <c r="JIL56" s="163"/>
      <c r="JIM56" s="163"/>
      <c r="JIN56" s="163"/>
      <c r="JIO56" s="163"/>
      <c r="JIP56" s="163"/>
      <c r="JIQ56" s="163"/>
      <c r="JIR56" s="163"/>
      <c r="JIS56" s="163"/>
      <c r="JIT56" s="163"/>
      <c r="JIU56" s="163"/>
      <c r="JIV56" s="163"/>
      <c r="JIW56" s="163"/>
      <c r="JIX56" s="163"/>
      <c r="JIY56" s="163"/>
      <c r="JIZ56" s="163"/>
      <c r="JJA56" s="163"/>
      <c r="JJB56" s="163"/>
      <c r="JJC56" s="163"/>
      <c r="JJD56" s="163"/>
      <c r="JJE56" s="163"/>
      <c r="JJF56" s="163"/>
      <c r="JJG56" s="163"/>
      <c r="JJH56" s="163"/>
      <c r="JJI56" s="163"/>
      <c r="JJJ56" s="163"/>
      <c r="JJK56" s="163"/>
      <c r="JJL56" s="163"/>
      <c r="JJM56" s="163"/>
      <c r="JJN56" s="163"/>
      <c r="JJO56" s="163"/>
      <c r="JJP56" s="163"/>
      <c r="JJQ56" s="163"/>
      <c r="JJR56" s="163"/>
      <c r="JJS56" s="163"/>
      <c r="JJT56" s="163"/>
      <c r="JJU56" s="163"/>
      <c r="JJV56" s="163"/>
      <c r="JJW56" s="163"/>
      <c r="JJX56" s="163"/>
      <c r="JJY56" s="163"/>
      <c r="JJZ56" s="163"/>
      <c r="JKA56" s="163"/>
      <c r="JKB56" s="163"/>
      <c r="JKC56" s="163"/>
      <c r="JKD56" s="163"/>
      <c r="JKE56" s="163"/>
      <c r="JKF56" s="163"/>
      <c r="JKG56" s="163"/>
      <c r="JKH56" s="163"/>
      <c r="JKI56" s="163"/>
      <c r="JKJ56" s="163"/>
      <c r="JKK56" s="163"/>
      <c r="JKL56" s="163"/>
      <c r="JKM56" s="163"/>
      <c r="JKN56" s="163"/>
      <c r="JKO56" s="163"/>
      <c r="JKP56" s="163"/>
      <c r="JKQ56" s="163"/>
      <c r="JKR56" s="163"/>
      <c r="JKS56" s="163"/>
      <c r="JKT56" s="163"/>
      <c r="JKU56" s="163"/>
      <c r="JKV56" s="163"/>
      <c r="JKW56" s="163"/>
      <c r="JKX56" s="163"/>
      <c r="JKY56" s="163"/>
      <c r="JKZ56" s="163"/>
      <c r="JLA56" s="163"/>
      <c r="JLB56" s="163"/>
      <c r="JLC56" s="163"/>
      <c r="JLD56" s="163"/>
      <c r="JLE56" s="163"/>
      <c r="JLF56" s="163"/>
      <c r="JLG56" s="163"/>
      <c r="JLH56" s="163"/>
      <c r="JLI56" s="163"/>
      <c r="JLJ56" s="163"/>
      <c r="JLK56" s="163"/>
      <c r="JLL56" s="163"/>
      <c r="JLM56" s="163"/>
      <c r="JLN56" s="163"/>
      <c r="JLO56" s="163"/>
      <c r="JLP56" s="163"/>
      <c r="JLQ56" s="163"/>
      <c r="JLR56" s="163"/>
      <c r="JLS56" s="163"/>
      <c r="JLT56" s="163"/>
      <c r="JLU56" s="163"/>
      <c r="JLV56" s="163"/>
      <c r="JLW56" s="163"/>
      <c r="JLX56" s="163"/>
      <c r="JLY56" s="163"/>
      <c r="JLZ56" s="163"/>
      <c r="JMA56" s="163"/>
      <c r="JMB56" s="163"/>
      <c r="JMC56" s="163"/>
      <c r="JMD56" s="163"/>
      <c r="JME56" s="163"/>
      <c r="JMF56" s="163"/>
      <c r="JMG56" s="163"/>
      <c r="JMH56" s="163"/>
      <c r="JMI56" s="163"/>
      <c r="JMJ56" s="163"/>
      <c r="JMK56" s="163"/>
      <c r="JML56" s="163"/>
      <c r="JMM56" s="163"/>
      <c r="JMN56" s="163"/>
      <c r="JMO56" s="163"/>
      <c r="JMP56" s="163"/>
      <c r="JMQ56" s="163"/>
      <c r="JMR56" s="163"/>
      <c r="JMS56" s="163"/>
      <c r="JMT56" s="163"/>
      <c r="JMU56" s="163"/>
      <c r="JMV56" s="163"/>
      <c r="JMW56" s="163"/>
      <c r="JMX56" s="163"/>
      <c r="JMY56" s="163"/>
      <c r="JMZ56" s="163"/>
      <c r="JNA56" s="163"/>
      <c r="JNB56" s="163"/>
      <c r="JNC56" s="163"/>
      <c r="JND56" s="163"/>
      <c r="JNE56" s="163"/>
      <c r="JNF56" s="163"/>
      <c r="JNG56" s="163"/>
      <c r="JNH56" s="163"/>
      <c r="JNI56" s="163"/>
      <c r="JNJ56" s="163"/>
      <c r="JNK56" s="163"/>
      <c r="JNL56" s="163"/>
      <c r="JNM56" s="163"/>
      <c r="JNN56" s="163"/>
      <c r="JNO56" s="163"/>
      <c r="JNP56" s="163"/>
      <c r="JNQ56" s="163"/>
      <c r="JNR56" s="163"/>
      <c r="JNS56" s="163"/>
      <c r="JNT56" s="163"/>
      <c r="JNU56" s="163"/>
      <c r="JNV56" s="163"/>
      <c r="JNW56" s="163"/>
      <c r="JNX56" s="163"/>
      <c r="JNY56" s="163"/>
      <c r="JNZ56" s="163"/>
      <c r="JOA56" s="163"/>
      <c r="JOB56" s="163"/>
      <c r="JOC56" s="163"/>
      <c r="JOD56" s="163"/>
      <c r="JOE56" s="163"/>
      <c r="JOF56" s="163"/>
      <c r="JOG56" s="163"/>
      <c r="JOH56" s="163"/>
      <c r="JOI56" s="163"/>
      <c r="JOJ56" s="163"/>
      <c r="JOK56" s="163"/>
      <c r="JOL56" s="163"/>
      <c r="JOM56" s="163"/>
      <c r="JON56" s="163"/>
      <c r="JOO56" s="163"/>
      <c r="JOP56" s="163"/>
      <c r="JOQ56" s="163"/>
      <c r="JOR56" s="163"/>
      <c r="JOS56" s="163"/>
      <c r="JOT56" s="163"/>
      <c r="JOU56" s="163"/>
      <c r="JOV56" s="163"/>
      <c r="JOW56" s="163"/>
      <c r="JOX56" s="163"/>
      <c r="JOY56" s="163"/>
      <c r="JOZ56" s="163"/>
      <c r="JPA56" s="163"/>
      <c r="JPB56" s="163"/>
      <c r="JPC56" s="163"/>
      <c r="JPD56" s="163"/>
      <c r="JPE56" s="163"/>
      <c r="JPF56" s="163"/>
      <c r="JPG56" s="163"/>
      <c r="JPH56" s="163"/>
      <c r="JPI56" s="163"/>
      <c r="JPJ56" s="163"/>
      <c r="JPK56" s="163"/>
      <c r="JPL56" s="163"/>
      <c r="JPM56" s="163"/>
      <c r="JPN56" s="163"/>
      <c r="JPO56" s="163"/>
      <c r="JPP56" s="163"/>
      <c r="JPQ56" s="163"/>
      <c r="JPR56" s="163"/>
      <c r="JPS56" s="163"/>
      <c r="JPT56" s="163"/>
      <c r="JPU56" s="163"/>
      <c r="JPV56" s="163"/>
      <c r="JPW56" s="163"/>
      <c r="JPX56" s="163"/>
      <c r="JPY56" s="163"/>
      <c r="JPZ56" s="163"/>
      <c r="JQA56" s="163"/>
      <c r="JQB56" s="163"/>
      <c r="JQC56" s="163"/>
      <c r="JQD56" s="163"/>
      <c r="JQE56" s="163"/>
      <c r="JQF56" s="163"/>
      <c r="JQG56" s="163"/>
      <c r="JQH56" s="163"/>
      <c r="JQI56" s="163"/>
      <c r="JQJ56" s="163"/>
      <c r="JQK56" s="163"/>
      <c r="JQL56" s="163"/>
      <c r="JQM56" s="163"/>
      <c r="JQN56" s="163"/>
      <c r="JQO56" s="163"/>
      <c r="JQP56" s="163"/>
      <c r="JQQ56" s="163"/>
      <c r="JQR56" s="163"/>
      <c r="JQS56" s="163"/>
      <c r="JQT56" s="163"/>
      <c r="JQU56" s="163"/>
      <c r="JQV56" s="163"/>
      <c r="JQW56" s="163"/>
      <c r="JQX56" s="163"/>
      <c r="JQY56" s="163"/>
      <c r="JQZ56" s="163"/>
      <c r="JRA56" s="163"/>
      <c r="JRB56" s="163"/>
      <c r="JRC56" s="163"/>
      <c r="JRD56" s="163"/>
      <c r="JRE56" s="163"/>
      <c r="JRF56" s="163"/>
      <c r="JRG56" s="163"/>
      <c r="JRH56" s="163"/>
      <c r="JRI56" s="163"/>
      <c r="JRJ56" s="163"/>
      <c r="JRK56" s="163"/>
      <c r="JRL56" s="163"/>
      <c r="JRM56" s="163"/>
      <c r="JRN56" s="163"/>
      <c r="JRO56" s="163"/>
      <c r="JRP56" s="163"/>
      <c r="JRQ56" s="163"/>
      <c r="JRR56" s="163"/>
      <c r="JRS56" s="163"/>
      <c r="JRT56" s="163"/>
      <c r="JRU56" s="163"/>
      <c r="JRV56" s="163"/>
      <c r="JRW56" s="163"/>
      <c r="JRX56" s="163"/>
      <c r="JRY56" s="163"/>
      <c r="JRZ56" s="163"/>
      <c r="JSA56" s="163"/>
      <c r="JSB56" s="163"/>
      <c r="JSC56" s="163"/>
      <c r="JSD56" s="163"/>
      <c r="JSE56" s="163"/>
      <c r="JSF56" s="163"/>
      <c r="JSG56" s="163"/>
      <c r="JSH56" s="163"/>
      <c r="JSI56" s="163"/>
      <c r="JSJ56" s="163"/>
      <c r="JSK56" s="163"/>
      <c r="JSL56" s="163"/>
      <c r="JSM56" s="163"/>
      <c r="JSN56" s="163"/>
      <c r="JSO56" s="163"/>
      <c r="JSP56" s="163"/>
      <c r="JSQ56" s="163"/>
      <c r="JSR56" s="163"/>
      <c r="JSS56" s="163"/>
      <c r="JST56" s="163"/>
      <c r="JSU56" s="163"/>
      <c r="JSV56" s="163"/>
      <c r="JSW56" s="163"/>
      <c r="JSX56" s="163"/>
      <c r="JSY56" s="163"/>
      <c r="JSZ56" s="163"/>
      <c r="JTA56" s="163"/>
      <c r="JTB56" s="163"/>
      <c r="JTC56" s="163"/>
      <c r="JTD56" s="163"/>
      <c r="JTE56" s="163"/>
      <c r="JTF56" s="163"/>
      <c r="JTG56" s="163"/>
      <c r="JTH56" s="163"/>
      <c r="JTI56" s="163"/>
      <c r="JTJ56" s="163"/>
      <c r="JTK56" s="163"/>
      <c r="JTL56" s="163"/>
      <c r="JTM56" s="163"/>
      <c r="JTN56" s="163"/>
      <c r="JTO56" s="163"/>
      <c r="JTP56" s="163"/>
      <c r="JTQ56" s="163"/>
      <c r="JTR56" s="163"/>
      <c r="JTS56" s="163"/>
      <c r="JTT56" s="163"/>
      <c r="JTU56" s="163"/>
      <c r="JTV56" s="163"/>
      <c r="JTW56" s="163"/>
      <c r="JTX56" s="163"/>
      <c r="JTY56" s="163"/>
      <c r="JTZ56" s="163"/>
      <c r="JUA56" s="163"/>
      <c r="JUB56" s="163"/>
      <c r="JUC56" s="163"/>
      <c r="JUD56" s="163"/>
      <c r="JUE56" s="163"/>
      <c r="JUF56" s="163"/>
      <c r="JUG56" s="163"/>
      <c r="JUH56" s="163"/>
      <c r="JUI56" s="163"/>
      <c r="JUJ56" s="163"/>
      <c r="JUK56" s="163"/>
      <c r="JUL56" s="163"/>
      <c r="JUM56" s="163"/>
      <c r="JUN56" s="163"/>
      <c r="JUO56" s="163"/>
      <c r="JUP56" s="163"/>
      <c r="JUQ56" s="163"/>
      <c r="JUR56" s="163"/>
      <c r="JUS56" s="163"/>
      <c r="JUT56" s="163"/>
      <c r="JUU56" s="163"/>
      <c r="JUV56" s="163"/>
      <c r="JUW56" s="163"/>
      <c r="JUX56" s="163"/>
      <c r="JUY56" s="163"/>
      <c r="JUZ56" s="163"/>
      <c r="JVA56" s="163"/>
      <c r="JVB56" s="163"/>
      <c r="JVC56" s="163"/>
      <c r="JVD56" s="163"/>
      <c r="JVE56" s="163"/>
      <c r="JVF56" s="163"/>
      <c r="JVG56" s="163"/>
      <c r="JVH56" s="163"/>
      <c r="JVI56" s="163"/>
      <c r="JVJ56" s="163"/>
      <c r="JVK56" s="163"/>
      <c r="JVL56" s="163"/>
      <c r="JVM56" s="163"/>
      <c r="JVN56" s="163"/>
      <c r="JVO56" s="163"/>
      <c r="JVP56" s="163"/>
      <c r="JVQ56" s="163"/>
      <c r="JVR56" s="163"/>
      <c r="JVS56" s="163"/>
      <c r="JVT56" s="163"/>
      <c r="JVU56" s="163"/>
      <c r="JVV56" s="163"/>
      <c r="JVW56" s="163"/>
      <c r="JVX56" s="163"/>
      <c r="JVY56" s="163"/>
      <c r="JVZ56" s="163"/>
      <c r="JWA56" s="163"/>
      <c r="JWB56" s="163"/>
      <c r="JWC56" s="163"/>
      <c r="JWD56" s="163"/>
      <c r="JWE56" s="163"/>
      <c r="JWF56" s="163"/>
      <c r="JWG56" s="163"/>
      <c r="JWH56" s="163"/>
      <c r="JWI56" s="163"/>
      <c r="JWJ56" s="163"/>
      <c r="JWK56" s="163"/>
      <c r="JWL56" s="163"/>
      <c r="JWM56" s="163"/>
      <c r="JWN56" s="163"/>
      <c r="JWO56" s="163"/>
      <c r="JWP56" s="163"/>
      <c r="JWQ56" s="163"/>
      <c r="JWR56" s="163"/>
      <c r="JWS56" s="163"/>
      <c r="JWT56" s="163"/>
      <c r="JWU56" s="163"/>
      <c r="JWV56" s="163"/>
      <c r="JWW56" s="163"/>
      <c r="JWX56" s="163"/>
      <c r="JWY56" s="163"/>
      <c r="JWZ56" s="163"/>
      <c r="JXA56" s="163"/>
      <c r="JXB56" s="163"/>
      <c r="JXC56" s="163"/>
      <c r="JXD56" s="163"/>
      <c r="JXE56" s="163"/>
      <c r="JXF56" s="163"/>
      <c r="JXG56" s="163"/>
      <c r="JXH56" s="163"/>
      <c r="JXI56" s="163"/>
      <c r="JXJ56" s="163"/>
      <c r="JXK56" s="163"/>
      <c r="JXL56" s="163"/>
      <c r="JXM56" s="163"/>
      <c r="JXN56" s="163"/>
      <c r="JXO56" s="163"/>
      <c r="JXP56" s="163"/>
      <c r="JXQ56" s="163"/>
      <c r="JXR56" s="163"/>
      <c r="JXS56" s="163"/>
      <c r="JXT56" s="163"/>
      <c r="JXU56" s="163"/>
      <c r="JXV56" s="163"/>
      <c r="JXW56" s="163"/>
      <c r="JXX56" s="163"/>
      <c r="JXY56" s="163"/>
      <c r="JXZ56" s="163"/>
      <c r="JYA56" s="163"/>
      <c r="JYB56" s="163"/>
      <c r="JYC56" s="163"/>
      <c r="JYD56" s="163"/>
      <c r="JYE56" s="163"/>
      <c r="JYF56" s="163"/>
      <c r="JYG56" s="163"/>
      <c r="JYH56" s="163"/>
      <c r="JYI56" s="163"/>
      <c r="JYJ56" s="163"/>
      <c r="JYK56" s="163"/>
      <c r="JYL56" s="163"/>
      <c r="JYM56" s="163"/>
      <c r="JYN56" s="163"/>
      <c r="JYO56" s="163"/>
      <c r="JYP56" s="163"/>
      <c r="JYQ56" s="163"/>
      <c r="JYR56" s="163"/>
      <c r="JYS56" s="163"/>
      <c r="JYT56" s="163"/>
      <c r="JYU56" s="163"/>
      <c r="JYV56" s="163"/>
      <c r="JYW56" s="163"/>
      <c r="JYX56" s="163"/>
      <c r="JYY56" s="163"/>
      <c r="JYZ56" s="163"/>
      <c r="JZA56" s="163"/>
      <c r="JZB56" s="163"/>
      <c r="JZC56" s="163"/>
      <c r="JZD56" s="163"/>
      <c r="JZE56" s="163"/>
      <c r="JZF56" s="163"/>
      <c r="JZG56" s="163"/>
      <c r="JZH56" s="163"/>
      <c r="JZI56" s="163"/>
      <c r="JZJ56" s="163"/>
      <c r="JZK56" s="163"/>
      <c r="JZL56" s="163"/>
      <c r="JZM56" s="163"/>
      <c r="JZN56" s="163"/>
      <c r="JZO56" s="163"/>
      <c r="JZP56" s="163"/>
      <c r="JZQ56" s="163"/>
      <c r="JZR56" s="163"/>
      <c r="JZS56" s="163"/>
      <c r="JZT56" s="163"/>
      <c r="JZU56" s="163"/>
      <c r="JZV56" s="163"/>
      <c r="JZW56" s="163"/>
      <c r="JZX56" s="163"/>
      <c r="JZY56" s="163"/>
      <c r="JZZ56" s="163"/>
      <c r="KAA56" s="163"/>
      <c r="KAB56" s="163"/>
      <c r="KAC56" s="163"/>
      <c r="KAD56" s="163"/>
      <c r="KAE56" s="163"/>
      <c r="KAF56" s="163"/>
      <c r="KAG56" s="163"/>
      <c r="KAH56" s="163"/>
      <c r="KAI56" s="163"/>
      <c r="KAJ56" s="163"/>
      <c r="KAK56" s="163"/>
      <c r="KAL56" s="163"/>
      <c r="KAM56" s="163"/>
      <c r="KAN56" s="163"/>
      <c r="KAO56" s="163"/>
      <c r="KAP56" s="163"/>
      <c r="KAQ56" s="163"/>
      <c r="KAR56" s="163"/>
      <c r="KAS56" s="163"/>
      <c r="KAT56" s="163"/>
      <c r="KAU56" s="163"/>
      <c r="KAV56" s="163"/>
      <c r="KAW56" s="163"/>
      <c r="KAX56" s="163"/>
      <c r="KAY56" s="163"/>
      <c r="KAZ56" s="163"/>
      <c r="KBA56" s="163"/>
      <c r="KBB56" s="163"/>
      <c r="KBC56" s="163"/>
      <c r="KBD56" s="163"/>
      <c r="KBE56" s="163"/>
      <c r="KBF56" s="163"/>
      <c r="KBG56" s="163"/>
      <c r="KBH56" s="163"/>
      <c r="KBI56" s="163"/>
      <c r="KBJ56" s="163"/>
      <c r="KBK56" s="163"/>
      <c r="KBL56" s="163"/>
      <c r="KBM56" s="163"/>
      <c r="KBN56" s="163"/>
      <c r="KBO56" s="163"/>
      <c r="KBP56" s="163"/>
      <c r="KBQ56" s="163"/>
      <c r="KBR56" s="163"/>
      <c r="KBS56" s="163"/>
      <c r="KBT56" s="163"/>
      <c r="KBU56" s="163"/>
      <c r="KBV56" s="163"/>
      <c r="KBW56" s="163"/>
      <c r="KBX56" s="163"/>
      <c r="KBY56" s="163"/>
      <c r="KBZ56" s="163"/>
      <c r="KCA56" s="163"/>
      <c r="KCB56" s="163"/>
      <c r="KCC56" s="163"/>
      <c r="KCD56" s="163"/>
      <c r="KCE56" s="163"/>
      <c r="KCF56" s="163"/>
      <c r="KCG56" s="163"/>
      <c r="KCH56" s="163"/>
      <c r="KCI56" s="163"/>
      <c r="KCJ56" s="163"/>
      <c r="KCK56" s="163"/>
      <c r="KCL56" s="163"/>
      <c r="KCM56" s="163"/>
      <c r="KCN56" s="163"/>
      <c r="KCO56" s="163"/>
      <c r="KCP56" s="163"/>
      <c r="KCQ56" s="163"/>
      <c r="KCR56" s="163"/>
      <c r="KCS56" s="163"/>
      <c r="KCT56" s="163"/>
      <c r="KCU56" s="163"/>
      <c r="KCV56" s="163"/>
      <c r="KCW56" s="163"/>
      <c r="KCX56" s="163"/>
      <c r="KCY56" s="163"/>
      <c r="KCZ56" s="163"/>
      <c r="KDA56" s="163"/>
      <c r="KDB56" s="163"/>
      <c r="KDC56" s="163"/>
      <c r="KDD56" s="163"/>
      <c r="KDE56" s="163"/>
      <c r="KDF56" s="163"/>
      <c r="KDG56" s="163"/>
      <c r="KDH56" s="163"/>
      <c r="KDI56" s="163"/>
      <c r="KDJ56" s="163"/>
      <c r="KDK56" s="163"/>
      <c r="KDL56" s="163"/>
      <c r="KDM56" s="163"/>
      <c r="KDN56" s="163"/>
      <c r="KDO56" s="163"/>
      <c r="KDP56" s="163"/>
      <c r="KDQ56" s="163"/>
      <c r="KDR56" s="163"/>
      <c r="KDS56" s="163"/>
      <c r="KDT56" s="163"/>
      <c r="KDU56" s="163"/>
      <c r="KDV56" s="163"/>
      <c r="KDW56" s="163"/>
      <c r="KDX56" s="163"/>
      <c r="KDY56" s="163"/>
      <c r="KDZ56" s="163"/>
      <c r="KEA56" s="163"/>
      <c r="KEB56" s="163"/>
      <c r="KEC56" s="163"/>
      <c r="KED56" s="163"/>
      <c r="KEE56" s="163"/>
      <c r="KEF56" s="163"/>
      <c r="KEG56" s="163"/>
      <c r="KEH56" s="163"/>
      <c r="KEI56" s="163"/>
      <c r="KEJ56" s="163"/>
      <c r="KEK56" s="163"/>
      <c r="KEL56" s="163"/>
      <c r="KEM56" s="163"/>
      <c r="KEN56" s="163"/>
      <c r="KEO56" s="163"/>
      <c r="KEP56" s="163"/>
      <c r="KEQ56" s="163"/>
      <c r="KER56" s="163"/>
      <c r="KES56" s="163"/>
      <c r="KET56" s="163"/>
      <c r="KEU56" s="163"/>
      <c r="KEV56" s="163"/>
      <c r="KEW56" s="163"/>
      <c r="KEX56" s="163"/>
      <c r="KEY56" s="163"/>
      <c r="KEZ56" s="163"/>
      <c r="KFA56" s="163"/>
      <c r="KFB56" s="163"/>
      <c r="KFC56" s="163"/>
      <c r="KFD56" s="163"/>
      <c r="KFE56" s="163"/>
      <c r="KFF56" s="163"/>
      <c r="KFG56" s="163"/>
      <c r="KFH56" s="163"/>
      <c r="KFI56" s="163"/>
      <c r="KFJ56" s="163"/>
      <c r="KFK56" s="163"/>
      <c r="KFL56" s="163"/>
      <c r="KFM56" s="163"/>
      <c r="KFN56" s="163"/>
      <c r="KFO56" s="163"/>
      <c r="KFP56" s="163"/>
      <c r="KFQ56" s="163"/>
      <c r="KFR56" s="163"/>
      <c r="KFS56" s="163"/>
      <c r="KFT56" s="163"/>
      <c r="KFU56" s="163"/>
      <c r="KFV56" s="163"/>
      <c r="KFW56" s="163"/>
      <c r="KFX56" s="163"/>
      <c r="KFY56" s="163"/>
      <c r="KFZ56" s="163"/>
      <c r="KGA56" s="163"/>
      <c r="KGB56" s="163"/>
      <c r="KGC56" s="163"/>
      <c r="KGD56" s="163"/>
      <c r="KGE56" s="163"/>
      <c r="KGF56" s="163"/>
      <c r="KGG56" s="163"/>
      <c r="KGH56" s="163"/>
      <c r="KGI56" s="163"/>
      <c r="KGJ56" s="163"/>
      <c r="KGK56" s="163"/>
      <c r="KGL56" s="163"/>
      <c r="KGM56" s="163"/>
      <c r="KGN56" s="163"/>
      <c r="KGO56" s="163"/>
      <c r="KGP56" s="163"/>
      <c r="KGQ56" s="163"/>
      <c r="KGR56" s="163"/>
      <c r="KGS56" s="163"/>
      <c r="KGT56" s="163"/>
      <c r="KGU56" s="163"/>
      <c r="KGV56" s="163"/>
      <c r="KGW56" s="163"/>
      <c r="KGX56" s="163"/>
      <c r="KGY56" s="163"/>
      <c r="KGZ56" s="163"/>
      <c r="KHA56" s="163"/>
      <c r="KHB56" s="163"/>
      <c r="KHC56" s="163"/>
      <c r="KHD56" s="163"/>
      <c r="KHE56" s="163"/>
      <c r="KHF56" s="163"/>
      <c r="KHG56" s="163"/>
      <c r="KHH56" s="163"/>
      <c r="KHI56" s="163"/>
      <c r="KHJ56" s="163"/>
      <c r="KHK56" s="163"/>
      <c r="KHL56" s="163"/>
      <c r="KHM56" s="163"/>
      <c r="KHN56" s="163"/>
      <c r="KHO56" s="163"/>
      <c r="KHP56" s="163"/>
      <c r="KHQ56" s="163"/>
      <c r="KHR56" s="163"/>
      <c r="KHS56" s="163"/>
      <c r="KHT56" s="163"/>
      <c r="KHU56" s="163"/>
      <c r="KHV56" s="163"/>
      <c r="KHW56" s="163"/>
      <c r="KHX56" s="163"/>
      <c r="KHY56" s="163"/>
      <c r="KHZ56" s="163"/>
      <c r="KIA56" s="163"/>
      <c r="KIB56" s="163"/>
      <c r="KIC56" s="163"/>
      <c r="KID56" s="163"/>
      <c r="KIE56" s="163"/>
      <c r="KIF56" s="163"/>
      <c r="KIG56" s="163"/>
      <c r="KIH56" s="163"/>
      <c r="KII56" s="163"/>
      <c r="KIJ56" s="163"/>
      <c r="KIK56" s="163"/>
      <c r="KIL56" s="163"/>
      <c r="KIM56" s="163"/>
      <c r="KIN56" s="163"/>
      <c r="KIO56" s="163"/>
      <c r="KIP56" s="163"/>
      <c r="KIQ56" s="163"/>
      <c r="KIR56" s="163"/>
      <c r="KIS56" s="163"/>
      <c r="KIT56" s="163"/>
      <c r="KIU56" s="163"/>
      <c r="KIV56" s="163"/>
      <c r="KIW56" s="163"/>
      <c r="KIX56" s="163"/>
      <c r="KIY56" s="163"/>
      <c r="KIZ56" s="163"/>
      <c r="KJA56" s="163"/>
      <c r="KJB56" s="163"/>
      <c r="KJC56" s="163"/>
      <c r="KJD56" s="163"/>
      <c r="KJE56" s="163"/>
      <c r="KJF56" s="163"/>
      <c r="KJG56" s="163"/>
      <c r="KJH56" s="163"/>
      <c r="KJI56" s="163"/>
      <c r="KJJ56" s="163"/>
      <c r="KJK56" s="163"/>
      <c r="KJL56" s="163"/>
      <c r="KJM56" s="163"/>
      <c r="KJN56" s="163"/>
      <c r="KJO56" s="163"/>
      <c r="KJP56" s="163"/>
      <c r="KJQ56" s="163"/>
      <c r="KJR56" s="163"/>
      <c r="KJS56" s="163"/>
      <c r="KJT56" s="163"/>
      <c r="KJU56" s="163"/>
      <c r="KJV56" s="163"/>
      <c r="KJW56" s="163"/>
      <c r="KJX56" s="163"/>
      <c r="KJY56" s="163"/>
      <c r="KJZ56" s="163"/>
      <c r="KKA56" s="163"/>
      <c r="KKB56" s="163"/>
      <c r="KKC56" s="163"/>
      <c r="KKD56" s="163"/>
      <c r="KKE56" s="163"/>
      <c r="KKF56" s="163"/>
      <c r="KKG56" s="163"/>
      <c r="KKH56" s="163"/>
      <c r="KKI56" s="163"/>
      <c r="KKJ56" s="163"/>
      <c r="KKK56" s="163"/>
      <c r="KKL56" s="163"/>
      <c r="KKM56" s="163"/>
      <c r="KKN56" s="163"/>
      <c r="KKO56" s="163"/>
      <c r="KKP56" s="163"/>
      <c r="KKQ56" s="163"/>
      <c r="KKR56" s="163"/>
      <c r="KKS56" s="163"/>
      <c r="KKT56" s="163"/>
      <c r="KKU56" s="163"/>
      <c r="KKV56" s="163"/>
      <c r="KKW56" s="163"/>
      <c r="KKX56" s="163"/>
      <c r="KKY56" s="163"/>
      <c r="KKZ56" s="163"/>
      <c r="KLA56" s="163"/>
      <c r="KLB56" s="163"/>
      <c r="KLC56" s="163"/>
      <c r="KLD56" s="163"/>
      <c r="KLE56" s="163"/>
      <c r="KLF56" s="163"/>
      <c r="KLG56" s="163"/>
      <c r="KLH56" s="163"/>
      <c r="KLI56" s="163"/>
      <c r="KLJ56" s="163"/>
      <c r="KLK56" s="163"/>
      <c r="KLL56" s="163"/>
      <c r="KLM56" s="163"/>
      <c r="KLN56" s="163"/>
      <c r="KLO56" s="163"/>
      <c r="KLP56" s="163"/>
      <c r="KLQ56" s="163"/>
      <c r="KLR56" s="163"/>
      <c r="KLS56" s="163"/>
      <c r="KLT56" s="163"/>
      <c r="KLU56" s="163"/>
      <c r="KLV56" s="163"/>
      <c r="KLW56" s="163"/>
      <c r="KLX56" s="163"/>
      <c r="KLY56" s="163"/>
      <c r="KLZ56" s="163"/>
      <c r="KMA56" s="163"/>
      <c r="KMB56" s="163"/>
      <c r="KMC56" s="163"/>
      <c r="KMD56" s="163"/>
      <c r="KME56" s="163"/>
      <c r="KMF56" s="163"/>
      <c r="KMG56" s="163"/>
      <c r="KMH56" s="163"/>
      <c r="KMI56" s="163"/>
      <c r="KMJ56" s="163"/>
      <c r="KMK56" s="163"/>
      <c r="KML56" s="163"/>
      <c r="KMM56" s="163"/>
      <c r="KMN56" s="163"/>
      <c r="KMO56" s="163"/>
      <c r="KMP56" s="163"/>
      <c r="KMQ56" s="163"/>
      <c r="KMR56" s="163"/>
      <c r="KMS56" s="163"/>
      <c r="KMT56" s="163"/>
      <c r="KMU56" s="163"/>
      <c r="KMV56" s="163"/>
      <c r="KMW56" s="163"/>
      <c r="KMX56" s="163"/>
      <c r="KMY56" s="163"/>
      <c r="KMZ56" s="163"/>
      <c r="KNA56" s="163"/>
      <c r="KNB56" s="163"/>
      <c r="KNC56" s="163"/>
      <c r="KND56" s="163"/>
      <c r="KNE56" s="163"/>
      <c r="KNF56" s="163"/>
      <c r="KNG56" s="163"/>
      <c r="KNH56" s="163"/>
      <c r="KNI56" s="163"/>
      <c r="KNJ56" s="163"/>
      <c r="KNK56" s="163"/>
      <c r="KNL56" s="163"/>
      <c r="KNM56" s="163"/>
      <c r="KNN56" s="163"/>
      <c r="KNO56" s="163"/>
      <c r="KNP56" s="163"/>
      <c r="KNQ56" s="163"/>
      <c r="KNR56" s="163"/>
      <c r="KNS56" s="163"/>
      <c r="KNT56" s="163"/>
      <c r="KNU56" s="163"/>
      <c r="KNV56" s="163"/>
      <c r="KNW56" s="163"/>
      <c r="KNX56" s="163"/>
      <c r="KNY56" s="163"/>
      <c r="KNZ56" s="163"/>
      <c r="KOA56" s="163"/>
      <c r="KOB56" s="163"/>
      <c r="KOC56" s="163"/>
      <c r="KOD56" s="163"/>
      <c r="KOE56" s="163"/>
      <c r="KOF56" s="163"/>
      <c r="KOG56" s="163"/>
      <c r="KOH56" s="163"/>
      <c r="KOI56" s="163"/>
      <c r="KOJ56" s="163"/>
      <c r="KOK56" s="163"/>
      <c r="KOL56" s="163"/>
      <c r="KOM56" s="163"/>
      <c r="KON56" s="163"/>
      <c r="KOO56" s="163"/>
      <c r="KOP56" s="163"/>
      <c r="KOQ56" s="163"/>
      <c r="KOR56" s="163"/>
      <c r="KOS56" s="163"/>
      <c r="KOT56" s="163"/>
      <c r="KOU56" s="163"/>
      <c r="KOV56" s="163"/>
      <c r="KOW56" s="163"/>
      <c r="KOX56" s="163"/>
      <c r="KOY56" s="163"/>
      <c r="KOZ56" s="163"/>
      <c r="KPA56" s="163"/>
      <c r="KPB56" s="163"/>
      <c r="KPC56" s="163"/>
      <c r="KPD56" s="163"/>
      <c r="KPE56" s="163"/>
      <c r="KPF56" s="163"/>
      <c r="KPG56" s="163"/>
      <c r="KPH56" s="163"/>
      <c r="KPI56" s="163"/>
      <c r="KPJ56" s="163"/>
      <c r="KPK56" s="163"/>
      <c r="KPL56" s="163"/>
      <c r="KPM56" s="163"/>
      <c r="KPN56" s="163"/>
      <c r="KPO56" s="163"/>
      <c r="KPP56" s="163"/>
      <c r="KPQ56" s="163"/>
      <c r="KPR56" s="163"/>
      <c r="KPS56" s="163"/>
      <c r="KPT56" s="163"/>
      <c r="KPU56" s="163"/>
      <c r="KPV56" s="163"/>
      <c r="KPW56" s="163"/>
      <c r="KPX56" s="163"/>
      <c r="KPY56" s="163"/>
      <c r="KPZ56" s="163"/>
      <c r="KQA56" s="163"/>
      <c r="KQB56" s="163"/>
      <c r="KQC56" s="163"/>
      <c r="KQD56" s="163"/>
      <c r="KQE56" s="163"/>
      <c r="KQF56" s="163"/>
      <c r="KQG56" s="163"/>
      <c r="KQH56" s="163"/>
      <c r="KQI56" s="163"/>
      <c r="KQJ56" s="163"/>
      <c r="KQK56" s="163"/>
      <c r="KQL56" s="163"/>
      <c r="KQM56" s="163"/>
      <c r="KQN56" s="163"/>
      <c r="KQO56" s="163"/>
      <c r="KQP56" s="163"/>
      <c r="KQQ56" s="163"/>
      <c r="KQR56" s="163"/>
      <c r="KQS56" s="163"/>
      <c r="KQT56" s="163"/>
      <c r="KQU56" s="163"/>
      <c r="KQV56" s="163"/>
      <c r="KQW56" s="163"/>
      <c r="KQX56" s="163"/>
      <c r="KQY56" s="163"/>
      <c r="KQZ56" s="163"/>
      <c r="KRA56" s="163"/>
      <c r="KRB56" s="163"/>
      <c r="KRC56" s="163"/>
      <c r="KRD56" s="163"/>
      <c r="KRE56" s="163"/>
      <c r="KRF56" s="163"/>
      <c r="KRG56" s="163"/>
      <c r="KRH56" s="163"/>
      <c r="KRI56" s="163"/>
      <c r="KRJ56" s="163"/>
      <c r="KRK56" s="163"/>
      <c r="KRL56" s="163"/>
      <c r="KRM56" s="163"/>
      <c r="KRN56" s="163"/>
      <c r="KRO56" s="163"/>
      <c r="KRP56" s="163"/>
      <c r="KRQ56" s="163"/>
      <c r="KRR56" s="163"/>
      <c r="KRS56" s="163"/>
      <c r="KRT56" s="163"/>
      <c r="KRU56" s="163"/>
      <c r="KRV56" s="163"/>
      <c r="KRW56" s="163"/>
      <c r="KRX56" s="163"/>
      <c r="KRY56" s="163"/>
      <c r="KRZ56" s="163"/>
      <c r="KSA56" s="163"/>
      <c r="KSB56" s="163"/>
      <c r="KSC56" s="163"/>
      <c r="KSD56" s="163"/>
      <c r="KSE56" s="163"/>
      <c r="KSF56" s="163"/>
      <c r="KSG56" s="163"/>
      <c r="KSH56" s="163"/>
      <c r="KSI56" s="163"/>
      <c r="KSJ56" s="163"/>
      <c r="KSK56" s="163"/>
      <c r="KSL56" s="163"/>
      <c r="KSM56" s="163"/>
      <c r="KSN56" s="163"/>
      <c r="KSO56" s="163"/>
      <c r="KSP56" s="163"/>
      <c r="KSQ56" s="163"/>
      <c r="KSR56" s="163"/>
      <c r="KSS56" s="163"/>
      <c r="KST56" s="163"/>
      <c r="KSU56" s="163"/>
      <c r="KSV56" s="163"/>
      <c r="KSW56" s="163"/>
      <c r="KSX56" s="163"/>
      <c r="KSY56" s="163"/>
      <c r="KSZ56" s="163"/>
      <c r="KTA56" s="163"/>
      <c r="KTB56" s="163"/>
      <c r="KTC56" s="163"/>
      <c r="KTD56" s="163"/>
      <c r="KTE56" s="163"/>
      <c r="KTF56" s="163"/>
      <c r="KTG56" s="163"/>
      <c r="KTH56" s="163"/>
      <c r="KTI56" s="163"/>
      <c r="KTJ56" s="163"/>
      <c r="KTK56" s="163"/>
      <c r="KTL56" s="163"/>
      <c r="KTM56" s="163"/>
      <c r="KTN56" s="163"/>
      <c r="KTO56" s="163"/>
      <c r="KTP56" s="163"/>
      <c r="KTQ56" s="163"/>
      <c r="KTR56" s="163"/>
      <c r="KTS56" s="163"/>
      <c r="KTT56" s="163"/>
      <c r="KTU56" s="163"/>
      <c r="KTV56" s="163"/>
      <c r="KTW56" s="163"/>
      <c r="KTX56" s="163"/>
      <c r="KTY56" s="163"/>
      <c r="KTZ56" s="163"/>
      <c r="KUA56" s="163"/>
      <c r="KUB56" s="163"/>
      <c r="KUC56" s="163"/>
      <c r="KUD56" s="163"/>
      <c r="KUE56" s="163"/>
      <c r="KUF56" s="163"/>
      <c r="KUG56" s="163"/>
      <c r="KUH56" s="163"/>
      <c r="KUI56" s="163"/>
      <c r="KUJ56" s="163"/>
      <c r="KUK56" s="163"/>
      <c r="KUL56" s="163"/>
      <c r="KUM56" s="163"/>
      <c r="KUN56" s="163"/>
      <c r="KUO56" s="163"/>
      <c r="KUP56" s="163"/>
      <c r="KUQ56" s="163"/>
      <c r="KUR56" s="163"/>
      <c r="KUS56" s="163"/>
      <c r="KUT56" s="163"/>
      <c r="KUU56" s="163"/>
      <c r="KUV56" s="163"/>
      <c r="KUW56" s="163"/>
      <c r="KUX56" s="163"/>
      <c r="KUY56" s="163"/>
      <c r="KUZ56" s="163"/>
      <c r="KVA56" s="163"/>
      <c r="KVB56" s="163"/>
      <c r="KVC56" s="163"/>
      <c r="KVD56" s="163"/>
      <c r="KVE56" s="163"/>
      <c r="KVF56" s="163"/>
      <c r="KVG56" s="163"/>
      <c r="KVH56" s="163"/>
      <c r="KVI56" s="163"/>
      <c r="KVJ56" s="163"/>
      <c r="KVK56" s="163"/>
      <c r="KVL56" s="163"/>
      <c r="KVM56" s="163"/>
      <c r="KVN56" s="163"/>
      <c r="KVO56" s="163"/>
      <c r="KVP56" s="163"/>
      <c r="KVQ56" s="163"/>
      <c r="KVR56" s="163"/>
      <c r="KVS56" s="163"/>
      <c r="KVT56" s="163"/>
      <c r="KVU56" s="163"/>
      <c r="KVV56" s="163"/>
      <c r="KVW56" s="163"/>
      <c r="KVX56" s="163"/>
      <c r="KVY56" s="163"/>
      <c r="KVZ56" s="163"/>
      <c r="KWA56" s="163"/>
      <c r="KWB56" s="163"/>
      <c r="KWC56" s="163"/>
      <c r="KWD56" s="163"/>
      <c r="KWE56" s="163"/>
      <c r="KWF56" s="163"/>
      <c r="KWG56" s="163"/>
      <c r="KWH56" s="163"/>
      <c r="KWI56" s="163"/>
      <c r="KWJ56" s="163"/>
      <c r="KWK56" s="163"/>
      <c r="KWL56" s="163"/>
      <c r="KWM56" s="163"/>
      <c r="KWN56" s="163"/>
      <c r="KWO56" s="163"/>
      <c r="KWP56" s="163"/>
      <c r="KWQ56" s="163"/>
      <c r="KWR56" s="163"/>
      <c r="KWS56" s="163"/>
      <c r="KWT56" s="163"/>
      <c r="KWU56" s="163"/>
      <c r="KWV56" s="163"/>
      <c r="KWW56" s="163"/>
      <c r="KWX56" s="163"/>
      <c r="KWY56" s="163"/>
      <c r="KWZ56" s="163"/>
      <c r="KXA56" s="163"/>
      <c r="KXB56" s="163"/>
      <c r="KXC56" s="163"/>
      <c r="KXD56" s="163"/>
      <c r="KXE56" s="163"/>
      <c r="KXF56" s="163"/>
      <c r="KXG56" s="163"/>
      <c r="KXH56" s="163"/>
      <c r="KXI56" s="163"/>
      <c r="KXJ56" s="163"/>
      <c r="KXK56" s="163"/>
      <c r="KXL56" s="163"/>
      <c r="KXM56" s="163"/>
      <c r="KXN56" s="163"/>
      <c r="KXO56" s="163"/>
      <c r="KXP56" s="163"/>
      <c r="KXQ56" s="163"/>
      <c r="KXR56" s="163"/>
      <c r="KXS56" s="163"/>
      <c r="KXT56" s="163"/>
      <c r="KXU56" s="163"/>
      <c r="KXV56" s="163"/>
      <c r="KXW56" s="163"/>
      <c r="KXX56" s="163"/>
      <c r="KXY56" s="163"/>
      <c r="KXZ56" s="163"/>
      <c r="KYA56" s="163"/>
      <c r="KYB56" s="163"/>
      <c r="KYC56" s="163"/>
      <c r="KYD56" s="163"/>
      <c r="KYE56" s="163"/>
      <c r="KYF56" s="163"/>
      <c r="KYG56" s="163"/>
      <c r="KYH56" s="163"/>
      <c r="KYI56" s="163"/>
      <c r="KYJ56" s="163"/>
      <c r="KYK56" s="163"/>
      <c r="KYL56" s="163"/>
      <c r="KYM56" s="163"/>
      <c r="KYN56" s="163"/>
      <c r="KYO56" s="163"/>
      <c r="KYP56" s="163"/>
      <c r="KYQ56" s="163"/>
      <c r="KYR56" s="163"/>
      <c r="KYS56" s="163"/>
      <c r="KYT56" s="163"/>
      <c r="KYU56" s="163"/>
      <c r="KYV56" s="163"/>
      <c r="KYW56" s="163"/>
      <c r="KYX56" s="163"/>
      <c r="KYY56" s="163"/>
      <c r="KYZ56" s="163"/>
      <c r="KZA56" s="163"/>
      <c r="KZB56" s="163"/>
      <c r="KZC56" s="163"/>
      <c r="KZD56" s="163"/>
      <c r="KZE56" s="163"/>
      <c r="KZF56" s="163"/>
      <c r="KZG56" s="163"/>
      <c r="KZH56" s="163"/>
      <c r="KZI56" s="163"/>
      <c r="KZJ56" s="163"/>
      <c r="KZK56" s="163"/>
      <c r="KZL56" s="163"/>
      <c r="KZM56" s="163"/>
      <c r="KZN56" s="163"/>
      <c r="KZO56" s="163"/>
      <c r="KZP56" s="163"/>
      <c r="KZQ56" s="163"/>
      <c r="KZR56" s="163"/>
      <c r="KZS56" s="163"/>
      <c r="KZT56" s="163"/>
      <c r="KZU56" s="163"/>
      <c r="KZV56" s="163"/>
      <c r="KZW56" s="163"/>
      <c r="KZX56" s="163"/>
      <c r="KZY56" s="163"/>
      <c r="KZZ56" s="163"/>
      <c r="LAA56" s="163"/>
      <c r="LAB56" s="163"/>
      <c r="LAC56" s="163"/>
      <c r="LAD56" s="163"/>
      <c r="LAE56" s="163"/>
      <c r="LAF56" s="163"/>
      <c r="LAG56" s="163"/>
      <c r="LAH56" s="163"/>
      <c r="LAI56" s="163"/>
      <c r="LAJ56" s="163"/>
      <c r="LAK56" s="163"/>
      <c r="LAL56" s="163"/>
      <c r="LAM56" s="163"/>
      <c r="LAN56" s="163"/>
      <c r="LAO56" s="163"/>
      <c r="LAP56" s="163"/>
      <c r="LAQ56" s="163"/>
      <c r="LAR56" s="163"/>
      <c r="LAS56" s="163"/>
      <c r="LAT56" s="163"/>
      <c r="LAU56" s="163"/>
      <c r="LAV56" s="163"/>
      <c r="LAW56" s="163"/>
      <c r="LAX56" s="163"/>
      <c r="LAY56" s="163"/>
      <c r="LAZ56" s="163"/>
      <c r="LBA56" s="163"/>
      <c r="LBB56" s="163"/>
      <c r="LBC56" s="163"/>
      <c r="LBD56" s="163"/>
      <c r="LBE56" s="163"/>
      <c r="LBF56" s="163"/>
      <c r="LBG56" s="163"/>
      <c r="LBH56" s="163"/>
      <c r="LBI56" s="163"/>
      <c r="LBJ56" s="163"/>
      <c r="LBK56" s="163"/>
      <c r="LBL56" s="163"/>
      <c r="LBM56" s="163"/>
      <c r="LBN56" s="163"/>
      <c r="LBO56" s="163"/>
      <c r="LBP56" s="163"/>
      <c r="LBQ56" s="163"/>
      <c r="LBR56" s="163"/>
      <c r="LBS56" s="163"/>
      <c r="LBT56" s="163"/>
      <c r="LBU56" s="163"/>
      <c r="LBV56" s="163"/>
      <c r="LBW56" s="163"/>
      <c r="LBX56" s="163"/>
      <c r="LBY56" s="163"/>
      <c r="LBZ56" s="163"/>
      <c r="LCA56" s="163"/>
      <c r="LCB56" s="163"/>
      <c r="LCC56" s="163"/>
      <c r="LCD56" s="163"/>
      <c r="LCE56" s="163"/>
      <c r="LCF56" s="163"/>
      <c r="LCG56" s="163"/>
      <c r="LCH56" s="163"/>
      <c r="LCI56" s="163"/>
      <c r="LCJ56" s="163"/>
      <c r="LCK56" s="163"/>
      <c r="LCL56" s="163"/>
      <c r="LCM56" s="163"/>
      <c r="LCN56" s="163"/>
      <c r="LCO56" s="163"/>
      <c r="LCP56" s="163"/>
      <c r="LCQ56" s="163"/>
      <c r="LCR56" s="163"/>
      <c r="LCS56" s="163"/>
      <c r="LCT56" s="163"/>
      <c r="LCU56" s="163"/>
      <c r="LCV56" s="163"/>
      <c r="LCW56" s="163"/>
      <c r="LCX56" s="163"/>
      <c r="LCY56" s="163"/>
      <c r="LCZ56" s="163"/>
      <c r="LDA56" s="163"/>
      <c r="LDB56" s="163"/>
      <c r="LDC56" s="163"/>
      <c r="LDD56" s="163"/>
      <c r="LDE56" s="163"/>
      <c r="LDF56" s="163"/>
      <c r="LDG56" s="163"/>
      <c r="LDH56" s="163"/>
      <c r="LDI56" s="163"/>
      <c r="LDJ56" s="163"/>
      <c r="LDK56" s="163"/>
      <c r="LDL56" s="163"/>
      <c r="LDM56" s="163"/>
      <c r="LDN56" s="163"/>
      <c r="LDO56" s="163"/>
      <c r="LDP56" s="163"/>
      <c r="LDQ56" s="163"/>
      <c r="LDR56" s="163"/>
      <c r="LDS56" s="163"/>
      <c r="LDT56" s="163"/>
      <c r="LDU56" s="163"/>
      <c r="LDV56" s="163"/>
      <c r="LDW56" s="163"/>
      <c r="LDX56" s="163"/>
      <c r="LDY56" s="163"/>
      <c r="LDZ56" s="163"/>
      <c r="LEA56" s="163"/>
      <c r="LEB56" s="163"/>
      <c r="LEC56" s="163"/>
      <c r="LED56" s="163"/>
      <c r="LEE56" s="163"/>
      <c r="LEF56" s="163"/>
      <c r="LEG56" s="163"/>
      <c r="LEH56" s="163"/>
      <c r="LEI56" s="163"/>
      <c r="LEJ56" s="163"/>
      <c r="LEK56" s="163"/>
      <c r="LEL56" s="163"/>
      <c r="LEM56" s="163"/>
      <c r="LEN56" s="163"/>
      <c r="LEO56" s="163"/>
      <c r="LEP56" s="163"/>
      <c r="LEQ56" s="163"/>
      <c r="LER56" s="163"/>
      <c r="LES56" s="163"/>
      <c r="LET56" s="163"/>
      <c r="LEU56" s="163"/>
      <c r="LEV56" s="163"/>
      <c r="LEW56" s="163"/>
      <c r="LEX56" s="163"/>
      <c r="LEY56" s="163"/>
      <c r="LEZ56" s="163"/>
      <c r="LFA56" s="163"/>
      <c r="LFB56" s="163"/>
      <c r="LFC56" s="163"/>
      <c r="LFD56" s="163"/>
      <c r="LFE56" s="163"/>
      <c r="LFF56" s="163"/>
      <c r="LFG56" s="163"/>
      <c r="LFH56" s="163"/>
      <c r="LFI56" s="163"/>
      <c r="LFJ56" s="163"/>
      <c r="LFK56" s="163"/>
      <c r="LFL56" s="163"/>
      <c r="LFM56" s="163"/>
      <c r="LFN56" s="163"/>
      <c r="LFO56" s="163"/>
      <c r="LFP56" s="163"/>
      <c r="LFQ56" s="163"/>
      <c r="LFR56" s="163"/>
      <c r="LFS56" s="163"/>
      <c r="LFT56" s="163"/>
      <c r="LFU56" s="163"/>
      <c r="LFV56" s="163"/>
      <c r="LFW56" s="163"/>
      <c r="LFX56" s="163"/>
      <c r="LFY56" s="163"/>
      <c r="LFZ56" s="163"/>
      <c r="LGA56" s="163"/>
      <c r="LGB56" s="163"/>
      <c r="LGC56" s="163"/>
      <c r="LGD56" s="163"/>
      <c r="LGE56" s="163"/>
      <c r="LGF56" s="163"/>
      <c r="LGG56" s="163"/>
      <c r="LGH56" s="163"/>
      <c r="LGI56" s="163"/>
      <c r="LGJ56" s="163"/>
      <c r="LGK56" s="163"/>
      <c r="LGL56" s="163"/>
      <c r="LGM56" s="163"/>
      <c r="LGN56" s="163"/>
      <c r="LGO56" s="163"/>
      <c r="LGP56" s="163"/>
      <c r="LGQ56" s="163"/>
      <c r="LGR56" s="163"/>
      <c r="LGS56" s="163"/>
      <c r="LGT56" s="163"/>
      <c r="LGU56" s="163"/>
      <c r="LGV56" s="163"/>
      <c r="LGW56" s="163"/>
      <c r="LGX56" s="163"/>
      <c r="LGY56" s="163"/>
      <c r="LGZ56" s="163"/>
      <c r="LHA56" s="163"/>
      <c r="LHB56" s="163"/>
      <c r="LHC56" s="163"/>
      <c r="LHD56" s="163"/>
      <c r="LHE56" s="163"/>
      <c r="LHF56" s="163"/>
      <c r="LHG56" s="163"/>
      <c r="LHH56" s="163"/>
      <c r="LHI56" s="163"/>
      <c r="LHJ56" s="163"/>
      <c r="LHK56" s="163"/>
      <c r="LHL56" s="163"/>
      <c r="LHM56" s="163"/>
      <c r="LHN56" s="163"/>
      <c r="LHO56" s="163"/>
      <c r="LHP56" s="163"/>
      <c r="LHQ56" s="163"/>
      <c r="LHR56" s="163"/>
      <c r="LHS56" s="163"/>
      <c r="LHT56" s="163"/>
      <c r="LHU56" s="163"/>
      <c r="LHV56" s="163"/>
      <c r="LHW56" s="163"/>
      <c r="LHX56" s="163"/>
      <c r="LHY56" s="163"/>
      <c r="LHZ56" s="163"/>
      <c r="LIA56" s="163"/>
      <c r="LIB56" s="163"/>
      <c r="LIC56" s="163"/>
      <c r="LID56" s="163"/>
      <c r="LIE56" s="163"/>
      <c r="LIF56" s="163"/>
      <c r="LIG56" s="163"/>
      <c r="LIH56" s="163"/>
      <c r="LII56" s="163"/>
      <c r="LIJ56" s="163"/>
      <c r="LIK56" s="163"/>
      <c r="LIL56" s="163"/>
      <c r="LIM56" s="163"/>
      <c r="LIN56" s="163"/>
      <c r="LIO56" s="163"/>
      <c r="LIP56" s="163"/>
      <c r="LIQ56" s="163"/>
      <c r="LIR56" s="163"/>
      <c r="LIS56" s="163"/>
      <c r="LIT56" s="163"/>
      <c r="LIU56" s="163"/>
      <c r="LIV56" s="163"/>
      <c r="LIW56" s="163"/>
      <c r="LIX56" s="163"/>
      <c r="LIY56" s="163"/>
      <c r="LIZ56" s="163"/>
      <c r="LJA56" s="163"/>
      <c r="LJB56" s="163"/>
      <c r="LJC56" s="163"/>
      <c r="LJD56" s="163"/>
      <c r="LJE56" s="163"/>
      <c r="LJF56" s="163"/>
      <c r="LJG56" s="163"/>
      <c r="LJH56" s="163"/>
      <c r="LJI56" s="163"/>
      <c r="LJJ56" s="163"/>
      <c r="LJK56" s="163"/>
      <c r="LJL56" s="163"/>
      <c r="LJM56" s="163"/>
      <c r="LJN56" s="163"/>
      <c r="LJO56" s="163"/>
      <c r="LJP56" s="163"/>
      <c r="LJQ56" s="163"/>
      <c r="LJR56" s="163"/>
      <c r="LJS56" s="163"/>
      <c r="LJT56" s="163"/>
      <c r="LJU56" s="163"/>
      <c r="LJV56" s="163"/>
      <c r="LJW56" s="163"/>
      <c r="LJX56" s="163"/>
      <c r="LJY56" s="163"/>
      <c r="LJZ56" s="163"/>
      <c r="LKA56" s="163"/>
      <c r="LKB56" s="163"/>
      <c r="LKC56" s="163"/>
      <c r="LKD56" s="163"/>
      <c r="LKE56" s="163"/>
      <c r="LKF56" s="163"/>
      <c r="LKG56" s="163"/>
      <c r="LKH56" s="163"/>
      <c r="LKI56" s="163"/>
      <c r="LKJ56" s="163"/>
      <c r="LKK56" s="163"/>
      <c r="LKL56" s="163"/>
      <c r="LKM56" s="163"/>
      <c r="LKN56" s="163"/>
      <c r="LKO56" s="163"/>
      <c r="LKP56" s="163"/>
      <c r="LKQ56" s="163"/>
      <c r="LKR56" s="163"/>
      <c r="LKS56" s="163"/>
      <c r="LKT56" s="163"/>
      <c r="LKU56" s="163"/>
      <c r="LKV56" s="163"/>
      <c r="LKW56" s="163"/>
      <c r="LKX56" s="163"/>
      <c r="LKY56" s="163"/>
      <c r="LKZ56" s="163"/>
      <c r="LLA56" s="163"/>
      <c r="LLB56" s="163"/>
      <c r="LLC56" s="163"/>
      <c r="LLD56" s="163"/>
      <c r="LLE56" s="163"/>
      <c r="LLF56" s="163"/>
      <c r="LLG56" s="163"/>
      <c r="LLH56" s="163"/>
      <c r="LLI56" s="163"/>
      <c r="LLJ56" s="163"/>
      <c r="LLK56" s="163"/>
      <c r="LLL56" s="163"/>
      <c r="LLM56" s="163"/>
      <c r="LLN56" s="163"/>
      <c r="LLO56" s="163"/>
      <c r="LLP56" s="163"/>
      <c r="LLQ56" s="163"/>
      <c r="LLR56" s="163"/>
      <c r="LLS56" s="163"/>
      <c r="LLT56" s="163"/>
      <c r="LLU56" s="163"/>
      <c r="LLV56" s="163"/>
      <c r="LLW56" s="163"/>
      <c r="LLX56" s="163"/>
      <c r="LLY56" s="163"/>
      <c r="LLZ56" s="163"/>
      <c r="LMA56" s="163"/>
      <c r="LMB56" s="163"/>
      <c r="LMC56" s="163"/>
      <c r="LMD56" s="163"/>
      <c r="LME56" s="163"/>
      <c r="LMF56" s="163"/>
      <c r="LMG56" s="163"/>
      <c r="LMH56" s="163"/>
      <c r="LMI56" s="163"/>
      <c r="LMJ56" s="163"/>
      <c r="LMK56" s="163"/>
      <c r="LML56" s="163"/>
      <c r="LMM56" s="163"/>
      <c r="LMN56" s="163"/>
      <c r="LMO56" s="163"/>
      <c r="LMP56" s="163"/>
      <c r="LMQ56" s="163"/>
      <c r="LMR56" s="163"/>
      <c r="LMS56" s="163"/>
      <c r="LMT56" s="163"/>
      <c r="LMU56" s="163"/>
      <c r="LMV56" s="163"/>
      <c r="LMW56" s="163"/>
      <c r="LMX56" s="163"/>
      <c r="LMY56" s="163"/>
      <c r="LMZ56" s="163"/>
      <c r="LNA56" s="163"/>
      <c r="LNB56" s="163"/>
      <c r="LNC56" s="163"/>
      <c r="LND56" s="163"/>
      <c r="LNE56" s="163"/>
      <c r="LNF56" s="163"/>
      <c r="LNG56" s="163"/>
      <c r="LNH56" s="163"/>
      <c r="LNI56" s="163"/>
      <c r="LNJ56" s="163"/>
      <c r="LNK56" s="163"/>
      <c r="LNL56" s="163"/>
      <c r="LNM56" s="163"/>
      <c r="LNN56" s="163"/>
      <c r="LNO56" s="163"/>
      <c r="LNP56" s="163"/>
      <c r="LNQ56" s="163"/>
      <c r="LNR56" s="163"/>
      <c r="LNS56" s="163"/>
      <c r="LNT56" s="163"/>
      <c r="LNU56" s="163"/>
      <c r="LNV56" s="163"/>
      <c r="LNW56" s="163"/>
      <c r="LNX56" s="163"/>
      <c r="LNY56" s="163"/>
      <c r="LNZ56" s="163"/>
      <c r="LOA56" s="163"/>
      <c r="LOB56" s="163"/>
      <c r="LOC56" s="163"/>
      <c r="LOD56" s="163"/>
      <c r="LOE56" s="163"/>
      <c r="LOF56" s="163"/>
      <c r="LOG56" s="163"/>
      <c r="LOH56" s="163"/>
      <c r="LOI56" s="163"/>
      <c r="LOJ56" s="163"/>
      <c r="LOK56" s="163"/>
      <c r="LOL56" s="163"/>
      <c r="LOM56" s="163"/>
      <c r="LON56" s="163"/>
      <c r="LOO56" s="163"/>
      <c r="LOP56" s="163"/>
      <c r="LOQ56" s="163"/>
      <c r="LOR56" s="163"/>
      <c r="LOS56" s="163"/>
      <c r="LOT56" s="163"/>
      <c r="LOU56" s="163"/>
      <c r="LOV56" s="163"/>
      <c r="LOW56" s="163"/>
      <c r="LOX56" s="163"/>
      <c r="LOY56" s="163"/>
      <c r="LOZ56" s="163"/>
      <c r="LPA56" s="163"/>
      <c r="LPB56" s="163"/>
      <c r="LPC56" s="163"/>
      <c r="LPD56" s="163"/>
      <c r="LPE56" s="163"/>
      <c r="LPF56" s="163"/>
      <c r="LPG56" s="163"/>
      <c r="LPH56" s="163"/>
      <c r="LPI56" s="163"/>
      <c r="LPJ56" s="163"/>
      <c r="LPK56" s="163"/>
      <c r="LPL56" s="163"/>
      <c r="LPM56" s="163"/>
      <c r="LPN56" s="163"/>
      <c r="LPO56" s="163"/>
      <c r="LPP56" s="163"/>
      <c r="LPQ56" s="163"/>
      <c r="LPR56" s="163"/>
      <c r="LPS56" s="163"/>
      <c r="LPT56" s="163"/>
      <c r="LPU56" s="163"/>
      <c r="LPV56" s="163"/>
      <c r="LPW56" s="163"/>
      <c r="LPX56" s="163"/>
      <c r="LPY56" s="163"/>
      <c r="LPZ56" s="163"/>
      <c r="LQA56" s="163"/>
      <c r="LQB56" s="163"/>
      <c r="LQC56" s="163"/>
      <c r="LQD56" s="163"/>
      <c r="LQE56" s="163"/>
      <c r="LQF56" s="163"/>
      <c r="LQG56" s="163"/>
      <c r="LQH56" s="163"/>
      <c r="LQI56" s="163"/>
      <c r="LQJ56" s="163"/>
      <c r="LQK56" s="163"/>
      <c r="LQL56" s="163"/>
      <c r="LQM56" s="163"/>
      <c r="LQN56" s="163"/>
      <c r="LQO56" s="163"/>
      <c r="LQP56" s="163"/>
      <c r="LQQ56" s="163"/>
      <c r="LQR56" s="163"/>
      <c r="LQS56" s="163"/>
      <c r="LQT56" s="163"/>
      <c r="LQU56" s="163"/>
      <c r="LQV56" s="163"/>
      <c r="LQW56" s="163"/>
      <c r="LQX56" s="163"/>
      <c r="LQY56" s="163"/>
      <c r="LQZ56" s="163"/>
      <c r="LRA56" s="163"/>
      <c r="LRB56" s="163"/>
      <c r="LRC56" s="163"/>
      <c r="LRD56" s="163"/>
      <c r="LRE56" s="163"/>
      <c r="LRF56" s="163"/>
      <c r="LRG56" s="163"/>
      <c r="LRH56" s="163"/>
      <c r="LRI56" s="163"/>
      <c r="LRJ56" s="163"/>
      <c r="LRK56" s="163"/>
      <c r="LRL56" s="163"/>
      <c r="LRM56" s="163"/>
      <c r="LRN56" s="163"/>
      <c r="LRO56" s="163"/>
      <c r="LRP56" s="163"/>
      <c r="LRQ56" s="163"/>
      <c r="LRR56" s="163"/>
      <c r="LRS56" s="163"/>
      <c r="LRT56" s="163"/>
      <c r="LRU56" s="163"/>
      <c r="LRV56" s="163"/>
      <c r="LRW56" s="163"/>
      <c r="LRX56" s="163"/>
      <c r="LRY56" s="163"/>
      <c r="LRZ56" s="163"/>
      <c r="LSA56" s="163"/>
      <c r="LSB56" s="163"/>
      <c r="LSC56" s="163"/>
      <c r="LSD56" s="163"/>
      <c r="LSE56" s="163"/>
      <c r="LSF56" s="163"/>
      <c r="LSG56" s="163"/>
      <c r="LSH56" s="163"/>
      <c r="LSI56" s="163"/>
      <c r="LSJ56" s="163"/>
      <c r="LSK56" s="163"/>
      <c r="LSL56" s="163"/>
      <c r="LSM56" s="163"/>
      <c r="LSN56" s="163"/>
      <c r="LSO56" s="163"/>
      <c r="LSP56" s="163"/>
      <c r="LSQ56" s="163"/>
      <c r="LSR56" s="163"/>
      <c r="LSS56" s="163"/>
      <c r="LST56" s="163"/>
      <c r="LSU56" s="163"/>
      <c r="LSV56" s="163"/>
      <c r="LSW56" s="163"/>
      <c r="LSX56" s="163"/>
      <c r="LSY56" s="163"/>
      <c r="LSZ56" s="163"/>
      <c r="LTA56" s="163"/>
      <c r="LTB56" s="163"/>
      <c r="LTC56" s="163"/>
      <c r="LTD56" s="163"/>
      <c r="LTE56" s="163"/>
      <c r="LTF56" s="163"/>
      <c r="LTG56" s="163"/>
      <c r="LTH56" s="163"/>
      <c r="LTI56" s="163"/>
      <c r="LTJ56" s="163"/>
      <c r="LTK56" s="163"/>
      <c r="LTL56" s="163"/>
      <c r="LTM56" s="163"/>
      <c r="LTN56" s="163"/>
      <c r="LTO56" s="163"/>
      <c r="LTP56" s="163"/>
      <c r="LTQ56" s="163"/>
      <c r="LTR56" s="163"/>
      <c r="LTS56" s="163"/>
      <c r="LTT56" s="163"/>
      <c r="LTU56" s="163"/>
      <c r="LTV56" s="163"/>
      <c r="LTW56" s="163"/>
      <c r="LTX56" s="163"/>
      <c r="LTY56" s="163"/>
      <c r="LTZ56" s="163"/>
      <c r="LUA56" s="163"/>
      <c r="LUB56" s="163"/>
      <c r="LUC56" s="163"/>
      <c r="LUD56" s="163"/>
      <c r="LUE56" s="163"/>
      <c r="LUF56" s="163"/>
      <c r="LUG56" s="163"/>
      <c r="LUH56" s="163"/>
      <c r="LUI56" s="163"/>
      <c r="LUJ56" s="163"/>
      <c r="LUK56" s="163"/>
      <c r="LUL56" s="163"/>
      <c r="LUM56" s="163"/>
      <c r="LUN56" s="163"/>
      <c r="LUO56" s="163"/>
      <c r="LUP56" s="163"/>
      <c r="LUQ56" s="163"/>
      <c r="LUR56" s="163"/>
      <c r="LUS56" s="163"/>
      <c r="LUT56" s="163"/>
      <c r="LUU56" s="163"/>
      <c r="LUV56" s="163"/>
      <c r="LUW56" s="163"/>
      <c r="LUX56" s="163"/>
      <c r="LUY56" s="163"/>
      <c r="LUZ56" s="163"/>
      <c r="LVA56" s="163"/>
      <c r="LVB56" s="163"/>
      <c r="LVC56" s="163"/>
      <c r="LVD56" s="163"/>
      <c r="LVE56" s="163"/>
      <c r="LVF56" s="163"/>
      <c r="LVG56" s="163"/>
      <c r="LVH56" s="163"/>
      <c r="LVI56" s="163"/>
      <c r="LVJ56" s="163"/>
      <c r="LVK56" s="163"/>
      <c r="LVL56" s="163"/>
      <c r="LVM56" s="163"/>
      <c r="LVN56" s="163"/>
      <c r="LVO56" s="163"/>
      <c r="LVP56" s="163"/>
      <c r="LVQ56" s="163"/>
      <c r="LVR56" s="163"/>
      <c r="LVS56" s="163"/>
      <c r="LVT56" s="163"/>
      <c r="LVU56" s="163"/>
      <c r="LVV56" s="163"/>
      <c r="LVW56" s="163"/>
      <c r="LVX56" s="163"/>
      <c r="LVY56" s="163"/>
      <c r="LVZ56" s="163"/>
      <c r="LWA56" s="163"/>
      <c r="LWB56" s="163"/>
      <c r="LWC56" s="163"/>
      <c r="LWD56" s="163"/>
      <c r="LWE56" s="163"/>
      <c r="LWF56" s="163"/>
      <c r="LWG56" s="163"/>
      <c r="LWH56" s="163"/>
      <c r="LWI56" s="163"/>
      <c r="LWJ56" s="163"/>
      <c r="LWK56" s="163"/>
      <c r="LWL56" s="163"/>
      <c r="LWM56" s="163"/>
      <c r="LWN56" s="163"/>
      <c r="LWO56" s="163"/>
      <c r="LWP56" s="163"/>
      <c r="LWQ56" s="163"/>
      <c r="LWR56" s="163"/>
      <c r="LWS56" s="163"/>
      <c r="LWT56" s="163"/>
      <c r="LWU56" s="163"/>
      <c r="LWV56" s="163"/>
      <c r="LWW56" s="163"/>
      <c r="LWX56" s="163"/>
      <c r="LWY56" s="163"/>
      <c r="LWZ56" s="163"/>
      <c r="LXA56" s="163"/>
      <c r="LXB56" s="163"/>
      <c r="LXC56" s="163"/>
      <c r="LXD56" s="163"/>
      <c r="LXE56" s="163"/>
      <c r="LXF56" s="163"/>
      <c r="LXG56" s="163"/>
      <c r="LXH56" s="163"/>
      <c r="LXI56" s="163"/>
      <c r="LXJ56" s="163"/>
      <c r="LXK56" s="163"/>
      <c r="LXL56" s="163"/>
      <c r="LXM56" s="163"/>
      <c r="LXN56" s="163"/>
      <c r="LXO56" s="163"/>
      <c r="LXP56" s="163"/>
      <c r="LXQ56" s="163"/>
      <c r="LXR56" s="163"/>
      <c r="LXS56" s="163"/>
      <c r="LXT56" s="163"/>
      <c r="LXU56" s="163"/>
      <c r="LXV56" s="163"/>
      <c r="LXW56" s="163"/>
      <c r="LXX56" s="163"/>
      <c r="LXY56" s="163"/>
      <c r="LXZ56" s="163"/>
      <c r="LYA56" s="163"/>
      <c r="LYB56" s="163"/>
      <c r="LYC56" s="163"/>
      <c r="LYD56" s="163"/>
      <c r="LYE56" s="163"/>
      <c r="LYF56" s="163"/>
      <c r="LYG56" s="163"/>
      <c r="LYH56" s="163"/>
      <c r="LYI56" s="163"/>
      <c r="LYJ56" s="163"/>
      <c r="LYK56" s="163"/>
      <c r="LYL56" s="163"/>
      <c r="LYM56" s="163"/>
      <c r="LYN56" s="163"/>
      <c r="LYO56" s="163"/>
      <c r="LYP56" s="163"/>
      <c r="LYQ56" s="163"/>
      <c r="LYR56" s="163"/>
      <c r="LYS56" s="163"/>
      <c r="LYT56" s="163"/>
      <c r="LYU56" s="163"/>
      <c r="LYV56" s="163"/>
      <c r="LYW56" s="163"/>
      <c r="LYX56" s="163"/>
      <c r="LYY56" s="163"/>
      <c r="LYZ56" s="163"/>
      <c r="LZA56" s="163"/>
      <c r="LZB56" s="163"/>
      <c r="LZC56" s="163"/>
      <c r="LZD56" s="163"/>
      <c r="LZE56" s="163"/>
      <c r="LZF56" s="163"/>
      <c r="LZG56" s="163"/>
      <c r="LZH56" s="163"/>
      <c r="LZI56" s="163"/>
      <c r="LZJ56" s="163"/>
      <c r="LZK56" s="163"/>
      <c r="LZL56" s="163"/>
      <c r="LZM56" s="163"/>
      <c r="LZN56" s="163"/>
      <c r="LZO56" s="163"/>
      <c r="LZP56" s="163"/>
      <c r="LZQ56" s="163"/>
      <c r="LZR56" s="163"/>
      <c r="LZS56" s="163"/>
      <c r="LZT56" s="163"/>
      <c r="LZU56" s="163"/>
      <c r="LZV56" s="163"/>
      <c r="LZW56" s="163"/>
      <c r="LZX56" s="163"/>
      <c r="LZY56" s="163"/>
      <c r="LZZ56" s="163"/>
      <c r="MAA56" s="163"/>
      <c r="MAB56" s="163"/>
      <c r="MAC56" s="163"/>
      <c r="MAD56" s="163"/>
      <c r="MAE56" s="163"/>
      <c r="MAF56" s="163"/>
      <c r="MAG56" s="163"/>
      <c r="MAH56" s="163"/>
      <c r="MAI56" s="163"/>
      <c r="MAJ56" s="163"/>
      <c r="MAK56" s="163"/>
      <c r="MAL56" s="163"/>
      <c r="MAM56" s="163"/>
      <c r="MAN56" s="163"/>
      <c r="MAO56" s="163"/>
      <c r="MAP56" s="163"/>
      <c r="MAQ56" s="163"/>
      <c r="MAR56" s="163"/>
      <c r="MAS56" s="163"/>
      <c r="MAT56" s="163"/>
      <c r="MAU56" s="163"/>
      <c r="MAV56" s="163"/>
      <c r="MAW56" s="163"/>
      <c r="MAX56" s="163"/>
      <c r="MAY56" s="163"/>
      <c r="MAZ56" s="163"/>
      <c r="MBA56" s="163"/>
      <c r="MBB56" s="163"/>
      <c r="MBC56" s="163"/>
      <c r="MBD56" s="163"/>
      <c r="MBE56" s="163"/>
      <c r="MBF56" s="163"/>
      <c r="MBG56" s="163"/>
      <c r="MBH56" s="163"/>
      <c r="MBI56" s="163"/>
      <c r="MBJ56" s="163"/>
      <c r="MBK56" s="163"/>
      <c r="MBL56" s="163"/>
      <c r="MBM56" s="163"/>
      <c r="MBN56" s="163"/>
      <c r="MBO56" s="163"/>
      <c r="MBP56" s="163"/>
      <c r="MBQ56" s="163"/>
      <c r="MBR56" s="163"/>
      <c r="MBS56" s="163"/>
      <c r="MBT56" s="163"/>
      <c r="MBU56" s="163"/>
      <c r="MBV56" s="163"/>
      <c r="MBW56" s="163"/>
      <c r="MBX56" s="163"/>
      <c r="MBY56" s="163"/>
      <c r="MBZ56" s="163"/>
      <c r="MCA56" s="163"/>
      <c r="MCB56" s="163"/>
      <c r="MCC56" s="163"/>
      <c r="MCD56" s="163"/>
      <c r="MCE56" s="163"/>
      <c r="MCF56" s="163"/>
      <c r="MCG56" s="163"/>
      <c r="MCH56" s="163"/>
      <c r="MCI56" s="163"/>
      <c r="MCJ56" s="163"/>
      <c r="MCK56" s="163"/>
      <c r="MCL56" s="163"/>
      <c r="MCM56" s="163"/>
      <c r="MCN56" s="163"/>
      <c r="MCO56" s="163"/>
      <c r="MCP56" s="163"/>
      <c r="MCQ56" s="163"/>
      <c r="MCR56" s="163"/>
      <c r="MCS56" s="163"/>
      <c r="MCT56" s="163"/>
      <c r="MCU56" s="163"/>
      <c r="MCV56" s="163"/>
      <c r="MCW56" s="163"/>
      <c r="MCX56" s="163"/>
      <c r="MCY56" s="163"/>
      <c r="MCZ56" s="163"/>
      <c r="MDA56" s="163"/>
      <c r="MDB56" s="163"/>
      <c r="MDC56" s="163"/>
      <c r="MDD56" s="163"/>
      <c r="MDE56" s="163"/>
      <c r="MDF56" s="163"/>
      <c r="MDG56" s="163"/>
      <c r="MDH56" s="163"/>
      <c r="MDI56" s="163"/>
      <c r="MDJ56" s="163"/>
      <c r="MDK56" s="163"/>
      <c r="MDL56" s="163"/>
      <c r="MDM56" s="163"/>
      <c r="MDN56" s="163"/>
      <c r="MDO56" s="163"/>
      <c r="MDP56" s="163"/>
      <c r="MDQ56" s="163"/>
      <c r="MDR56" s="163"/>
      <c r="MDS56" s="163"/>
      <c r="MDT56" s="163"/>
      <c r="MDU56" s="163"/>
      <c r="MDV56" s="163"/>
      <c r="MDW56" s="163"/>
      <c r="MDX56" s="163"/>
      <c r="MDY56" s="163"/>
      <c r="MDZ56" s="163"/>
      <c r="MEA56" s="163"/>
      <c r="MEB56" s="163"/>
      <c r="MEC56" s="163"/>
      <c r="MED56" s="163"/>
      <c r="MEE56" s="163"/>
      <c r="MEF56" s="163"/>
      <c r="MEG56" s="163"/>
      <c r="MEH56" s="163"/>
      <c r="MEI56" s="163"/>
      <c r="MEJ56" s="163"/>
      <c r="MEK56" s="163"/>
      <c r="MEL56" s="163"/>
      <c r="MEM56" s="163"/>
      <c r="MEN56" s="163"/>
      <c r="MEO56" s="163"/>
      <c r="MEP56" s="163"/>
      <c r="MEQ56" s="163"/>
      <c r="MER56" s="163"/>
      <c r="MES56" s="163"/>
      <c r="MET56" s="163"/>
      <c r="MEU56" s="163"/>
      <c r="MEV56" s="163"/>
      <c r="MEW56" s="163"/>
      <c r="MEX56" s="163"/>
      <c r="MEY56" s="163"/>
      <c r="MEZ56" s="163"/>
      <c r="MFA56" s="163"/>
      <c r="MFB56" s="163"/>
      <c r="MFC56" s="163"/>
      <c r="MFD56" s="163"/>
      <c r="MFE56" s="163"/>
      <c r="MFF56" s="163"/>
      <c r="MFG56" s="163"/>
      <c r="MFH56" s="163"/>
      <c r="MFI56" s="163"/>
      <c r="MFJ56" s="163"/>
      <c r="MFK56" s="163"/>
      <c r="MFL56" s="163"/>
      <c r="MFM56" s="163"/>
      <c r="MFN56" s="163"/>
      <c r="MFO56" s="163"/>
      <c r="MFP56" s="163"/>
      <c r="MFQ56" s="163"/>
      <c r="MFR56" s="163"/>
      <c r="MFS56" s="163"/>
      <c r="MFT56" s="163"/>
      <c r="MFU56" s="163"/>
      <c r="MFV56" s="163"/>
      <c r="MFW56" s="163"/>
      <c r="MFX56" s="163"/>
      <c r="MFY56" s="163"/>
      <c r="MFZ56" s="163"/>
      <c r="MGA56" s="163"/>
      <c r="MGB56" s="163"/>
      <c r="MGC56" s="163"/>
      <c r="MGD56" s="163"/>
      <c r="MGE56" s="163"/>
      <c r="MGF56" s="163"/>
      <c r="MGG56" s="163"/>
      <c r="MGH56" s="163"/>
      <c r="MGI56" s="163"/>
      <c r="MGJ56" s="163"/>
      <c r="MGK56" s="163"/>
      <c r="MGL56" s="163"/>
      <c r="MGM56" s="163"/>
      <c r="MGN56" s="163"/>
      <c r="MGO56" s="163"/>
      <c r="MGP56" s="163"/>
      <c r="MGQ56" s="163"/>
      <c r="MGR56" s="163"/>
      <c r="MGS56" s="163"/>
      <c r="MGT56" s="163"/>
      <c r="MGU56" s="163"/>
      <c r="MGV56" s="163"/>
      <c r="MGW56" s="163"/>
      <c r="MGX56" s="163"/>
      <c r="MGY56" s="163"/>
      <c r="MGZ56" s="163"/>
      <c r="MHA56" s="163"/>
      <c r="MHB56" s="163"/>
      <c r="MHC56" s="163"/>
      <c r="MHD56" s="163"/>
      <c r="MHE56" s="163"/>
      <c r="MHF56" s="163"/>
      <c r="MHG56" s="163"/>
      <c r="MHH56" s="163"/>
      <c r="MHI56" s="163"/>
      <c r="MHJ56" s="163"/>
      <c r="MHK56" s="163"/>
      <c r="MHL56" s="163"/>
      <c r="MHM56" s="163"/>
      <c r="MHN56" s="163"/>
      <c r="MHO56" s="163"/>
      <c r="MHP56" s="163"/>
      <c r="MHQ56" s="163"/>
      <c r="MHR56" s="163"/>
      <c r="MHS56" s="163"/>
      <c r="MHT56" s="163"/>
      <c r="MHU56" s="163"/>
      <c r="MHV56" s="163"/>
      <c r="MHW56" s="163"/>
      <c r="MHX56" s="163"/>
      <c r="MHY56" s="163"/>
      <c r="MHZ56" s="163"/>
      <c r="MIA56" s="163"/>
      <c r="MIB56" s="163"/>
      <c r="MIC56" s="163"/>
      <c r="MID56" s="163"/>
      <c r="MIE56" s="163"/>
      <c r="MIF56" s="163"/>
      <c r="MIG56" s="163"/>
      <c r="MIH56" s="163"/>
      <c r="MII56" s="163"/>
      <c r="MIJ56" s="163"/>
      <c r="MIK56" s="163"/>
      <c r="MIL56" s="163"/>
      <c r="MIM56" s="163"/>
      <c r="MIN56" s="163"/>
      <c r="MIO56" s="163"/>
      <c r="MIP56" s="163"/>
      <c r="MIQ56" s="163"/>
      <c r="MIR56" s="163"/>
      <c r="MIS56" s="163"/>
      <c r="MIT56" s="163"/>
      <c r="MIU56" s="163"/>
      <c r="MIV56" s="163"/>
      <c r="MIW56" s="163"/>
      <c r="MIX56" s="163"/>
      <c r="MIY56" s="163"/>
      <c r="MIZ56" s="163"/>
      <c r="MJA56" s="163"/>
      <c r="MJB56" s="163"/>
      <c r="MJC56" s="163"/>
      <c r="MJD56" s="163"/>
      <c r="MJE56" s="163"/>
      <c r="MJF56" s="163"/>
      <c r="MJG56" s="163"/>
      <c r="MJH56" s="163"/>
      <c r="MJI56" s="163"/>
      <c r="MJJ56" s="163"/>
      <c r="MJK56" s="163"/>
      <c r="MJL56" s="163"/>
      <c r="MJM56" s="163"/>
      <c r="MJN56" s="163"/>
      <c r="MJO56" s="163"/>
      <c r="MJP56" s="163"/>
      <c r="MJQ56" s="163"/>
      <c r="MJR56" s="163"/>
      <c r="MJS56" s="163"/>
      <c r="MJT56" s="163"/>
      <c r="MJU56" s="163"/>
      <c r="MJV56" s="163"/>
      <c r="MJW56" s="163"/>
      <c r="MJX56" s="163"/>
      <c r="MJY56" s="163"/>
      <c r="MJZ56" s="163"/>
      <c r="MKA56" s="163"/>
      <c r="MKB56" s="163"/>
      <c r="MKC56" s="163"/>
      <c r="MKD56" s="163"/>
      <c r="MKE56" s="163"/>
      <c r="MKF56" s="163"/>
      <c r="MKG56" s="163"/>
      <c r="MKH56" s="163"/>
      <c r="MKI56" s="163"/>
      <c r="MKJ56" s="163"/>
      <c r="MKK56" s="163"/>
      <c r="MKL56" s="163"/>
      <c r="MKM56" s="163"/>
      <c r="MKN56" s="163"/>
      <c r="MKO56" s="163"/>
      <c r="MKP56" s="163"/>
      <c r="MKQ56" s="163"/>
      <c r="MKR56" s="163"/>
      <c r="MKS56" s="163"/>
      <c r="MKT56" s="163"/>
      <c r="MKU56" s="163"/>
      <c r="MKV56" s="163"/>
      <c r="MKW56" s="163"/>
      <c r="MKX56" s="163"/>
      <c r="MKY56" s="163"/>
      <c r="MKZ56" s="163"/>
      <c r="MLA56" s="163"/>
      <c r="MLB56" s="163"/>
      <c r="MLC56" s="163"/>
      <c r="MLD56" s="163"/>
      <c r="MLE56" s="163"/>
      <c r="MLF56" s="163"/>
      <c r="MLG56" s="163"/>
      <c r="MLH56" s="163"/>
      <c r="MLI56" s="163"/>
      <c r="MLJ56" s="163"/>
      <c r="MLK56" s="163"/>
      <c r="MLL56" s="163"/>
      <c r="MLM56" s="163"/>
      <c r="MLN56" s="163"/>
      <c r="MLO56" s="163"/>
      <c r="MLP56" s="163"/>
      <c r="MLQ56" s="163"/>
      <c r="MLR56" s="163"/>
      <c r="MLS56" s="163"/>
      <c r="MLT56" s="163"/>
      <c r="MLU56" s="163"/>
      <c r="MLV56" s="163"/>
      <c r="MLW56" s="163"/>
      <c r="MLX56" s="163"/>
      <c r="MLY56" s="163"/>
      <c r="MLZ56" s="163"/>
      <c r="MMA56" s="163"/>
      <c r="MMB56" s="163"/>
      <c r="MMC56" s="163"/>
      <c r="MMD56" s="163"/>
      <c r="MME56" s="163"/>
      <c r="MMF56" s="163"/>
      <c r="MMG56" s="163"/>
      <c r="MMH56" s="163"/>
      <c r="MMI56" s="163"/>
      <c r="MMJ56" s="163"/>
      <c r="MMK56" s="163"/>
      <c r="MML56" s="163"/>
      <c r="MMM56" s="163"/>
      <c r="MMN56" s="163"/>
      <c r="MMO56" s="163"/>
      <c r="MMP56" s="163"/>
      <c r="MMQ56" s="163"/>
      <c r="MMR56" s="163"/>
      <c r="MMS56" s="163"/>
      <c r="MMT56" s="163"/>
      <c r="MMU56" s="163"/>
      <c r="MMV56" s="163"/>
      <c r="MMW56" s="163"/>
      <c r="MMX56" s="163"/>
      <c r="MMY56" s="163"/>
      <c r="MMZ56" s="163"/>
      <c r="MNA56" s="163"/>
      <c r="MNB56" s="163"/>
      <c r="MNC56" s="163"/>
      <c r="MND56" s="163"/>
      <c r="MNE56" s="163"/>
      <c r="MNF56" s="163"/>
      <c r="MNG56" s="163"/>
      <c r="MNH56" s="163"/>
      <c r="MNI56" s="163"/>
      <c r="MNJ56" s="163"/>
      <c r="MNK56" s="163"/>
      <c r="MNL56" s="163"/>
      <c r="MNM56" s="163"/>
      <c r="MNN56" s="163"/>
      <c r="MNO56" s="163"/>
      <c r="MNP56" s="163"/>
      <c r="MNQ56" s="163"/>
      <c r="MNR56" s="163"/>
      <c r="MNS56" s="163"/>
      <c r="MNT56" s="163"/>
      <c r="MNU56" s="163"/>
      <c r="MNV56" s="163"/>
      <c r="MNW56" s="163"/>
      <c r="MNX56" s="163"/>
      <c r="MNY56" s="163"/>
      <c r="MNZ56" s="163"/>
      <c r="MOA56" s="163"/>
      <c r="MOB56" s="163"/>
      <c r="MOC56" s="163"/>
      <c r="MOD56" s="163"/>
      <c r="MOE56" s="163"/>
      <c r="MOF56" s="163"/>
      <c r="MOG56" s="163"/>
      <c r="MOH56" s="163"/>
      <c r="MOI56" s="163"/>
      <c r="MOJ56" s="163"/>
      <c r="MOK56" s="163"/>
      <c r="MOL56" s="163"/>
      <c r="MOM56" s="163"/>
      <c r="MON56" s="163"/>
      <c r="MOO56" s="163"/>
      <c r="MOP56" s="163"/>
      <c r="MOQ56" s="163"/>
      <c r="MOR56" s="163"/>
      <c r="MOS56" s="163"/>
      <c r="MOT56" s="163"/>
      <c r="MOU56" s="163"/>
      <c r="MOV56" s="163"/>
      <c r="MOW56" s="163"/>
      <c r="MOX56" s="163"/>
      <c r="MOY56" s="163"/>
      <c r="MOZ56" s="163"/>
      <c r="MPA56" s="163"/>
      <c r="MPB56" s="163"/>
      <c r="MPC56" s="163"/>
      <c r="MPD56" s="163"/>
      <c r="MPE56" s="163"/>
      <c r="MPF56" s="163"/>
      <c r="MPG56" s="163"/>
      <c r="MPH56" s="163"/>
      <c r="MPI56" s="163"/>
      <c r="MPJ56" s="163"/>
      <c r="MPK56" s="163"/>
      <c r="MPL56" s="163"/>
      <c r="MPM56" s="163"/>
      <c r="MPN56" s="163"/>
      <c r="MPO56" s="163"/>
      <c r="MPP56" s="163"/>
      <c r="MPQ56" s="163"/>
      <c r="MPR56" s="163"/>
      <c r="MPS56" s="163"/>
      <c r="MPT56" s="163"/>
      <c r="MPU56" s="163"/>
      <c r="MPV56" s="163"/>
      <c r="MPW56" s="163"/>
      <c r="MPX56" s="163"/>
      <c r="MPY56" s="163"/>
      <c r="MPZ56" s="163"/>
      <c r="MQA56" s="163"/>
      <c r="MQB56" s="163"/>
      <c r="MQC56" s="163"/>
      <c r="MQD56" s="163"/>
      <c r="MQE56" s="163"/>
      <c r="MQF56" s="163"/>
      <c r="MQG56" s="163"/>
      <c r="MQH56" s="163"/>
      <c r="MQI56" s="163"/>
      <c r="MQJ56" s="163"/>
      <c r="MQK56" s="163"/>
      <c r="MQL56" s="163"/>
      <c r="MQM56" s="163"/>
      <c r="MQN56" s="163"/>
      <c r="MQO56" s="163"/>
      <c r="MQP56" s="163"/>
      <c r="MQQ56" s="163"/>
      <c r="MQR56" s="163"/>
      <c r="MQS56" s="163"/>
      <c r="MQT56" s="163"/>
      <c r="MQU56" s="163"/>
      <c r="MQV56" s="163"/>
      <c r="MQW56" s="163"/>
      <c r="MQX56" s="163"/>
      <c r="MQY56" s="163"/>
      <c r="MQZ56" s="163"/>
      <c r="MRA56" s="163"/>
      <c r="MRB56" s="163"/>
      <c r="MRC56" s="163"/>
      <c r="MRD56" s="163"/>
      <c r="MRE56" s="163"/>
      <c r="MRF56" s="163"/>
      <c r="MRG56" s="163"/>
      <c r="MRH56" s="163"/>
      <c r="MRI56" s="163"/>
      <c r="MRJ56" s="163"/>
      <c r="MRK56" s="163"/>
      <c r="MRL56" s="163"/>
      <c r="MRM56" s="163"/>
      <c r="MRN56" s="163"/>
      <c r="MRO56" s="163"/>
      <c r="MRP56" s="163"/>
      <c r="MRQ56" s="163"/>
      <c r="MRR56" s="163"/>
      <c r="MRS56" s="163"/>
      <c r="MRT56" s="163"/>
      <c r="MRU56" s="163"/>
      <c r="MRV56" s="163"/>
      <c r="MRW56" s="163"/>
      <c r="MRX56" s="163"/>
      <c r="MRY56" s="163"/>
      <c r="MRZ56" s="163"/>
      <c r="MSA56" s="163"/>
      <c r="MSB56" s="163"/>
      <c r="MSC56" s="163"/>
      <c r="MSD56" s="163"/>
      <c r="MSE56" s="163"/>
      <c r="MSF56" s="163"/>
      <c r="MSG56" s="163"/>
      <c r="MSH56" s="163"/>
      <c r="MSI56" s="163"/>
      <c r="MSJ56" s="163"/>
      <c r="MSK56" s="163"/>
      <c r="MSL56" s="163"/>
      <c r="MSM56" s="163"/>
      <c r="MSN56" s="163"/>
      <c r="MSO56" s="163"/>
      <c r="MSP56" s="163"/>
      <c r="MSQ56" s="163"/>
      <c r="MSR56" s="163"/>
      <c r="MSS56" s="163"/>
      <c r="MST56" s="163"/>
      <c r="MSU56" s="163"/>
      <c r="MSV56" s="163"/>
      <c r="MSW56" s="163"/>
      <c r="MSX56" s="163"/>
      <c r="MSY56" s="163"/>
      <c r="MSZ56" s="163"/>
      <c r="MTA56" s="163"/>
      <c r="MTB56" s="163"/>
      <c r="MTC56" s="163"/>
      <c r="MTD56" s="163"/>
      <c r="MTE56" s="163"/>
      <c r="MTF56" s="163"/>
      <c r="MTG56" s="163"/>
      <c r="MTH56" s="163"/>
      <c r="MTI56" s="163"/>
      <c r="MTJ56" s="163"/>
      <c r="MTK56" s="163"/>
      <c r="MTL56" s="163"/>
      <c r="MTM56" s="163"/>
      <c r="MTN56" s="163"/>
      <c r="MTO56" s="163"/>
      <c r="MTP56" s="163"/>
      <c r="MTQ56" s="163"/>
      <c r="MTR56" s="163"/>
      <c r="MTS56" s="163"/>
      <c r="MTT56" s="163"/>
      <c r="MTU56" s="163"/>
      <c r="MTV56" s="163"/>
      <c r="MTW56" s="163"/>
      <c r="MTX56" s="163"/>
      <c r="MTY56" s="163"/>
      <c r="MTZ56" s="163"/>
      <c r="MUA56" s="163"/>
      <c r="MUB56" s="163"/>
      <c r="MUC56" s="163"/>
      <c r="MUD56" s="163"/>
      <c r="MUE56" s="163"/>
      <c r="MUF56" s="163"/>
      <c r="MUG56" s="163"/>
      <c r="MUH56" s="163"/>
      <c r="MUI56" s="163"/>
      <c r="MUJ56" s="163"/>
      <c r="MUK56" s="163"/>
      <c r="MUL56" s="163"/>
      <c r="MUM56" s="163"/>
      <c r="MUN56" s="163"/>
      <c r="MUO56" s="163"/>
      <c r="MUP56" s="163"/>
      <c r="MUQ56" s="163"/>
      <c r="MUR56" s="163"/>
      <c r="MUS56" s="163"/>
      <c r="MUT56" s="163"/>
      <c r="MUU56" s="163"/>
      <c r="MUV56" s="163"/>
      <c r="MUW56" s="163"/>
      <c r="MUX56" s="163"/>
      <c r="MUY56" s="163"/>
      <c r="MUZ56" s="163"/>
      <c r="MVA56" s="163"/>
      <c r="MVB56" s="163"/>
      <c r="MVC56" s="163"/>
      <c r="MVD56" s="163"/>
      <c r="MVE56" s="163"/>
      <c r="MVF56" s="163"/>
      <c r="MVG56" s="163"/>
      <c r="MVH56" s="163"/>
      <c r="MVI56" s="163"/>
      <c r="MVJ56" s="163"/>
      <c r="MVK56" s="163"/>
      <c r="MVL56" s="163"/>
      <c r="MVM56" s="163"/>
      <c r="MVN56" s="163"/>
      <c r="MVO56" s="163"/>
      <c r="MVP56" s="163"/>
      <c r="MVQ56" s="163"/>
      <c r="MVR56" s="163"/>
      <c r="MVS56" s="163"/>
      <c r="MVT56" s="163"/>
      <c r="MVU56" s="163"/>
      <c r="MVV56" s="163"/>
      <c r="MVW56" s="163"/>
      <c r="MVX56" s="163"/>
      <c r="MVY56" s="163"/>
      <c r="MVZ56" s="163"/>
      <c r="MWA56" s="163"/>
      <c r="MWB56" s="163"/>
      <c r="MWC56" s="163"/>
      <c r="MWD56" s="163"/>
      <c r="MWE56" s="163"/>
      <c r="MWF56" s="163"/>
      <c r="MWG56" s="163"/>
      <c r="MWH56" s="163"/>
      <c r="MWI56" s="163"/>
      <c r="MWJ56" s="163"/>
      <c r="MWK56" s="163"/>
      <c r="MWL56" s="163"/>
      <c r="MWM56" s="163"/>
      <c r="MWN56" s="163"/>
      <c r="MWO56" s="163"/>
      <c r="MWP56" s="163"/>
      <c r="MWQ56" s="163"/>
      <c r="MWR56" s="163"/>
      <c r="MWS56" s="163"/>
      <c r="MWT56" s="163"/>
      <c r="MWU56" s="163"/>
      <c r="MWV56" s="163"/>
      <c r="MWW56" s="163"/>
      <c r="MWX56" s="163"/>
      <c r="MWY56" s="163"/>
      <c r="MWZ56" s="163"/>
      <c r="MXA56" s="163"/>
      <c r="MXB56" s="163"/>
      <c r="MXC56" s="163"/>
      <c r="MXD56" s="163"/>
      <c r="MXE56" s="163"/>
      <c r="MXF56" s="163"/>
      <c r="MXG56" s="163"/>
      <c r="MXH56" s="163"/>
      <c r="MXI56" s="163"/>
      <c r="MXJ56" s="163"/>
      <c r="MXK56" s="163"/>
      <c r="MXL56" s="163"/>
      <c r="MXM56" s="163"/>
      <c r="MXN56" s="163"/>
      <c r="MXO56" s="163"/>
      <c r="MXP56" s="163"/>
      <c r="MXQ56" s="163"/>
      <c r="MXR56" s="163"/>
      <c r="MXS56" s="163"/>
      <c r="MXT56" s="163"/>
      <c r="MXU56" s="163"/>
      <c r="MXV56" s="163"/>
      <c r="MXW56" s="163"/>
      <c r="MXX56" s="163"/>
      <c r="MXY56" s="163"/>
      <c r="MXZ56" s="163"/>
      <c r="MYA56" s="163"/>
      <c r="MYB56" s="163"/>
      <c r="MYC56" s="163"/>
      <c r="MYD56" s="163"/>
      <c r="MYE56" s="163"/>
      <c r="MYF56" s="163"/>
      <c r="MYG56" s="163"/>
      <c r="MYH56" s="163"/>
      <c r="MYI56" s="163"/>
      <c r="MYJ56" s="163"/>
      <c r="MYK56" s="163"/>
      <c r="MYL56" s="163"/>
      <c r="MYM56" s="163"/>
      <c r="MYN56" s="163"/>
      <c r="MYO56" s="163"/>
      <c r="MYP56" s="163"/>
      <c r="MYQ56" s="163"/>
      <c r="MYR56" s="163"/>
      <c r="MYS56" s="163"/>
      <c r="MYT56" s="163"/>
      <c r="MYU56" s="163"/>
      <c r="MYV56" s="163"/>
      <c r="MYW56" s="163"/>
      <c r="MYX56" s="163"/>
      <c r="MYY56" s="163"/>
      <c r="MYZ56" s="163"/>
      <c r="MZA56" s="163"/>
      <c r="MZB56" s="163"/>
      <c r="MZC56" s="163"/>
      <c r="MZD56" s="163"/>
      <c r="MZE56" s="163"/>
      <c r="MZF56" s="163"/>
      <c r="MZG56" s="163"/>
      <c r="MZH56" s="163"/>
      <c r="MZI56" s="163"/>
      <c r="MZJ56" s="163"/>
      <c r="MZK56" s="163"/>
      <c r="MZL56" s="163"/>
      <c r="MZM56" s="163"/>
      <c r="MZN56" s="163"/>
      <c r="MZO56" s="163"/>
      <c r="MZP56" s="163"/>
      <c r="MZQ56" s="163"/>
      <c r="MZR56" s="163"/>
      <c r="MZS56" s="163"/>
      <c r="MZT56" s="163"/>
      <c r="MZU56" s="163"/>
      <c r="MZV56" s="163"/>
      <c r="MZW56" s="163"/>
      <c r="MZX56" s="163"/>
      <c r="MZY56" s="163"/>
      <c r="MZZ56" s="163"/>
      <c r="NAA56" s="163"/>
      <c r="NAB56" s="163"/>
      <c r="NAC56" s="163"/>
      <c r="NAD56" s="163"/>
      <c r="NAE56" s="163"/>
      <c r="NAF56" s="163"/>
      <c r="NAG56" s="163"/>
      <c r="NAH56" s="163"/>
      <c r="NAI56" s="163"/>
      <c r="NAJ56" s="163"/>
      <c r="NAK56" s="163"/>
      <c r="NAL56" s="163"/>
      <c r="NAM56" s="163"/>
      <c r="NAN56" s="163"/>
      <c r="NAO56" s="163"/>
      <c r="NAP56" s="163"/>
      <c r="NAQ56" s="163"/>
      <c r="NAR56" s="163"/>
      <c r="NAS56" s="163"/>
      <c r="NAT56" s="163"/>
      <c r="NAU56" s="163"/>
      <c r="NAV56" s="163"/>
      <c r="NAW56" s="163"/>
      <c r="NAX56" s="163"/>
      <c r="NAY56" s="163"/>
      <c r="NAZ56" s="163"/>
      <c r="NBA56" s="163"/>
      <c r="NBB56" s="163"/>
      <c r="NBC56" s="163"/>
      <c r="NBD56" s="163"/>
      <c r="NBE56" s="163"/>
      <c r="NBF56" s="163"/>
      <c r="NBG56" s="163"/>
      <c r="NBH56" s="163"/>
      <c r="NBI56" s="163"/>
      <c r="NBJ56" s="163"/>
      <c r="NBK56" s="163"/>
      <c r="NBL56" s="163"/>
      <c r="NBM56" s="163"/>
      <c r="NBN56" s="163"/>
      <c r="NBO56" s="163"/>
      <c r="NBP56" s="163"/>
      <c r="NBQ56" s="163"/>
      <c r="NBR56" s="163"/>
      <c r="NBS56" s="163"/>
      <c r="NBT56" s="163"/>
      <c r="NBU56" s="163"/>
      <c r="NBV56" s="163"/>
      <c r="NBW56" s="163"/>
      <c r="NBX56" s="163"/>
      <c r="NBY56" s="163"/>
      <c r="NBZ56" s="163"/>
      <c r="NCA56" s="163"/>
      <c r="NCB56" s="163"/>
      <c r="NCC56" s="163"/>
      <c r="NCD56" s="163"/>
      <c r="NCE56" s="163"/>
      <c r="NCF56" s="163"/>
      <c r="NCG56" s="163"/>
      <c r="NCH56" s="163"/>
      <c r="NCI56" s="163"/>
      <c r="NCJ56" s="163"/>
      <c r="NCK56" s="163"/>
      <c r="NCL56" s="163"/>
      <c r="NCM56" s="163"/>
      <c r="NCN56" s="163"/>
      <c r="NCO56" s="163"/>
      <c r="NCP56" s="163"/>
      <c r="NCQ56" s="163"/>
      <c r="NCR56" s="163"/>
      <c r="NCS56" s="163"/>
      <c r="NCT56" s="163"/>
      <c r="NCU56" s="163"/>
      <c r="NCV56" s="163"/>
      <c r="NCW56" s="163"/>
      <c r="NCX56" s="163"/>
      <c r="NCY56" s="163"/>
      <c r="NCZ56" s="163"/>
      <c r="NDA56" s="163"/>
      <c r="NDB56" s="163"/>
      <c r="NDC56" s="163"/>
      <c r="NDD56" s="163"/>
      <c r="NDE56" s="163"/>
      <c r="NDF56" s="163"/>
      <c r="NDG56" s="163"/>
      <c r="NDH56" s="163"/>
      <c r="NDI56" s="163"/>
      <c r="NDJ56" s="163"/>
      <c r="NDK56" s="163"/>
      <c r="NDL56" s="163"/>
      <c r="NDM56" s="163"/>
      <c r="NDN56" s="163"/>
      <c r="NDO56" s="163"/>
      <c r="NDP56" s="163"/>
      <c r="NDQ56" s="163"/>
      <c r="NDR56" s="163"/>
      <c r="NDS56" s="163"/>
      <c r="NDT56" s="163"/>
      <c r="NDU56" s="163"/>
      <c r="NDV56" s="163"/>
      <c r="NDW56" s="163"/>
      <c r="NDX56" s="163"/>
      <c r="NDY56" s="163"/>
      <c r="NDZ56" s="163"/>
      <c r="NEA56" s="163"/>
      <c r="NEB56" s="163"/>
      <c r="NEC56" s="163"/>
      <c r="NED56" s="163"/>
      <c r="NEE56" s="163"/>
      <c r="NEF56" s="163"/>
      <c r="NEG56" s="163"/>
      <c r="NEH56" s="163"/>
      <c r="NEI56" s="163"/>
      <c r="NEJ56" s="163"/>
      <c r="NEK56" s="163"/>
      <c r="NEL56" s="163"/>
      <c r="NEM56" s="163"/>
      <c r="NEN56" s="163"/>
      <c r="NEO56" s="163"/>
      <c r="NEP56" s="163"/>
      <c r="NEQ56" s="163"/>
      <c r="NER56" s="163"/>
      <c r="NES56" s="163"/>
      <c r="NET56" s="163"/>
      <c r="NEU56" s="163"/>
      <c r="NEV56" s="163"/>
      <c r="NEW56" s="163"/>
      <c r="NEX56" s="163"/>
      <c r="NEY56" s="163"/>
      <c r="NEZ56" s="163"/>
      <c r="NFA56" s="163"/>
      <c r="NFB56" s="163"/>
      <c r="NFC56" s="163"/>
      <c r="NFD56" s="163"/>
      <c r="NFE56" s="163"/>
      <c r="NFF56" s="163"/>
      <c r="NFG56" s="163"/>
      <c r="NFH56" s="163"/>
      <c r="NFI56" s="163"/>
      <c r="NFJ56" s="163"/>
      <c r="NFK56" s="163"/>
      <c r="NFL56" s="163"/>
      <c r="NFM56" s="163"/>
      <c r="NFN56" s="163"/>
      <c r="NFO56" s="163"/>
      <c r="NFP56" s="163"/>
      <c r="NFQ56" s="163"/>
      <c r="NFR56" s="163"/>
      <c r="NFS56" s="163"/>
      <c r="NFT56" s="163"/>
      <c r="NFU56" s="163"/>
      <c r="NFV56" s="163"/>
      <c r="NFW56" s="163"/>
      <c r="NFX56" s="163"/>
      <c r="NFY56" s="163"/>
      <c r="NFZ56" s="163"/>
      <c r="NGA56" s="163"/>
      <c r="NGB56" s="163"/>
      <c r="NGC56" s="163"/>
      <c r="NGD56" s="163"/>
      <c r="NGE56" s="163"/>
      <c r="NGF56" s="163"/>
      <c r="NGG56" s="163"/>
      <c r="NGH56" s="163"/>
      <c r="NGI56" s="163"/>
      <c r="NGJ56" s="163"/>
      <c r="NGK56" s="163"/>
      <c r="NGL56" s="163"/>
      <c r="NGM56" s="163"/>
      <c r="NGN56" s="163"/>
      <c r="NGO56" s="163"/>
      <c r="NGP56" s="163"/>
      <c r="NGQ56" s="163"/>
      <c r="NGR56" s="163"/>
      <c r="NGS56" s="163"/>
      <c r="NGT56" s="163"/>
      <c r="NGU56" s="163"/>
      <c r="NGV56" s="163"/>
      <c r="NGW56" s="163"/>
      <c r="NGX56" s="163"/>
      <c r="NGY56" s="163"/>
      <c r="NGZ56" s="163"/>
      <c r="NHA56" s="163"/>
      <c r="NHB56" s="163"/>
      <c r="NHC56" s="163"/>
      <c r="NHD56" s="163"/>
      <c r="NHE56" s="163"/>
      <c r="NHF56" s="163"/>
      <c r="NHG56" s="163"/>
      <c r="NHH56" s="163"/>
      <c r="NHI56" s="163"/>
      <c r="NHJ56" s="163"/>
      <c r="NHK56" s="163"/>
      <c r="NHL56" s="163"/>
      <c r="NHM56" s="163"/>
      <c r="NHN56" s="163"/>
      <c r="NHO56" s="163"/>
      <c r="NHP56" s="163"/>
      <c r="NHQ56" s="163"/>
      <c r="NHR56" s="163"/>
      <c r="NHS56" s="163"/>
      <c r="NHT56" s="163"/>
      <c r="NHU56" s="163"/>
      <c r="NHV56" s="163"/>
      <c r="NHW56" s="163"/>
      <c r="NHX56" s="163"/>
      <c r="NHY56" s="163"/>
      <c r="NHZ56" s="163"/>
      <c r="NIA56" s="163"/>
      <c r="NIB56" s="163"/>
      <c r="NIC56" s="163"/>
      <c r="NID56" s="163"/>
      <c r="NIE56" s="163"/>
      <c r="NIF56" s="163"/>
      <c r="NIG56" s="163"/>
      <c r="NIH56" s="163"/>
      <c r="NII56" s="163"/>
      <c r="NIJ56" s="163"/>
      <c r="NIK56" s="163"/>
      <c r="NIL56" s="163"/>
      <c r="NIM56" s="163"/>
      <c r="NIN56" s="163"/>
      <c r="NIO56" s="163"/>
      <c r="NIP56" s="163"/>
      <c r="NIQ56" s="163"/>
      <c r="NIR56" s="163"/>
      <c r="NIS56" s="163"/>
      <c r="NIT56" s="163"/>
      <c r="NIU56" s="163"/>
      <c r="NIV56" s="163"/>
      <c r="NIW56" s="163"/>
      <c r="NIX56" s="163"/>
      <c r="NIY56" s="163"/>
      <c r="NIZ56" s="163"/>
      <c r="NJA56" s="163"/>
      <c r="NJB56" s="163"/>
      <c r="NJC56" s="163"/>
      <c r="NJD56" s="163"/>
      <c r="NJE56" s="163"/>
      <c r="NJF56" s="163"/>
      <c r="NJG56" s="163"/>
      <c r="NJH56" s="163"/>
      <c r="NJI56" s="163"/>
      <c r="NJJ56" s="163"/>
      <c r="NJK56" s="163"/>
      <c r="NJL56" s="163"/>
      <c r="NJM56" s="163"/>
      <c r="NJN56" s="163"/>
      <c r="NJO56" s="163"/>
      <c r="NJP56" s="163"/>
      <c r="NJQ56" s="163"/>
      <c r="NJR56" s="163"/>
      <c r="NJS56" s="163"/>
      <c r="NJT56" s="163"/>
      <c r="NJU56" s="163"/>
      <c r="NJV56" s="163"/>
      <c r="NJW56" s="163"/>
      <c r="NJX56" s="163"/>
      <c r="NJY56" s="163"/>
      <c r="NJZ56" s="163"/>
      <c r="NKA56" s="163"/>
      <c r="NKB56" s="163"/>
      <c r="NKC56" s="163"/>
      <c r="NKD56" s="163"/>
      <c r="NKE56" s="163"/>
      <c r="NKF56" s="163"/>
      <c r="NKG56" s="163"/>
      <c r="NKH56" s="163"/>
      <c r="NKI56" s="163"/>
      <c r="NKJ56" s="163"/>
      <c r="NKK56" s="163"/>
      <c r="NKL56" s="163"/>
      <c r="NKM56" s="163"/>
      <c r="NKN56" s="163"/>
      <c r="NKO56" s="163"/>
      <c r="NKP56" s="163"/>
      <c r="NKQ56" s="163"/>
      <c r="NKR56" s="163"/>
      <c r="NKS56" s="163"/>
      <c r="NKT56" s="163"/>
      <c r="NKU56" s="163"/>
      <c r="NKV56" s="163"/>
      <c r="NKW56" s="163"/>
      <c r="NKX56" s="163"/>
      <c r="NKY56" s="163"/>
      <c r="NKZ56" s="163"/>
      <c r="NLA56" s="163"/>
      <c r="NLB56" s="163"/>
      <c r="NLC56" s="163"/>
      <c r="NLD56" s="163"/>
      <c r="NLE56" s="163"/>
      <c r="NLF56" s="163"/>
      <c r="NLG56" s="163"/>
      <c r="NLH56" s="163"/>
      <c r="NLI56" s="163"/>
      <c r="NLJ56" s="163"/>
      <c r="NLK56" s="163"/>
      <c r="NLL56" s="163"/>
      <c r="NLM56" s="163"/>
      <c r="NLN56" s="163"/>
      <c r="NLO56" s="163"/>
      <c r="NLP56" s="163"/>
      <c r="NLQ56" s="163"/>
      <c r="NLR56" s="163"/>
      <c r="NLS56" s="163"/>
      <c r="NLT56" s="163"/>
      <c r="NLU56" s="163"/>
      <c r="NLV56" s="163"/>
      <c r="NLW56" s="163"/>
      <c r="NLX56" s="163"/>
      <c r="NLY56" s="163"/>
      <c r="NLZ56" s="163"/>
      <c r="NMA56" s="163"/>
      <c r="NMB56" s="163"/>
      <c r="NMC56" s="163"/>
      <c r="NMD56" s="163"/>
      <c r="NME56" s="163"/>
      <c r="NMF56" s="163"/>
      <c r="NMG56" s="163"/>
      <c r="NMH56" s="163"/>
      <c r="NMI56" s="163"/>
      <c r="NMJ56" s="163"/>
      <c r="NMK56" s="163"/>
      <c r="NML56" s="163"/>
      <c r="NMM56" s="163"/>
      <c r="NMN56" s="163"/>
      <c r="NMO56" s="163"/>
      <c r="NMP56" s="163"/>
      <c r="NMQ56" s="163"/>
      <c r="NMR56" s="163"/>
      <c r="NMS56" s="163"/>
      <c r="NMT56" s="163"/>
      <c r="NMU56" s="163"/>
      <c r="NMV56" s="163"/>
      <c r="NMW56" s="163"/>
      <c r="NMX56" s="163"/>
      <c r="NMY56" s="163"/>
      <c r="NMZ56" s="163"/>
      <c r="NNA56" s="163"/>
      <c r="NNB56" s="163"/>
      <c r="NNC56" s="163"/>
      <c r="NND56" s="163"/>
      <c r="NNE56" s="163"/>
      <c r="NNF56" s="163"/>
      <c r="NNG56" s="163"/>
      <c r="NNH56" s="163"/>
      <c r="NNI56" s="163"/>
      <c r="NNJ56" s="163"/>
      <c r="NNK56" s="163"/>
      <c r="NNL56" s="163"/>
      <c r="NNM56" s="163"/>
      <c r="NNN56" s="163"/>
      <c r="NNO56" s="163"/>
      <c r="NNP56" s="163"/>
      <c r="NNQ56" s="163"/>
      <c r="NNR56" s="163"/>
      <c r="NNS56" s="163"/>
      <c r="NNT56" s="163"/>
      <c r="NNU56" s="163"/>
      <c r="NNV56" s="163"/>
      <c r="NNW56" s="163"/>
      <c r="NNX56" s="163"/>
      <c r="NNY56" s="163"/>
      <c r="NNZ56" s="163"/>
      <c r="NOA56" s="163"/>
      <c r="NOB56" s="163"/>
      <c r="NOC56" s="163"/>
      <c r="NOD56" s="163"/>
      <c r="NOE56" s="163"/>
      <c r="NOF56" s="163"/>
      <c r="NOG56" s="163"/>
      <c r="NOH56" s="163"/>
      <c r="NOI56" s="163"/>
      <c r="NOJ56" s="163"/>
      <c r="NOK56" s="163"/>
      <c r="NOL56" s="163"/>
      <c r="NOM56" s="163"/>
      <c r="NON56" s="163"/>
      <c r="NOO56" s="163"/>
      <c r="NOP56" s="163"/>
      <c r="NOQ56" s="163"/>
      <c r="NOR56" s="163"/>
      <c r="NOS56" s="163"/>
      <c r="NOT56" s="163"/>
      <c r="NOU56" s="163"/>
      <c r="NOV56" s="163"/>
      <c r="NOW56" s="163"/>
      <c r="NOX56" s="163"/>
      <c r="NOY56" s="163"/>
      <c r="NOZ56" s="163"/>
      <c r="NPA56" s="163"/>
      <c r="NPB56" s="163"/>
      <c r="NPC56" s="163"/>
      <c r="NPD56" s="163"/>
      <c r="NPE56" s="163"/>
      <c r="NPF56" s="163"/>
      <c r="NPG56" s="163"/>
      <c r="NPH56" s="163"/>
      <c r="NPI56" s="163"/>
      <c r="NPJ56" s="163"/>
      <c r="NPK56" s="163"/>
      <c r="NPL56" s="163"/>
      <c r="NPM56" s="163"/>
      <c r="NPN56" s="163"/>
      <c r="NPO56" s="163"/>
      <c r="NPP56" s="163"/>
      <c r="NPQ56" s="163"/>
      <c r="NPR56" s="163"/>
      <c r="NPS56" s="163"/>
      <c r="NPT56" s="163"/>
      <c r="NPU56" s="163"/>
      <c r="NPV56" s="163"/>
      <c r="NPW56" s="163"/>
      <c r="NPX56" s="163"/>
      <c r="NPY56" s="163"/>
      <c r="NPZ56" s="163"/>
      <c r="NQA56" s="163"/>
      <c r="NQB56" s="163"/>
      <c r="NQC56" s="163"/>
      <c r="NQD56" s="163"/>
      <c r="NQE56" s="163"/>
      <c r="NQF56" s="163"/>
      <c r="NQG56" s="163"/>
      <c r="NQH56" s="163"/>
      <c r="NQI56" s="163"/>
      <c r="NQJ56" s="163"/>
      <c r="NQK56" s="163"/>
      <c r="NQL56" s="163"/>
      <c r="NQM56" s="163"/>
      <c r="NQN56" s="163"/>
      <c r="NQO56" s="163"/>
      <c r="NQP56" s="163"/>
      <c r="NQQ56" s="163"/>
      <c r="NQR56" s="163"/>
      <c r="NQS56" s="163"/>
      <c r="NQT56" s="163"/>
      <c r="NQU56" s="163"/>
      <c r="NQV56" s="163"/>
      <c r="NQW56" s="163"/>
      <c r="NQX56" s="163"/>
      <c r="NQY56" s="163"/>
      <c r="NQZ56" s="163"/>
      <c r="NRA56" s="163"/>
      <c r="NRB56" s="163"/>
      <c r="NRC56" s="163"/>
      <c r="NRD56" s="163"/>
      <c r="NRE56" s="163"/>
      <c r="NRF56" s="163"/>
      <c r="NRG56" s="163"/>
      <c r="NRH56" s="163"/>
      <c r="NRI56" s="163"/>
      <c r="NRJ56" s="163"/>
      <c r="NRK56" s="163"/>
      <c r="NRL56" s="163"/>
      <c r="NRM56" s="163"/>
      <c r="NRN56" s="163"/>
      <c r="NRO56" s="163"/>
      <c r="NRP56" s="163"/>
      <c r="NRQ56" s="163"/>
      <c r="NRR56" s="163"/>
      <c r="NRS56" s="163"/>
      <c r="NRT56" s="163"/>
      <c r="NRU56" s="163"/>
      <c r="NRV56" s="163"/>
      <c r="NRW56" s="163"/>
      <c r="NRX56" s="163"/>
      <c r="NRY56" s="163"/>
      <c r="NRZ56" s="163"/>
      <c r="NSA56" s="163"/>
      <c r="NSB56" s="163"/>
      <c r="NSC56" s="163"/>
      <c r="NSD56" s="163"/>
      <c r="NSE56" s="163"/>
      <c r="NSF56" s="163"/>
      <c r="NSG56" s="163"/>
      <c r="NSH56" s="163"/>
      <c r="NSI56" s="163"/>
      <c r="NSJ56" s="163"/>
      <c r="NSK56" s="163"/>
      <c r="NSL56" s="163"/>
      <c r="NSM56" s="163"/>
      <c r="NSN56" s="163"/>
      <c r="NSO56" s="163"/>
      <c r="NSP56" s="163"/>
      <c r="NSQ56" s="163"/>
      <c r="NSR56" s="163"/>
      <c r="NSS56" s="163"/>
      <c r="NST56" s="163"/>
      <c r="NSU56" s="163"/>
      <c r="NSV56" s="163"/>
      <c r="NSW56" s="163"/>
      <c r="NSX56" s="163"/>
      <c r="NSY56" s="163"/>
      <c r="NSZ56" s="163"/>
      <c r="NTA56" s="163"/>
      <c r="NTB56" s="163"/>
      <c r="NTC56" s="163"/>
      <c r="NTD56" s="163"/>
      <c r="NTE56" s="163"/>
      <c r="NTF56" s="163"/>
      <c r="NTG56" s="163"/>
      <c r="NTH56" s="163"/>
      <c r="NTI56" s="163"/>
      <c r="NTJ56" s="163"/>
      <c r="NTK56" s="163"/>
      <c r="NTL56" s="163"/>
      <c r="NTM56" s="163"/>
      <c r="NTN56" s="163"/>
      <c r="NTO56" s="163"/>
      <c r="NTP56" s="163"/>
      <c r="NTQ56" s="163"/>
      <c r="NTR56" s="163"/>
      <c r="NTS56" s="163"/>
      <c r="NTT56" s="163"/>
      <c r="NTU56" s="163"/>
      <c r="NTV56" s="163"/>
      <c r="NTW56" s="163"/>
      <c r="NTX56" s="163"/>
      <c r="NTY56" s="163"/>
      <c r="NTZ56" s="163"/>
      <c r="NUA56" s="163"/>
      <c r="NUB56" s="163"/>
      <c r="NUC56" s="163"/>
      <c r="NUD56" s="163"/>
      <c r="NUE56" s="163"/>
      <c r="NUF56" s="163"/>
      <c r="NUG56" s="163"/>
      <c r="NUH56" s="163"/>
      <c r="NUI56" s="163"/>
      <c r="NUJ56" s="163"/>
      <c r="NUK56" s="163"/>
      <c r="NUL56" s="163"/>
      <c r="NUM56" s="163"/>
      <c r="NUN56" s="163"/>
      <c r="NUO56" s="163"/>
      <c r="NUP56" s="163"/>
      <c r="NUQ56" s="163"/>
      <c r="NUR56" s="163"/>
      <c r="NUS56" s="163"/>
      <c r="NUT56" s="163"/>
      <c r="NUU56" s="163"/>
      <c r="NUV56" s="163"/>
      <c r="NUW56" s="163"/>
      <c r="NUX56" s="163"/>
      <c r="NUY56" s="163"/>
      <c r="NUZ56" s="163"/>
      <c r="NVA56" s="163"/>
      <c r="NVB56" s="163"/>
      <c r="NVC56" s="163"/>
      <c r="NVD56" s="163"/>
      <c r="NVE56" s="163"/>
      <c r="NVF56" s="163"/>
      <c r="NVG56" s="163"/>
      <c r="NVH56" s="163"/>
      <c r="NVI56" s="163"/>
      <c r="NVJ56" s="163"/>
      <c r="NVK56" s="163"/>
      <c r="NVL56" s="163"/>
      <c r="NVM56" s="163"/>
      <c r="NVN56" s="163"/>
      <c r="NVO56" s="163"/>
      <c r="NVP56" s="163"/>
      <c r="NVQ56" s="163"/>
      <c r="NVR56" s="163"/>
      <c r="NVS56" s="163"/>
      <c r="NVT56" s="163"/>
      <c r="NVU56" s="163"/>
      <c r="NVV56" s="163"/>
      <c r="NVW56" s="163"/>
      <c r="NVX56" s="163"/>
      <c r="NVY56" s="163"/>
      <c r="NVZ56" s="163"/>
      <c r="NWA56" s="163"/>
      <c r="NWB56" s="163"/>
      <c r="NWC56" s="163"/>
      <c r="NWD56" s="163"/>
      <c r="NWE56" s="163"/>
      <c r="NWF56" s="163"/>
      <c r="NWG56" s="163"/>
      <c r="NWH56" s="163"/>
      <c r="NWI56" s="163"/>
      <c r="NWJ56" s="163"/>
      <c r="NWK56" s="163"/>
      <c r="NWL56" s="163"/>
      <c r="NWM56" s="163"/>
      <c r="NWN56" s="163"/>
      <c r="NWO56" s="163"/>
      <c r="NWP56" s="163"/>
      <c r="NWQ56" s="163"/>
      <c r="NWR56" s="163"/>
      <c r="NWS56" s="163"/>
      <c r="NWT56" s="163"/>
      <c r="NWU56" s="163"/>
      <c r="NWV56" s="163"/>
      <c r="NWW56" s="163"/>
      <c r="NWX56" s="163"/>
      <c r="NWY56" s="163"/>
      <c r="NWZ56" s="163"/>
      <c r="NXA56" s="163"/>
      <c r="NXB56" s="163"/>
      <c r="NXC56" s="163"/>
      <c r="NXD56" s="163"/>
      <c r="NXE56" s="163"/>
      <c r="NXF56" s="163"/>
      <c r="NXG56" s="163"/>
      <c r="NXH56" s="163"/>
      <c r="NXI56" s="163"/>
      <c r="NXJ56" s="163"/>
      <c r="NXK56" s="163"/>
      <c r="NXL56" s="163"/>
      <c r="NXM56" s="163"/>
      <c r="NXN56" s="163"/>
      <c r="NXO56" s="163"/>
      <c r="NXP56" s="163"/>
      <c r="NXQ56" s="163"/>
      <c r="NXR56" s="163"/>
      <c r="NXS56" s="163"/>
      <c r="NXT56" s="163"/>
      <c r="NXU56" s="163"/>
      <c r="NXV56" s="163"/>
      <c r="NXW56" s="163"/>
      <c r="NXX56" s="163"/>
      <c r="NXY56" s="163"/>
      <c r="NXZ56" s="163"/>
      <c r="NYA56" s="163"/>
      <c r="NYB56" s="163"/>
      <c r="NYC56" s="163"/>
      <c r="NYD56" s="163"/>
      <c r="NYE56" s="163"/>
      <c r="NYF56" s="163"/>
      <c r="NYG56" s="163"/>
      <c r="NYH56" s="163"/>
      <c r="NYI56" s="163"/>
      <c r="NYJ56" s="163"/>
      <c r="NYK56" s="163"/>
      <c r="NYL56" s="163"/>
      <c r="NYM56" s="163"/>
      <c r="NYN56" s="163"/>
      <c r="NYO56" s="163"/>
      <c r="NYP56" s="163"/>
      <c r="NYQ56" s="163"/>
      <c r="NYR56" s="163"/>
      <c r="NYS56" s="163"/>
      <c r="NYT56" s="163"/>
      <c r="NYU56" s="163"/>
      <c r="NYV56" s="163"/>
      <c r="NYW56" s="163"/>
      <c r="NYX56" s="163"/>
      <c r="NYY56" s="163"/>
      <c r="NYZ56" s="163"/>
      <c r="NZA56" s="163"/>
      <c r="NZB56" s="163"/>
      <c r="NZC56" s="163"/>
      <c r="NZD56" s="163"/>
      <c r="NZE56" s="163"/>
      <c r="NZF56" s="163"/>
      <c r="NZG56" s="163"/>
      <c r="NZH56" s="163"/>
      <c r="NZI56" s="163"/>
      <c r="NZJ56" s="163"/>
      <c r="NZK56" s="163"/>
      <c r="NZL56" s="163"/>
      <c r="NZM56" s="163"/>
      <c r="NZN56" s="163"/>
      <c r="NZO56" s="163"/>
      <c r="NZP56" s="163"/>
      <c r="NZQ56" s="163"/>
      <c r="NZR56" s="163"/>
      <c r="NZS56" s="163"/>
      <c r="NZT56" s="163"/>
      <c r="NZU56" s="163"/>
      <c r="NZV56" s="163"/>
      <c r="NZW56" s="163"/>
      <c r="NZX56" s="163"/>
      <c r="NZY56" s="163"/>
      <c r="NZZ56" s="163"/>
      <c r="OAA56" s="163"/>
      <c r="OAB56" s="163"/>
      <c r="OAC56" s="163"/>
      <c r="OAD56" s="163"/>
      <c r="OAE56" s="163"/>
      <c r="OAF56" s="163"/>
      <c r="OAG56" s="163"/>
      <c r="OAH56" s="163"/>
      <c r="OAI56" s="163"/>
      <c r="OAJ56" s="163"/>
      <c r="OAK56" s="163"/>
      <c r="OAL56" s="163"/>
      <c r="OAM56" s="163"/>
      <c r="OAN56" s="163"/>
      <c r="OAO56" s="163"/>
      <c r="OAP56" s="163"/>
      <c r="OAQ56" s="163"/>
      <c r="OAR56" s="163"/>
      <c r="OAS56" s="163"/>
      <c r="OAT56" s="163"/>
      <c r="OAU56" s="163"/>
      <c r="OAV56" s="163"/>
      <c r="OAW56" s="163"/>
      <c r="OAX56" s="163"/>
      <c r="OAY56" s="163"/>
      <c r="OAZ56" s="163"/>
      <c r="OBA56" s="163"/>
      <c r="OBB56" s="163"/>
      <c r="OBC56" s="163"/>
      <c r="OBD56" s="163"/>
      <c r="OBE56" s="163"/>
      <c r="OBF56" s="163"/>
      <c r="OBG56" s="163"/>
      <c r="OBH56" s="163"/>
      <c r="OBI56" s="163"/>
      <c r="OBJ56" s="163"/>
      <c r="OBK56" s="163"/>
      <c r="OBL56" s="163"/>
      <c r="OBM56" s="163"/>
      <c r="OBN56" s="163"/>
      <c r="OBO56" s="163"/>
      <c r="OBP56" s="163"/>
      <c r="OBQ56" s="163"/>
      <c r="OBR56" s="163"/>
      <c r="OBS56" s="163"/>
      <c r="OBT56" s="163"/>
      <c r="OBU56" s="163"/>
      <c r="OBV56" s="163"/>
      <c r="OBW56" s="163"/>
      <c r="OBX56" s="163"/>
      <c r="OBY56" s="163"/>
      <c r="OBZ56" s="163"/>
      <c r="OCA56" s="163"/>
      <c r="OCB56" s="163"/>
      <c r="OCC56" s="163"/>
      <c r="OCD56" s="163"/>
      <c r="OCE56" s="163"/>
      <c r="OCF56" s="163"/>
      <c r="OCG56" s="163"/>
      <c r="OCH56" s="163"/>
      <c r="OCI56" s="163"/>
      <c r="OCJ56" s="163"/>
      <c r="OCK56" s="163"/>
      <c r="OCL56" s="163"/>
      <c r="OCM56" s="163"/>
      <c r="OCN56" s="163"/>
      <c r="OCO56" s="163"/>
      <c r="OCP56" s="163"/>
      <c r="OCQ56" s="163"/>
      <c r="OCR56" s="163"/>
      <c r="OCS56" s="163"/>
      <c r="OCT56" s="163"/>
      <c r="OCU56" s="163"/>
      <c r="OCV56" s="163"/>
      <c r="OCW56" s="163"/>
      <c r="OCX56" s="163"/>
      <c r="OCY56" s="163"/>
      <c r="OCZ56" s="163"/>
      <c r="ODA56" s="163"/>
      <c r="ODB56" s="163"/>
      <c r="ODC56" s="163"/>
      <c r="ODD56" s="163"/>
      <c r="ODE56" s="163"/>
      <c r="ODF56" s="163"/>
      <c r="ODG56" s="163"/>
      <c r="ODH56" s="163"/>
      <c r="ODI56" s="163"/>
      <c r="ODJ56" s="163"/>
      <c r="ODK56" s="163"/>
      <c r="ODL56" s="163"/>
      <c r="ODM56" s="163"/>
      <c r="ODN56" s="163"/>
      <c r="ODO56" s="163"/>
      <c r="ODP56" s="163"/>
      <c r="ODQ56" s="163"/>
      <c r="ODR56" s="163"/>
      <c r="ODS56" s="163"/>
      <c r="ODT56" s="163"/>
      <c r="ODU56" s="163"/>
      <c r="ODV56" s="163"/>
      <c r="ODW56" s="163"/>
      <c r="ODX56" s="163"/>
      <c r="ODY56" s="163"/>
      <c r="ODZ56" s="163"/>
      <c r="OEA56" s="163"/>
      <c r="OEB56" s="163"/>
      <c r="OEC56" s="163"/>
      <c r="OED56" s="163"/>
      <c r="OEE56" s="163"/>
      <c r="OEF56" s="163"/>
      <c r="OEG56" s="163"/>
      <c r="OEH56" s="163"/>
      <c r="OEI56" s="163"/>
      <c r="OEJ56" s="163"/>
      <c r="OEK56" s="163"/>
      <c r="OEL56" s="163"/>
      <c r="OEM56" s="163"/>
      <c r="OEN56" s="163"/>
      <c r="OEO56" s="163"/>
      <c r="OEP56" s="163"/>
      <c r="OEQ56" s="163"/>
      <c r="OER56" s="163"/>
      <c r="OES56" s="163"/>
      <c r="OET56" s="163"/>
      <c r="OEU56" s="163"/>
      <c r="OEV56" s="163"/>
      <c r="OEW56" s="163"/>
      <c r="OEX56" s="163"/>
      <c r="OEY56" s="163"/>
      <c r="OEZ56" s="163"/>
      <c r="OFA56" s="163"/>
      <c r="OFB56" s="163"/>
      <c r="OFC56" s="163"/>
      <c r="OFD56" s="163"/>
      <c r="OFE56" s="163"/>
      <c r="OFF56" s="163"/>
      <c r="OFG56" s="163"/>
      <c r="OFH56" s="163"/>
      <c r="OFI56" s="163"/>
      <c r="OFJ56" s="163"/>
      <c r="OFK56" s="163"/>
      <c r="OFL56" s="163"/>
      <c r="OFM56" s="163"/>
      <c r="OFN56" s="163"/>
      <c r="OFO56" s="163"/>
      <c r="OFP56" s="163"/>
      <c r="OFQ56" s="163"/>
      <c r="OFR56" s="163"/>
      <c r="OFS56" s="163"/>
      <c r="OFT56" s="163"/>
      <c r="OFU56" s="163"/>
      <c r="OFV56" s="163"/>
      <c r="OFW56" s="163"/>
      <c r="OFX56" s="163"/>
      <c r="OFY56" s="163"/>
      <c r="OFZ56" s="163"/>
      <c r="OGA56" s="163"/>
      <c r="OGB56" s="163"/>
      <c r="OGC56" s="163"/>
      <c r="OGD56" s="163"/>
      <c r="OGE56" s="163"/>
      <c r="OGF56" s="163"/>
      <c r="OGG56" s="163"/>
      <c r="OGH56" s="163"/>
      <c r="OGI56" s="163"/>
      <c r="OGJ56" s="163"/>
      <c r="OGK56" s="163"/>
      <c r="OGL56" s="163"/>
      <c r="OGM56" s="163"/>
      <c r="OGN56" s="163"/>
      <c r="OGO56" s="163"/>
      <c r="OGP56" s="163"/>
      <c r="OGQ56" s="163"/>
      <c r="OGR56" s="163"/>
      <c r="OGS56" s="163"/>
      <c r="OGT56" s="163"/>
      <c r="OGU56" s="163"/>
      <c r="OGV56" s="163"/>
      <c r="OGW56" s="163"/>
      <c r="OGX56" s="163"/>
      <c r="OGY56" s="163"/>
      <c r="OGZ56" s="163"/>
      <c r="OHA56" s="163"/>
      <c r="OHB56" s="163"/>
      <c r="OHC56" s="163"/>
      <c r="OHD56" s="163"/>
      <c r="OHE56" s="163"/>
      <c r="OHF56" s="163"/>
      <c r="OHG56" s="163"/>
      <c r="OHH56" s="163"/>
      <c r="OHI56" s="163"/>
      <c r="OHJ56" s="163"/>
      <c r="OHK56" s="163"/>
      <c r="OHL56" s="163"/>
      <c r="OHM56" s="163"/>
      <c r="OHN56" s="163"/>
      <c r="OHO56" s="163"/>
      <c r="OHP56" s="163"/>
      <c r="OHQ56" s="163"/>
      <c r="OHR56" s="163"/>
      <c r="OHS56" s="163"/>
      <c r="OHT56" s="163"/>
      <c r="OHU56" s="163"/>
      <c r="OHV56" s="163"/>
      <c r="OHW56" s="163"/>
      <c r="OHX56" s="163"/>
      <c r="OHY56" s="163"/>
      <c r="OHZ56" s="163"/>
      <c r="OIA56" s="163"/>
      <c r="OIB56" s="163"/>
      <c r="OIC56" s="163"/>
      <c r="OID56" s="163"/>
      <c r="OIE56" s="163"/>
      <c r="OIF56" s="163"/>
      <c r="OIG56" s="163"/>
      <c r="OIH56" s="163"/>
      <c r="OII56" s="163"/>
      <c r="OIJ56" s="163"/>
      <c r="OIK56" s="163"/>
      <c r="OIL56" s="163"/>
      <c r="OIM56" s="163"/>
      <c r="OIN56" s="163"/>
      <c r="OIO56" s="163"/>
      <c r="OIP56" s="163"/>
      <c r="OIQ56" s="163"/>
      <c r="OIR56" s="163"/>
      <c r="OIS56" s="163"/>
      <c r="OIT56" s="163"/>
      <c r="OIU56" s="163"/>
      <c r="OIV56" s="163"/>
      <c r="OIW56" s="163"/>
      <c r="OIX56" s="163"/>
      <c r="OIY56" s="163"/>
      <c r="OIZ56" s="163"/>
      <c r="OJA56" s="163"/>
      <c r="OJB56" s="163"/>
      <c r="OJC56" s="163"/>
      <c r="OJD56" s="163"/>
      <c r="OJE56" s="163"/>
      <c r="OJF56" s="163"/>
      <c r="OJG56" s="163"/>
      <c r="OJH56" s="163"/>
      <c r="OJI56" s="163"/>
      <c r="OJJ56" s="163"/>
      <c r="OJK56" s="163"/>
      <c r="OJL56" s="163"/>
      <c r="OJM56" s="163"/>
      <c r="OJN56" s="163"/>
      <c r="OJO56" s="163"/>
      <c r="OJP56" s="163"/>
      <c r="OJQ56" s="163"/>
      <c r="OJR56" s="163"/>
      <c r="OJS56" s="163"/>
      <c r="OJT56" s="163"/>
      <c r="OJU56" s="163"/>
      <c r="OJV56" s="163"/>
      <c r="OJW56" s="163"/>
      <c r="OJX56" s="163"/>
      <c r="OJY56" s="163"/>
      <c r="OJZ56" s="163"/>
      <c r="OKA56" s="163"/>
      <c r="OKB56" s="163"/>
      <c r="OKC56" s="163"/>
      <c r="OKD56" s="163"/>
      <c r="OKE56" s="163"/>
      <c r="OKF56" s="163"/>
      <c r="OKG56" s="163"/>
      <c r="OKH56" s="163"/>
      <c r="OKI56" s="163"/>
      <c r="OKJ56" s="163"/>
      <c r="OKK56" s="163"/>
      <c r="OKL56" s="163"/>
      <c r="OKM56" s="163"/>
      <c r="OKN56" s="163"/>
      <c r="OKO56" s="163"/>
      <c r="OKP56" s="163"/>
      <c r="OKQ56" s="163"/>
      <c r="OKR56" s="163"/>
      <c r="OKS56" s="163"/>
      <c r="OKT56" s="163"/>
      <c r="OKU56" s="163"/>
      <c r="OKV56" s="163"/>
      <c r="OKW56" s="163"/>
      <c r="OKX56" s="163"/>
      <c r="OKY56" s="163"/>
      <c r="OKZ56" s="163"/>
      <c r="OLA56" s="163"/>
      <c r="OLB56" s="163"/>
      <c r="OLC56" s="163"/>
      <c r="OLD56" s="163"/>
      <c r="OLE56" s="163"/>
      <c r="OLF56" s="163"/>
      <c r="OLG56" s="163"/>
      <c r="OLH56" s="163"/>
      <c r="OLI56" s="163"/>
      <c r="OLJ56" s="163"/>
      <c r="OLK56" s="163"/>
      <c r="OLL56" s="163"/>
      <c r="OLM56" s="163"/>
      <c r="OLN56" s="163"/>
      <c r="OLO56" s="163"/>
      <c r="OLP56" s="163"/>
      <c r="OLQ56" s="163"/>
      <c r="OLR56" s="163"/>
      <c r="OLS56" s="163"/>
      <c r="OLT56" s="163"/>
      <c r="OLU56" s="163"/>
      <c r="OLV56" s="163"/>
      <c r="OLW56" s="163"/>
      <c r="OLX56" s="163"/>
      <c r="OLY56" s="163"/>
      <c r="OLZ56" s="163"/>
      <c r="OMA56" s="163"/>
      <c r="OMB56" s="163"/>
      <c r="OMC56" s="163"/>
      <c r="OMD56" s="163"/>
      <c r="OME56" s="163"/>
      <c r="OMF56" s="163"/>
      <c r="OMG56" s="163"/>
      <c r="OMH56" s="163"/>
      <c r="OMI56" s="163"/>
      <c r="OMJ56" s="163"/>
      <c r="OMK56" s="163"/>
      <c r="OML56" s="163"/>
      <c r="OMM56" s="163"/>
      <c r="OMN56" s="163"/>
      <c r="OMO56" s="163"/>
      <c r="OMP56" s="163"/>
      <c r="OMQ56" s="163"/>
      <c r="OMR56" s="163"/>
      <c r="OMS56" s="163"/>
      <c r="OMT56" s="163"/>
      <c r="OMU56" s="163"/>
      <c r="OMV56" s="163"/>
      <c r="OMW56" s="163"/>
      <c r="OMX56" s="163"/>
      <c r="OMY56" s="163"/>
      <c r="OMZ56" s="163"/>
      <c r="ONA56" s="163"/>
      <c r="ONB56" s="163"/>
      <c r="ONC56" s="163"/>
      <c r="OND56" s="163"/>
      <c r="ONE56" s="163"/>
      <c r="ONF56" s="163"/>
      <c r="ONG56" s="163"/>
      <c r="ONH56" s="163"/>
      <c r="ONI56" s="163"/>
      <c r="ONJ56" s="163"/>
      <c r="ONK56" s="163"/>
      <c r="ONL56" s="163"/>
      <c r="ONM56" s="163"/>
      <c r="ONN56" s="163"/>
      <c r="ONO56" s="163"/>
      <c r="ONP56" s="163"/>
      <c r="ONQ56" s="163"/>
      <c r="ONR56" s="163"/>
      <c r="ONS56" s="163"/>
      <c r="ONT56" s="163"/>
      <c r="ONU56" s="163"/>
      <c r="ONV56" s="163"/>
      <c r="ONW56" s="163"/>
      <c r="ONX56" s="163"/>
      <c r="ONY56" s="163"/>
      <c r="ONZ56" s="163"/>
      <c r="OOA56" s="163"/>
      <c r="OOB56" s="163"/>
      <c r="OOC56" s="163"/>
      <c r="OOD56" s="163"/>
      <c r="OOE56" s="163"/>
      <c r="OOF56" s="163"/>
      <c r="OOG56" s="163"/>
      <c r="OOH56" s="163"/>
      <c r="OOI56" s="163"/>
      <c r="OOJ56" s="163"/>
      <c r="OOK56" s="163"/>
      <c r="OOL56" s="163"/>
      <c r="OOM56" s="163"/>
      <c r="OON56" s="163"/>
      <c r="OOO56" s="163"/>
      <c r="OOP56" s="163"/>
      <c r="OOQ56" s="163"/>
      <c r="OOR56" s="163"/>
      <c r="OOS56" s="163"/>
      <c r="OOT56" s="163"/>
      <c r="OOU56" s="163"/>
      <c r="OOV56" s="163"/>
      <c r="OOW56" s="163"/>
      <c r="OOX56" s="163"/>
      <c r="OOY56" s="163"/>
      <c r="OOZ56" s="163"/>
      <c r="OPA56" s="163"/>
      <c r="OPB56" s="163"/>
      <c r="OPC56" s="163"/>
      <c r="OPD56" s="163"/>
      <c r="OPE56" s="163"/>
      <c r="OPF56" s="163"/>
      <c r="OPG56" s="163"/>
      <c r="OPH56" s="163"/>
      <c r="OPI56" s="163"/>
      <c r="OPJ56" s="163"/>
      <c r="OPK56" s="163"/>
      <c r="OPL56" s="163"/>
      <c r="OPM56" s="163"/>
      <c r="OPN56" s="163"/>
      <c r="OPO56" s="163"/>
      <c r="OPP56" s="163"/>
      <c r="OPQ56" s="163"/>
      <c r="OPR56" s="163"/>
      <c r="OPS56" s="163"/>
      <c r="OPT56" s="163"/>
      <c r="OPU56" s="163"/>
      <c r="OPV56" s="163"/>
      <c r="OPW56" s="163"/>
      <c r="OPX56" s="163"/>
      <c r="OPY56" s="163"/>
      <c r="OPZ56" s="163"/>
      <c r="OQA56" s="163"/>
      <c r="OQB56" s="163"/>
      <c r="OQC56" s="163"/>
      <c r="OQD56" s="163"/>
      <c r="OQE56" s="163"/>
      <c r="OQF56" s="163"/>
      <c r="OQG56" s="163"/>
      <c r="OQH56" s="163"/>
      <c r="OQI56" s="163"/>
      <c r="OQJ56" s="163"/>
      <c r="OQK56" s="163"/>
      <c r="OQL56" s="163"/>
      <c r="OQM56" s="163"/>
      <c r="OQN56" s="163"/>
      <c r="OQO56" s="163"/>
      <c r="OQP56" s="163"/>
      <c r="OQQ56" s="163"/>
      <c r="OQR56" s="163"/>
      <c r="OQS56" s="163"/>
      <c r="OQT56" s="163"/>
      <c r="OQU56" s="163"/>
      <c r="OQV56" s="163"/>
      <c r="OQW56" s="163"/>
      <c r="OQX56" s="163"/>
      <c r="OQY56" s="163"/>
      <c r="OQZ56" s="163"/>
      <c r="ORA56" s="163"/>
      <c r="ORB56" s="163"/>
      <c r="ORC56" s="163"/>
      <c r="ORD56" s="163"/>
      <c r="ORE56" s="163"/>
      <c r="ORF56" s="163"/>
      <c r="ORG56" s="163"/>
      <c r="ORH56" s="163"/>
      <c r="ORI56" s="163"/>
      <c r="ORJ56" s="163"/>
      <c r="ORK56" s="163"/>
      <c r="ORL56" s="163"/>
      <c r="ORM56" s="163"/>
      <c r="ORN56" s="163"/>
      <c r="ORO56" s="163"/>
      <c r="ORP56" s="163"/>
      <c r="ORQ56" s="163"/>
      <c r="ORR56" s="163"/>
      <c r="ORS56" s="163"/>
      <c r="ORT56" s="163"/>
      <c r="ORU56" s="163"/>
      <c r="ORV56" s="163"/>
      <c r="ORW56" s="163"/>
      <c r="ORX56" s="163"/>
      <c r="ORY56" s="163"/>
      <c r="ORZ56" s="163"/>
      <c r="OSA56" s="163"/>
      <c r="OSB56" s="163"/>
      <c r="OSC56" s="163"/>
      <c r="OSD56" s="163"/>
      <c r="OSE56" s="163"/>
      <c r="OSF56" s="163"/>
      <c r="OSG56" s="163"/>
      <c r="OSH56" s="163"/>
      <c r="OSI56" s="163"/>
      <c r="OSJ56" s="163"/>
      <c r="OSK56" s="163"/>
      <c r="OSL56" s="163"/>
      <c r="OSM56" s="163"/>
      <c r="OSN56" s="163"/>
      <c r="OSO56" s="163"/>
      <c r="OSP56" s="163"/>
      <c r="OSQ56" s="163"/>
      <c r="OSR56" s="163"/>
      <c r="OSS56" s="163"/>
      <c r="OST56" s="163"/>
      <c r="OSU56" s="163"/>
      <c r="OSV56" s="163"/>
      <c r="OSW56" s="163"/>
      <c r="OSX56" s="163"/>
      <c r="OSY56" s="163"/>
      <c r="OSZ56" s="163"/>
      <c r="OTA56" s="163"/>
      <c r="OTB56" s="163"/>
      <c r="OTC56" s="163"/>
      <c r="OTD56" s="163"/>
      <c r="OTE56" s="163"/>
      <c r="OTF56" s="163"/>
      <c r="OTG56" s="163"/>
      <c r="OTH56" s="163"/>
      <c r="OTI56" s="163"/>
      <c r="OTJ56" s="163"/>
      <c r="OTK56" s="163"/>
      <c r="OTL56" s="163"/>
      <c r="OTM56" s="163"/>
      <c r="OTN56" s="163"/>
      <c r="OTO56" s="163"/>
      <c r="OTP56" s="163"/>
      <c r="OTQ56" s="163"/>
      <c r="OTR56" s="163"/>
      <c r="OTS56" s="163"/>
      <c r="OTT56" s="163"/>
      <c r="OTU56" s="163"/>
      <c r="OTV56" s="163"/>
      <c r="OTW56" s="163"/>
      <c r="OTX56" s="163"/>
      <c r="OTY56" s="163"/>
      <c r="OTZ56" s="163"/>
      <c r="OUA56" s="163"/>
      <c r="OUB56" s="163"/>
      <c r="OUC56" s="163"/>
      <c r="OUD56" s="163"/>
      <c r="OUE56" s="163"/>
      <c r="OUF56" s="163"/>
      <c r="OUG56" s="163"/>
      <c r="OUH56" s="163"/>
      <c r="OUI56" s="163"/>
      <c r="OUJ56" s="163"/>
      <c r="OUK56" s="163"/>
      <c r="OUL56" s="163"/>
      <c r="OUM56" s="163"/>
      <c r="OUN56" s="163"/>
      <c r="OUO56" s="163"/>
      <c r="OUP56" s="163"/>
      <c r="OUQ56" s="163"/>
      <c r="OUR56" s="163"/>
      <c r="OUS56" s="163"/>
      <c r="OUT56" s="163"/>
      <c r="OUU56" s="163"/>
      <c r="OUV56" s="163"/>
      <c r="OUW56" s="163"/>
      <c r="OUX56" s="163"/>
      <c r="OUY56" s="163"/>
      <c r="OUZ56" s="163"/>
      <c r="OVA56" s="163"/>
      <c r="OVB56" s="163"/>
      <c r="OVC56" s="163"/>
      <c r="OVD56" s="163"/>
      <c r="OVE56" s="163"/>
      <c r="OVF56" s="163"/>
      <c r="OVG56" s="163"/>
      <c r="OVH56" s="163"/>
      <c r="OVI56" s="163"/>
      <c r="OVJ56" s="163"/>
      <c r="OVK56" s="163"/>
      <c r="OVL56" s="163"/>
      <c r="OVM56" s="163"/>
      <c r="OVN56" s="163"/>
      <c r="OVO56" s="163"/>
      <c r="OVP56" s="163"/>
      <c r="OVQ56" s="163"/>
      <c r="OVR56" s="163"/>
      <c r="OVS56" s="163"/>
      <c r="OVT56" s="163"/>
      <c r="OVU56" s="163"/>
      <c r="OVV56" s="163"/>
      <c r="OVW56" s="163"/>
      <c r="OVX56" s="163"/>
      <c r="OVY56" s="163"/>
      <c r="OVZ56" s="163"/>
      <c r="OWA56" s="163"/>
      <c r="OWB56" s="163"/>
      <c r="OWC56" s="163"/>
      <c r="OWD56" s="163"/>
      <c r="OWE56" s="163"/>
      <c r="OWF56" s="163"/>
      <c r="OWG56" s="163"/>
      <c r="OWH56" s="163"/>
      <c r="OWI56" s="163"/>
      <c r="OWJ56" s="163"/>
      <c r="OWK56" s="163"/>
      <c r="OWL56" s="163"/>
      <c r="OWM56" s="163"/>
      <c r="OWN56" s="163"/>
      <c r="OWO56" s="163"/>
      <c r="OWP56" s="163"/>
      <c r="OWQ56" s="163"/>
      <c r="OWR56" s="163"/>
      <c r="OWS56" s="163"/>
      <c r="OWT56" s="163"/>
      <c r="OWU56" s="163"/>
      <c r="OWV56" s="163"/>
      <c r="OWW56" s="163"/>
      <c r="OWX56" s="163"/>
      <c r="OWY56" s="163"/>
      <c r="OWZ56" s="163"/>
      <c r="OXA56" s="163"/>
      <c r="OXB56" s="163"/>
      <c r="OXC56" s="163"/>
      <c r="OXD56" s="163"/>
      <c r="OXE56" s="163"/>
      <c r="OXF56" s="163"/>
      <c r="OXG56" s="163"/>
      <c r="OXH56" s="163"/>
      <c r="OXI56" s="163"/>
      <c r="OXJ56" s="163"/>
      <c r="OXK56" s="163"/>
      <c r="OXL56" s="163"/>
      <c r="OXM56" s="163"/>
      <c r="OXN56" s="163"/>
      <c r="OXO56" s="163"/>
      <c r="OXP56" s="163"/>
      <c r="OXQ56" s="163"/>
      <c r="OXR56" s="163"/>
      <c r="OXS56" s="163"/>
      <c r="OXT56" s="163"/>
      <c r="OXU56" s="163"/>
      <c r="OXV56" s="163"/>
      <c r="OXW56" s="163"/>
      <c r="OXX56" s="163"/>
      <c r="OXY56" s="163"/>
      <c r="OXZ56" s="163"/>
      <c r="OYA56" s="163"/>
      <c r="OYB56" s="163"/>
      <c r="OYC56" s="163"/>
      <c r="OYD56" s="163"/>
      <c r="OYE56" s="163"/>
      <c r="OYF56" s="163"/>
      <c r="OYG56" s="163"/>
      <c r="OYH56" s="163"/>
      <c r="OYI56" s="163"/>
      <c r="OYJ56" s="163"/>
      <c r="OYK56" s="163"/>
      <c r="OYL56" s="163"/>
      <c r="OYM56" s="163"/>
      <c r="OYN56" s="163"/>
      <c r="OYO56" s="163"/>
      <c r="OYP56" s="163"/>
      <c r="OYQ56" s="163"/>
      <c r="OYR56" s="163"/>
      <c r="OYS56" s="163"/>
      <c r="OYT56" s="163"/>
      <c r="OYU56" s="163"/>
      <c r="OYV56" s="163"/>
      <c r="OYW56" s="163"/>
      <c r="OYX56" s="163"/>
      <c r="OYY56" s="163"/>
      <c r="OYZ56" s="163"/>
      <c r="OZA56" s="163"/>
      <c r="OZB56" s="163"/>
      <c r="OZC56" s="163"/>
      <c r="OZD56" s="163"/>
      <c r="OZE56" s="163"/>
      <c r="OZF56" s="163"/>
      <c r="OZG56" s="163"/>
      <c r="OZH56" s="163"/>
      <c r="OZI56" s="163"/>
      <c r="OZJ56" s="163"/>
      <c r="OZK56" s="163"/>
      <c r="OZL56" s="163"/>
      <c r="OZM56" s="163"/>
      <c r="OZN56" s="163"/>
      <c r="OZO56" s="163"/>
      <c r="OZP56" s="163"/>
      <c r="OZQ56" s="163"/>
      <c r="OZR56" s="163"/>
      <c r="OZS56" s="163"/>
      <c r="OZT56" s="163"/>
      <c r="OZU56" s="163"/>
      <c r="OZV56" s="163"/>
      <c r="OZW56" s="163"/>
      <c r="OZX56" s="163"/>
      <c r="OZY56" s="163"/>
      <c r="OZZ56" s="163"/>
      <c r="PAA56" s="163"/>
      <c r="PAB56" s="163"/>
      <c r="PAC56" s="163"/>
      <c r="PAD56" s="163"/>
      <c r="PAE56" s="163"/>
      <c r="PAF56" s="163"/>
      <c r="PAG56" s="163"/>
      <c r="PAH56" s="163"/>
      <c r="PAI56" s="163"/>
      <c r="PAJ56" s="163"/>
      <c r="PAK56" s="163"/>
      <c r="PAL56" s="163"/>
      <c r="PAM56" s="163"/>
      <c r="PAN56" s="163"/>
      <c r="PAO56" s="163"/>
      <c r="PAP56" s="163"/>
      <c r="PAQ56" s="163"/>
      <c r="PAR56" s="163"/>
      <c r="PAS56" s="163"/>
      <c r="PAT56" s="163"/>
      <c r="PAU56" s="163"/>
      <c r="PAV56" s="163"/>
      <c r="PAW56" s="163"/>
      <c r="PAX56" s="163"/>
      <c r="PAY56" s="163"/>
      <c r="PAZ56" s="163"/>
      <c r="PBA56" s="163"/>
      <c r="PBB56" s="163"/>
      <c r="PBC56" s="163"/>
      <c r="PBD56" s="163"/>
      <c r="PBE56" s="163"/>
      <c r="PBF56" s="163"/>
      <c r="PBG56" s="163"/>
      <c r="PBH56" s="163"/>
      <c r="PBI56" s="163"/>
      <c r="PBJ56" s="163"/>
      <c r="PBK56" s="163"/>
      <c r="PBL56" s="163"/>
      <c r="PBM56" s="163"/>
      <c r="PBN56" s="163"/>
      <c r="PBO56" s="163"/>
      <c r="PBP56" s="163"/>
      <c r="PBQ56" s="163"/>
      <c r="PBR56" s="163"/>
      <c r="PBS56" s="163"/>
      <c r="PBT56" s="163"/>
      <c r="PBU56" s="163"/>
      <c r="PBV56" s="163"/>
      <c r="PBW56" s="163"/>
      <c r="PBX56" s="163"/>
      <c r="PBY56" s="163"/>
      <c r="PBZ56" s="163"/>
      <c r="PCA56" s="163"/>
      <c r="PCB56" s="163"/>
      <c r="PCC56" s="163"/>
      <c r="PCD56" s="163"/>
      <c r="PCE56" s="163"/>
      <c r="PCF56" s="163"/>
      <c r="PCG56" s="163"/>
      <c r="PCH56" s="163"/>
      <c r="PCI56" s="163"/>
      <c r="PCJ56" s="163"/>
      <c r="PCK56" s="163"/>
      <c r="PCL56" s="163"/>
      <c r="PCM56" s="163"/>
      <c r="PCN56" s="163"/>
      <c r="PCO56" s="163"/>
      <c r="PCP56" s="163"/>
      <c r="PCQ56" s="163"/>
      <c r="PCR56" s="163"/>
      <c r="PCS56" s="163"/>
      <c r="PCT56" s="163"/>
      <c r="PCU56" s="163"/>
      <c r="PCV56" s="163"/>
      <c r="PCW56" s="163"/>
      <c r="PCX56" s="163"/>
      <c r="PCY56" s="163"/>
      <c r="PCZ56" s="163"/>
      <c r="PDA56" s="163"/>
      <c r="PDB56" s="163"/>
      <c r="PDC56" s="163"/>
      <c r="PDD56" s="163"/>
      <c r="PDE56" s="163"/>
      <c r="PDF56" s="163"/>
      <c r="PDG56" s="163"/>
      <c r="PDH56" s="163"/>
      <c r="PDI56" s="163"/>
      <c r="PDJ56" s="163"/>
      <c r="PDK56" s="163"/>
      <c r="PDL56" s="163"/>
      <c r="PDM56" s="163"/>
      <c r="PDN56" s="163"/>
      <c r="PDO56" s="163"/>
      <c r="PDP56" s="163"/>
      <c r="PDQ56" s="163"/>
      <c r="PDR56" s="163"/>
      <c r="PDS56" s="163"/>
      <c r="PDT56" s="163"/>
      <c r="PDU56" s="163"/>
      <c r="PDV56" s="163"/>
      <c r="PDW56" s="163"/>
      <c r="PDX56" s="163"/>
      <c r="PDY56" s="163"/>
      <c r="PDZ56" s="163"/>
      <c r="PEA56" s="163"/>
      <c r="PEB56" s="163"/>
      <c r="PEC56" s="163"/>
      <c r="PED56" s="163"/>
      <c r="PEE56" s="163"/>
      <c r="PEF56" s="163"/>
      <c r="PEG56" s="163"/>
      <c r="PEH56" s="163"/>
      <c r="PEI56" s="163"/>
      <c r="PEJ56" s="163"/>
      <c r="PEK56" s="163"/>
      <c r="PEL56" s="163"/>
      <c r="PEM56" s="163"/>
      <c r="PEN56" s="163"/>
      <c r="PEO56" s="163"/>
      <c r="PEP56" s="163"/>
      <c r="PEQ56" s="163"/>
      <c r="PER56" s="163"/>
      <c r="PES56" s="163"/>
      <c r="PET56" s="163"/>
      <c r="PEU56" s="163"/>
      <c r="PEV56" s="163"/>
      <c r="PEW56" s="163"/>
      <c r="PEX56" s="163"/>
      <c r="PEY56" s="163"/>
      <c r="PEZ56" s="163"/>
      <c r="PFA56" s="163"/>
      <c r="PFB56" s="163"/>
      <c r="PFC56" s="163"/>
      <c r="PFD56" s="163"/>
      <c r="PFE56" s="163"/>
      <c r="PFF56" s="163"/>
      <c r="PFG56" s="163"/>
      <c r="PFH56" s="163"/>
      <c r="PFI56" s="163"/>
      <c r="PFJ56" s="163"/>
      <c r="PFK56" s="163"/>
      <c r="PFL56" s="163"/>
      <c r="PFM56" s="163"/>
      <c r="PFN56" s="163"/>
      <c r="PFO56" s="163"/>
      <c r="PFP56" s="163"/>
      <c r="PFQ56" s="163"/>
      <c r="PFR56" s="163"/>
      <c r="PFS56" s="163"/>
      <c r="PFT56" s="163"/>
      <c r="PFU56" s="163"/>
      <c r="PFV56" s="163"/>
      <c r="PFW56" s="163"/>
      <c r="PFX56" s="163"/>
      <c r="PFY56" s="163"/>
      <c r="PFZ56" s="163"/>
      <c r="PGA56" s="163"/>
      <c r="PGB56" s="163"/>
      <c r="PGC56" s="163"/>
      <c r="PGD56" s="163"/>
      <c r="PGE56" s="163"/>
      <c r="PGF56" s="163"/>
      <c r="PGG56" s="163"/>
      <c r="PGH56" s="163"/>
      <c r="PGI56" s="163"/>
      <c r="PGJ56" s="163"/>
      <c r="PGK56" s="163"/>
      <c r="PGL56" s="163"/>
      <c r="PGM56" s="163"/>
      <c r="PGN56" s="163"/>
      <c r="PGO56" s="163"/>
      <c r="PGP56" s="163"/>
      <c r="PGQ56" s="163"/>
      <c r="PGR56" s="163"/>
      <c r="PGS56" s="163"/>
      <c r="PGT56" s="163"/>
      <c r="PGU56" s="163"/>
      <c r="PGV56" s="163"/>
      <c r="PGW56" s="163"/>
      <c r="PGX56" s="163"/>
      <c r="PGY56" s="163"/>
      <c r="PGZ56" s="163"/>
      <c r="PHA56" s="163"/>
      <c r="PHB56" s="163"/>
      <c r="PHC56" s="163"/>
      <c r="PHD56" s="163"/>
      <c r="PHE56" s="163"/>
      <c r="PHF56" s="163"/>
      <c r="PHG56" s="163"/>
      <c r="PHH56" s="163"/>
      <c r="PHI56" s="163"/>
      <c r="PHJ56" s="163"/>
      <c r="PHK56" s="163"/>
      <c r="PHL56" s="163"/>
      <c r="PHM56" s="163"/>
      <c r="PHN56" s="163"/>
      <c r="PHO56" s="163"/>
      <c r="PHP56" s="163"/>
      <c r="PHQ56" s="163"/>
      <c r="PHR56" s="163"/>
      <c r="PHS56" s="163"/>
      <c r="PHT56" s="163"/>
      <c r="PHU56" s="163"/>
      <c r="PHV56" s="163"/>
      <c r="PHW56" s="163"/>
      <c r="PHX56" s="163"/>
      <c r="PHY56" s="163"/>
      <c r="PHZ56" s="163"/>
      <c r="PIA56" s="163"/>
      <c r="PIB56" s="163"/>
      <c r="PIC56" s="163"/>
      <c r="PID56" s="163"/>
      <c r="PIE56" s="163"/>
      <c r="PIF56" s="163"/>
      <c r="PIG56" s="163"/>
      <c r="PIH56" s="163"/>
      <c r="PII56" s="163"/>
      <c r="PIJ56" s="163"/>
      <c r="PIK56" s="163"/>
      <c r="PIL56" s="163"/>
      <c r="PIM56" s="163"/>
      <c r="PIN56" s="163"/>
      <c r="PIO56" s="163"/>
      <c r="PIP56" s="163"/>
      <c r="PIQ56" s="163"/>
      <c r="PIR56" s="163"/>
      <c r="PIS56" s="163"/>
      <c r="PIT56" s="163"/>
      <c r="PIU56" s="163"/>
      <c r="PIV56" s="163"/>
      <c r="PIW56" s="163"/>
      <c r="PIX56" s="163"/>
      <c r="PIY56" s="163"/>
      <c r="PIZ56" s="163"/>
      <c r="PJA56" s="163"/>
      <c r="PJB56" s="163"/>
      <c r="PJC56" s="163"/>
      <c r="PJD56" s="163"/>
      <c r="PJE56" s="163"/>
      <c r="PJF56" s="163"/>
      <c r="PJG56" s="163"/>
      <c r="PJH56" s="163"/>
      <c r="PJI56" s="163"/>
      <c r="PJJ56" s="163"/>
      <c r="PJK56" s="163"/>
      <c r="PJL56" s="163"/>
      <c r="PJM56" s="163"/>
      <c r="PJN56" s="163"/>
      <c r="PJO56" s="163"/>
      <c r="PJP56" s="163"/>
      <c r="PJQ56" s="163"/>
      <c r="PJR56" s="163"/>
      <c r="PJS56" s="163"/>
      <c r="PJT56" s="163"/>
      <c r="PJU56" s="163"/>
      <c r="PJV56" s="163"/>
      <c r="PJW56" s="163"/>
      <c r="PJX56" s="163"/>
      <c r="PJY56" s="163"/>
      <c r="PJZ56" s="163"/>
      <c r="PKA56" s="163"/>
      <c r="PKB56" s="163"/>
      <c r="PKC56" s="163"/>
      <c r="PKD56" s="163"/>
      <c r="PKE56" s="163"/>
      <c r="PKF56" s="163"/>
      <c r="PKG56" s="163"/>
      <c r="PKH56" s="163"/>
      <c r="PKI56" s="163"/>
      <c r="PKJ56" s="163"/>
      <c r="PKK56" s="163"/>
      <c r="PKL56" s="163"/>
      <c r="PKM56" s="163"/>
      <c r="PKN56" s="163"/>
      <c r="PKO56" s="163"/>
      <c r="PKP56" s="163"/>
      <c r="PKQ56" s="163"/>
      <c r="PKR56" s="163"/>
      <c r="PKS56" s="163"/>
      <c r="PKT56" s="163"/>
      <c r="PKU56" s="163"/>
      <c r="PKV56" s="163"/>
      <c r="PKW56" s="163"/>
      <c r="PKX56" s="163"/>
      <c r="PKY56" s="163"/>
      <c r="PKZ56" s="163"/>
      <c r="PLA56" s="163"/>
      <c r="PLB56" s="163"/>
      <c r="PLC56" s="163"/>
      <c r="PLD56" s="163"/>
      <c r="PLE56" s="163"/>
      <c r="PLF56" s="163"/>
      <c r="PLG56" s="163"/>
      <c r="PLH56" s="163"/>
      <c r="PLI56" s="163"/>
      <c r="PLJ56" s="163"/>
      <c r="PLK56" s="163"/>
      <c r="PLL56" s="163"/>
      <c r="PLM56" s="163"/>
      <c r="PLN56" s="163"/>
      <c r="PLO56" s="163"/>
      <c r="PLP56" s="163"/>
      <c r="PLQ56" s="163"/>
      <c r="PLR56" s="163"/>
      <c r="PLS56" s="163"/>
      <c r="PLT56" s="163"/>
      <c r="PLU56" s="163"/>
      <c r="PLV56" s="163"/>
      <c r="PLW56" s="163"/>
      <c r="PLX56" s="163"/>
      <c r="PLY56" s="163"/>
      <c r="PLZ56" s="163"/>
      <c r="PMA56" s="163"/>
      <c r="PMB56" s="163"/>
      <c r="PMC56" s="163"/>
      <c r="PMD56" s="163"/>
      <c r="PME56" s="163"/>
      <c r="PMF56" s="163"/>
      <c r="PMG56" s="163"/>
      <c r="PMH56" s="163"/>
      <c r="PMI56" s="163"/>
      <c r="PMJ56" s="163"/>
      <c r="PMK56" s="163"/>
      <c r="PML56" s="163"/>
      <c r="PMM56" s="163"/>
      <c r="PMN56" s="163"/>
      <c r="PMO56" s="163"/>
      <c r="PMP56" s="163"/>
      <c r="PMQ56" s="163"/>
      <c r="PMR56" s="163"/>
      <c r="PMS56" s="163"/>
      <c r="PMT56" s="163"/>
      <c r="PMU56" s="163"/>
      <c r="PMV56" s="163"/>
      <c r="PMW56" s="163"/>
      <c r="PMX56" s="163"/>
      <c r="PMY56" s="163"/>
      <c r="PMZ56" s="163"/>
      <c r="PNA56" s="163"/>
      <c r="PNB56" s="163"/>
      <c r="PNC56" s="163"/>
      <c r="PND56" s="163"/>
      <c r="PNE56" s="163"/>
      <c r="PNF56" s="163"/>
      <c r="PNG56" s="163"/>
      <c r="PNH56" s="163"/>
      <c r="PNI56" s="163"/>
      <c r="PNJ56" s="163"/>
      <c r="PNK56" s="163"/>
      <c r="PNL56" s="163"/>
      <c r="PNM56" s="163"/>
      <c r="PNN56" s="163"/>
      <c r="PNO56" s="163"/>
      <c r="PNP56" s="163"/>
      <c r="PNQ56" s="163"/>
      <c r="PNR56" s="163"/>
      <c r="PNS56" s="163"/>
      <c r="PNT56" s="163"/>
      <c r="PNU56" s="163"/>
      <c r="PNV56" s="163"/>
      <c r="PNW56" s="163"/>
      <c r="PNX56" s="163"/>
      <c r="PNY56" s="163"/>
      <c r="PNZ56" s="163"/>
      <c r="POA56" s="163"/>
      <c r="POB56" s="163"/>
      <c r="POC56" s="163"/>
      <c r="POD56" s="163"/>
      <c r="POE56" s="163"/>
      <c r="POF56" s="163"/>
      <c r="POG56" s="163"/>
      <c r="POH56" s="163"/>
      <c r="POI56" s="163"/>
      <c r="POJ56" s="163"/>
      <c r="POK56" s="163"/>
      <c r="POL56" s="163"/>
      <c r="POM56" s="163"/>
      <c r="PON56" s="163"/>
      <c r="POO56" s="163"/>
      <c r="POP56" s="163"/>
      <c r="POQ56" s="163"/>
      <c r="POR56" s="163"/>
      <c r="POS56" s="163"/>
      <c r="POT56" s="163"/>
      <c r="POU56" s="163"/>
      <c r="POV56" s="163"/>
      <c r="POW56" s="163"/>
      <c r="POX56" s="163"/>
      <c r="POY56" s="163"/>
      <c r="POZ56" s="163"/>
      <c r="PPA56" s="163"/>
      <c r="PPB56" s="163"/>
      <c r="PPC56" s="163"/>
      <c r="PPD56" s="163"/>
      <c r="PPE56" s="163"/>
      <c r="PPF56" s="163"/>
      <c r="PPG56" s="163"/>
      <c r="PPH56" s="163"/>
      <c r="PPI56" s="163"/>
      <c r="PPJ56" s="163"/>
      <c r="PPK56" s="163"/>
      <c r="PPL56" s="163"/>
      <c r="PPM56" s="163"/>
      <c r="PPN56" s="163"/>
      <c r="PPO56" s="163"/>
      <c r="PPP56" s="163"/>
      <c r="PPQ56" s="163"/>
      <c r="PPR56" s="163"/>
      <c r="PPS56" s="163"/>
      <c r="PPT56" s="163"/>
      <c r="PPU56" s="163"/>
      <c r="PPV56" s="163"/>
      <c r="PPW56" s="163"/>
      <c r="PPX56" s="163"/>
      <c r="PPY56" s="163"/>
      <c r="PPZ56" s="163"/>
      <c r="PQA56" s="163"/>
      <c r="PQB56" s="163"/>
      <c r="PQC56" s="163"/>
      <c r="PQD56" s="163"/>
      <c r="PQE56" s="163"/>
      <c r="PQF56" s="163"/>
      <c r="PQG56" s="163"/>
      <c r="PQH56" s="163"/>
      <c r="PQI56" s="163"/>
      <c r="PQJ56" s="163"/>
      <c r="PQK56" s="163"/>
      <c r="PQL56" s="163"/>
      <c r="PQM56" s="163"/>
      <c r="PQN56" s="163"/>
      <c r="PQO56" s="163"/>
      <c r="PQP56" s="163"/>
      <c r="PQQ56" s="163"/>
      <c r="PQR56" s="163"/>
      <c r="PQS56" s="163"/>
      <c r="PQT56" s="163"/>
      <c r="PQU56" s="163"/>
      <c r="PQV56" s="163"/>
      <c r="PQW56" s="163"/>
      <c r="PQX56" s="163"/>
      <c r="PQY56" s="163"/>
      <c r="PQZ56" s="163"/>
      <c r="PRA56" s="163"/>
      <c r="PRB56" s="163"/>
      <c r="PRC56" s="163"/>
      <c r="PRD56" s="163"/>
      <c r="PRE56" s="163"/>
      <c r="PRF56" s="163"/>
      <c r="PRG56" s="163"/>
      <c r="PRH56" s="163"/>
      <c r="PRI56" s="163"/>
      <c r="PRJ56" s="163"/>
      <c r="PRK56" s="163"/>
      <c r="PRL56" s="163"/>
      <c r="PRM56" s="163"/>
      <c r="PRN56" s="163"/>
      <c r="PRO56" s="163"/>
      <c r="PRP56" s="163"/>
      <c r="PRQ56" s="163"/>
      <c r="PRR56" s="163"/>
      <c r="PRS56" s="163"/>
      <c r="PRT56" s="163"/>
      <c r="PRU56" s="163"/>
      <c r="PRV56" s="163"/>
      <c r="PRW56" s="163"/>
      <c r="PRX56" s="163"/>
      <c r="PRY56" s="163"/>
      <c r="PRZ56" s="163"/>
      <c r="PSA56" s="163"/>
      <c r="PSB56" s="163"/>
      <c r="PSC56" s="163"/>
      <c r="PSD56" s="163"/>
      <c r="PSE56" s="163"/>
      <c r="PSF56" s="163"/>
      <c r="PSG56" s="163"/>
      <c r="PSH56" s="163"/>
      <c r="PSI56" s="163"/>
      <c r="PSJ56" s="163"/>
      <c r="PSK56" s="163"/>
      <c r="PSL56" s="163"/>
      <c r="PSM56" s="163"/>
      <c r="PSN56" s="163"/>
      <c r="PSO56" s="163"/>
      <c r="PSP56" s="163"/>
      <c r="PSQ56" s="163"/>
      <c r="PSR56" s="163"/>
      <c r="PSS56" s="163"/>
      <c r="PST56" s="163"/>
      <c r="PSU56" s="163"/>
      <c r="PSV56" s="163"/>
      <c r="PSW56" s="163"/>
      <c r="PSX56" s="163"/>
      <c r="PSY56" s="163"/>
      <c r="PSZ56" s="163"/>
      <c r="PTA56" s="163"/>
      <c r="PTB56" s="163"/>
      <c r="PTC56" s="163"/>
      <c r="PTD56" s="163"/>
      <c r="PTE56" s="163"/>
      <c r="PTF56" s="163"/>
      <c r="PTG56" s="163"/>
      <c r="PTH56" s="163"/>
      <c r="PTI56" s="163"/>
      <c r="PTJ56" s="163"/>
      <c r="PTK56" s="163"/>
      <c r="PTL56" s="163"/>
      <c r="PTM56" s="163"/>
      <c r="PTN56" s="163"/>
      <c r="PTO56" s="163"/>
      <c r="PTP56" s="163"/>
      <c r="PTQ56" s="163"/>
      <c r="PTR56" s="163"/>
      <c r="PTS56" s="163"/>
      <c r="PTT56" s="163"/>
      <c r="PTU56" s="163"/>
      <c r="PTV56" s="163"/>
      <c r="PTW56" s="163"/>
      <c r="PTX56" s="163"/>
      <c r="PTY56" s="163"/>
      <c r="PTZ56" s="163"/>
      <c r="PUA56" s="163"/>
      <c r="PUB56" s="163"/>
      <c r="PUC56" s="163"/>
      <c r="PUD56" s="163"/>
      <c r="PUE56" s="163"/>
      <c r="PUF56" s="163"/>
      <c r="PUG56" s="163"/>
      <c r="PUH56" s="163"/>
      <c r="PUI56" s="163"/>
      <c r="PUJ56" s="163"/>
      <c r="PUK56" s="163"/>
      <c r="PUL56" s="163"/>
      <c r="PUM56" s="163"/>
      <c r="PUN56" s="163"/>
      <c r="PUO56" s="163"/>
      <c r="PUP56" s="163"/>
      <c r="PUQ56" s="163"/>
      <c r="PUR56" s="163"/>
      <c r="PUS56" s="163"/>
      <c r="PUT56" s="163"/>
      <c r="PUU56" s="163"/>
      <c r="PUV56" s="163"/>
      <c r="PUW56" s="163"/>
      <c r="PUX56" s="163"/>
      <c r="PUY56" s="163"/>
      <c r="PUZ56" s="163"/>
      <c r="PVA56" s="163"/>
      <c r="PVB56" s="163"/>
      <c r="PVC56" s="163"/>
      <c r="PVD56" s="163"/>
      <c r="PVE56" s="163"/>
      <c r="PVF56" s="163"/>
      <c r="PVG56" s="163"/>
      <c r="PVH56" s="163"/>
      <c r="PVI56" s="163"/>
      <c r="PVJ56" s="163"/>
      <c r="PVK56" s="163"/>
      <c r="PVL56" s="163"/>
      <c r="PVM56" s="163"/>
      <c r="PVN56" s="163"/>
      <c r="PVO56" s="163"/>
      <c r="PVP56" s="163"/>
      <c r="PVQ56" s="163"/>
      <c r="PVR56" s="163"/>
      <c r="PVS56" s="163"/>
      <c r="PVT56" s="163"/>
      <c r="PVU56" s="163"/>
      <c r="PVV56" s="163"/>
      <c r="PVW56" s="163"/>
      <c r="PVX56" s="163"/>
      <c r="PVY56" s="163"/>
      <c r="PVZ56" s="163"/>
      <c r="PWA56" s="163"/>
      <c r="PWB56" s="163"/>
      <c r="PWC56" s="163"/>
      <c r="PWD56" s="163"/>
      <c r="PWE56" s="163"/>
      <c r="PWF56" s="163"/>
      <c r="PWG56" s="163"/>
      <c r="PWH56" s="163"/>
      <c r="PWI56" s="163"/>
      <c r="PWJ56" s="163"/>
      <c r="PWK56" s="163"/>
      <c r="PWL56" s="163"/>
      <c r="PWM56" s="163"/>
      <c r="PWN56" s="163"/>
      <c r="PWO56" s="163"/>
      <c r="PWP56" s="163"/>
      <c r="PWQ56" s="163"/>
      <c r="PWR56" s="163"/>
      <c r="PWS56" s="163"/>
      <c r="PWT56" s="163"/>
      <c r="PWU56" s="163"/>
      <c r="PWV56" s="163"/>
      <c r="PWW56" s="163"/>
      <c r="PWX56" s="163"/>
      <c r="PWY56" s="163"/>
      <c r="PWZ56" s="163"/>
      <c r="PXA56" s="163"/>
      <c r="PXB56" s="163"/>
      <c r="PXC56" s="163"/>
      <c r="PXD56" s="163"/>
      <c r="PXE56" s="163"/>
      <c r="PXF56" s="163"/>
      <c r="PXG56" s="163"/>
      <c r="PXH56" s="163"/>
      <c r="PXI56" s="163"/>
      <c r="PXJ56" s="163"/>
      <c r="PXK56" s="163"/>
      <c r="PXL56" s="163"/>
      <c r="PXM56" s="163"/>
      <c r="PXN56" s="163"/>
      <c r="PXO56" s="163"/>
      <c r="PXP56" s="163"/>
      <c r="PXQ56" s="163"/>
      <c r="PXR56" s="163"/>
      <c r="PXS56" s="163"/>
      <c r="PXT56" s="163"/>
      <c r="PXU56" s="163"/>
      <c r="PXV56" s="163"/>
      <c r="PXW56" s="163"/>
      <c r="PXX56" s="163"/>
      <c r="PXY56" s="163"/>
      <c r="PXZ56" s="163"/>
      <c r="PYA56" s="163"/>
      <c r="PYB56" s="163"/>
      <c r="PYC56" s="163"/>
      <c r="PYD56" s="163"/>
      <c r="PYE56" s="163"/>
      <c r="PYF56" s="163"/>
      <c r="PYG56" s="163"/>
      <c r="PYH56" s="163"/>
      <c r="PYI56" s="163"/>
      <c r="PYJ56" s="163"/>
      <c r="PYK56" s="163"/>
      <c r="PYL56" s="163"/>
      <c r="PYM56" s="163"/>
      <c r="PYN56" s="163"/>
      <c r="PYO56" s="163"/>
      <c r="PYP56" s="163"/>
      <c r="PYQ56" s="163"/>
      <c r="PYR56" s="163"/>
      <c r="PYS56" s="163"/>
      <c r="PYT56" s="163"/>
      <c r="PYU56" s="163"/>
      <c r="PYV56" s="163"/>
      <c r="PYW56" s="163"/>
      <c r="PYX56" s="163"/>
      <c r="PYY56" s="163"/>
      <c r="PYZ56" s="163"/>
      <c r="PZA56" s="163"/>
      <c r="PZB56" s="163"/>
      <c r="PZC56" s="163"/>
      <c r="PZD56" s="163"/>
      <c r="PZE56" s="163"/>
      <c r="PZF56" s="163"/>
      <c r="PZG56" s="163"/>
      <c r="PZH56" s="163"/>
      <c r="PZI56" s="163"/>
      <c r="PZJ56" s="163"/>
      <c r="PZK56" s="163"/>
      <c r="PZL56" s="163"/>
      <c r="PZM56" s="163"/>
      <c r="PZN56" s="163"/>
      <c r="PZO56" s="163"/>
      <c r="PZP56" s="163"/>
      <c r="PZQ56" s="163"/>
      <c r="PZR56" s="163"/>
      <c r="PZS56" s="163"/>
      <c r="PZT56" s="163"/>
      <c r="PZU56" s="163"/>
      <c r="PZV56" s="163"/>
      <c r="PZW56" s="163"/>
      <c r="PZX56" s="163"/>
      <c r="PZY56" s="163"/>
      <c r="PZZ56" s="163"/>
      <c r="QAA56" s="163"/>
      <c r="QAB56" s="163"/>
      <c r="QAC56" s="163"/>
      <c r="QAD56" s="163"/>
      <c r="QAE56" s="163"/>
      <c r="QAF56" s="163"/>
      <c r="QAG56" s="163"/>
      <c r="QAH56" s="163"/>
      <c r="QAI56" s="163"/>
      <c r="QAJ56" s="163"/>
      <c r="QAK56" s="163"/>
      <c r="QAL56" s="163"/>
      <c r="QAM56" s="163"/>
      <c r="QAN56" s="163"/>
      <c r="QAO56" s="163"/>
      <c r="QAP56" s="163"/>
      <c r="QAQ56" s="163"/>
      <c r="QAR56" s="163"/>
      <c r="QAS56" s="163"/>
      <c r="QAT56" s="163"/>
      <c r="QAU56" s="163"/>
      <c r="QAV56" s="163"/>
      <c r="QAW56" s="163"/>
      <c r="QAX56" s="163"/>
      <c r="QAY56" s="163"/>
      <c r="QAZ56" s="163"/>
      <c r="QBA56" s="163"/>
      <c r="QBB56" s="163"/>
      <c r="QBC56" s="163"/>
      <c r="QBD56" s="163"/>
      <c r="QBE56" s="163"/>
      <c r="QBF56" s="163"/>
      <c r="QBG56" s="163"/>
      <c r="QBH56" s="163"/>
      <c r="QBI56" s="163"/>
      <c r="QBJ56" s="163"/>
      <c r="QBK56" s="163"/>
      <c r="QBL56" s="163"/>
      <c r="QBM56" s="163"/>
      <c r="QBN56" s="163"/>
      <c r="QBO56" s="163"/>
      <c r="QBP56" s="163"/>
      <c r="QBQ56" s="163"/>
      <c r="QBR56" s="163"/>
      <c r="QBS56" s="163"/>
      <c r="QBT56" s="163"/>
      <c r="QBU56" s="163"/>
      <c r="QBV56" s="163"/>
      <c r="QBW56" s="163"/>
      <c r="QBX56" s="163"/>
      <c r="QBY56" s="163"/>
      <c r="QBZ56" s="163"/>
      <c r="QCA56" s="163"/>
      <c r="QCB56" s="163"/>
      <c r="QCC56" s="163"/>
      <c r="QCD56" s="163"/>
      <c r="QCE56" s="163"/>
      <c r="QCF56" s="163"/>
      <c r="QCG56" s="163"/>
      <c r="QCH56" s="163"/>
      <c r="QCI56" s="163"/>
      <c r="QCJ56" s="163"/>
      <c r="QCK56" s="163"/>
      <c r="QCL56" s="163"/>
      <c r="QCM56" s="163"/>
      <c r="QCN56" s="163"/>
      <c r="QCO56" s="163"/>
      <c r="QCP56" s="163"/>
      <c r="QCQ56" s="163"/>
      <c r="QCR56" s="163"/>
      <c r="QCS56" s="163"/>
      <c r="QCT56" s="163"/>
      <c r="QCU56" s="163"/>
      <c r="QCV56" s="163"/>
      <c r="QCW56" s="163"/>
      <c r="QCX56" s="163"/>
      <c r="QCY56" s="163"/>
      <c r="QCZ56" s="163"/>
      <c r="QDA56" s="163"/>
      <c r="QDB56" s="163"/>
      <c r="QDC56" s="163"/>
      <c r="QDD56" s="163"/>
      <c r="QDE56" s="163"/>
      <c r="QDF56" s="163"/>
      <c r="QDG56" s="163"/>
      <c r="QDH56" s="163"/>
      <c r="QDI56" s="163"/>
      <c r="QDJ56" s="163"/>
      <c r="QDK56" s="163"/>
      <c r="QDL56" s="163"/>
      <c r="QDM56" s="163"/>
      <c r="QDN56" s="163"/>
      <c r="QDO56" s="163"/>
      <c r="QDP56" s="163"/>
      <c r="QDQ56" s="163"/>
      <c r="QDR56" s="163"/>
      <c r="QDS56" s="163"/>
      <c r="QDT56" s="163"/>
      <c r="QDU56" s="163"/>
      <c r="QDV56" s="163"/>
      <c r="QDW56" s="163"/>
      <c r="QDX56" s="163"/>
      <c r="QDY56" s="163"/>
      <c r="QDZ56" s="163"/>
      <c r="QEA56" s="163"/>
      <c r="QEB56" s="163"/>
      <c r="QEC56" s="163"/>
      <c r="QED56" s="163"/>
      <c r="QEE56" s="163"/>
      <c r="QEF56" s="163"/>
      <c r="QEG56" s="163"/>
      <c r="QEH56" s="163"/>
      <c r="QEI56" s="163"/>
      <c r="QEJ56" s="163"/>
      <c r="QEK56" s="163"/>
      <c r="QEL56" s="163"/>
      <c r="QEM56" s="163"/>
      <c r="QEN56" s="163"/>
      <c r="QEO56" s="163"/>
      <c r="QEP56" s="163"/>
      <c r="QEQ56" s="163"/>
      <c r="QER56" s="163"/>
      <c r="QES56" s="163"/>
      <c r="QET56" s="163"/>
      <c r="QEU56" s="163"/>
      <c r="QEV56" s="163"/>
      <c r="QEW56" s="163"/>
      <c r="QEX56" s="163"/>
      <c r="QEY56" s="163"/>
      <c r="QEZ56" s="163"/>
      <c r="QFA56" s="163"/>
      <c r="QFB56" s="163"/>
      <c r="QFC56" s="163"/>
      <c r="QFD56" s="163"/>
      <c r="QFE56" s="163"/>
      <c r="QFF56" s="163"/>
      <c r="QFG56" s="163"/>
      <c r="QFH56" s="163"/>
      <c r="QFI56" s="163"/>
      <c r="QFJ56" s="163"/>
      <c r="QFK56" s="163"/>
      <c r="QFL56" s="163"/>
      <c r="QFM56" s="163"/>
      <c r="QFN56" s="163"/>
      <c r="QFO56" s="163"/>
      <c r="QFP56" s="163"/>
      <c r="QFQ56" s="163"/>
      <c r="QFR56" s="163"/>
      <c r="QFS56" s="163"/>
      <c r="QFT56" s="163"/>
      <c r="QFU56" s="163"/>
      <c r="QFV56" s="163"/>
      <c r="QFW56" s="163"/>
      <c r="QFX56" s="163"/>
      <c r="QFY56" s="163"/>
      <c r="QFZ56" s="163"/>
      <c r="QGA56" s="163"/>
      <c r="QGB56" s="163"/>
      <c r="QGC56" s="163"/>
      <c r="QGD56" s="163"/>
      <c r="QGE56" s="163"/>
      <c r="QGF56" s="163"/>
      <c r="QGG56" s="163"/>
      <c r="QGH56" s="163"/>
      <c r="QGI56" s="163"/>
      <c r="QGJ56" s="163"/>
      <c r="QGK56" s="163"/>
      <c r="QGL56" s="163"/>
      <c r="QGM56" s="163"/>
      <c r="QGN56" s="163"/>
      <c r="QGO56" s="163"/>
      <c r="QGP56" s="163"/>
      <c r="QGQ56" s="163"/>
      <c r="QGR56" s="163"/>
      <c r="QGS56" s="163"/>
      <c r="QGT56" s="163"/>
      <c r="QGU56" s="163"/>
      <c r="QGV56" s="163"/>
      <c r="QGW56" s="163"/>
      <c r="QGX56" s="163"/>
      <c r="QGY56" s="163"/>
      <c r="QGZ56" s="163"/>
      <c r="QHA56" s="163"/>
      <c r="QHB56" s="163"/>
      <c r="QHC56" s="163"/>
      <c r="QHD56" s="163"/>
      <c r="QHE56" s="163"/>
      <c r="QHF56" s="163"/>
      <c r="QHG56" s="163"/>
      <c r="QHH56" s="163"/>
      <c r="QHI56" s="163"/>
      <c r="QHJ56" s="163"/>
      <c r="QHK56" s="163"/>
      <c r="QHL56" s="163"/>
      <c r="QHM56" s="163"/>
      <c r="QHN56" s="163"/>
      <c r="QHO56" s="163"/>
      <c r="QHP56" s="163"/>
      <c r="QHQ56" s="163"/>
      <c r="QHR56" s="163"/>
      <c r="QHS56" s="163"/>
      <c r="QHT56" s="163"/>
      <c r="QHU56" s="163"/>
      <c r="QHV56" s="163"/>
      <c r="QHW56" s="163"/>
      <c r="QHX56" s="163"/>
      <c r="QHY56" s="163"/>
      <c r="QHZ56" s="163"/>
      <c r="QIA56" s="163"/>
      <c r="QIB56" s="163"/>
      <c r="QIC56" s="163"/>
      <c r="QID56" s="163"/>
      <c r="QIE56" s="163"/>
      <c r="QIF56" s="163"/>
      <c r="QIG56" s="163"/>
      <c r="QIH56" s="163"/>
      <c r="QII56" s="163"/>
      <c r="QIJ56" s="163"/>
      <c r="QIK56" s="163"/>
      <c r="QIL56" s="163"/>
      <c r="QIM56" s="163"/>
      <c r="QIN56" s="163"/>
      <c r="QIO56" s="163"/>
      <c r="QIP56" s="163"/>
      <c r="QIQ56" s="163"/>
      <c r="QIR56" s="163"/>
      <c r="QIS56" s="163"/>
      <c r="QIT56" s="163"/>
      <c r="QIU56" s="163"/>
      <c r="QIV56" s="163"/>
      <c r="QIW56" s="163"/>
      <c r="QIX56" s="163"/>
      <c r="QIY56" s="163"/>
      <c r="QIZ56" s="163"/>
      <c r="QJA56" s="163"/>
      <c r="QJB56" s="163"/>
      <c r="QJC56" s="163"/>
      <c r="QJD56" s="163"/>
      <c r="QJE56" s="163"/>
      <c r="QJF56" s="163"/>
      <c r="QJG56" s="163"/>
      <c r="QJH56" s="163"/>
      <c r="QJI56" s="163"/>
      <c r="QJJ56" s="163"/>
      <c r="QJK56" s="163"/>
      <c r="QJL56" s="163"/>
      <c r="QJM56" s="163"/>
      <c r="QJN56" s="163"/>
      <c r="QJO56" s="163"/>
      <c r="QJP56" s="163"/>
      <c r="QJQ56" s="163"/>
      <c r="QJR56" s="163"/>
      <c r="QJS56" s="163"/>
      <c r="QJT56" s="163"/>
      <c r="QJU56" s="163"/>
      <c r="QJV56" s="163"/>
      <c r="QJW56" s="163"/>
      <c r="QJX56" s="163"/>
      <c r="QJY56" s="163"/>
      <c r="QJZ56" s="163"/>
      <c r="QKA56" s="163"/>
      <c r="QKB56" s="163"/>
      <c r="QKC56" s="163"/>
      <c r="QKD56" s="163"/>
      <c r="QKE56" s="163"/>
      <c r="QKF56" s="163"/>
      <c r="QKG56" s="163"/>
      <c r="QKH56" s="163"/>
      <c r="QKI56" s="163"/>
      <c r="QKJ56" s="163"/>
      <c r="QKK56" s="163"/>
      <c r="QKL56" s="163"/>
      <c r="QKM56" s="163"/>
      <c r="QKN56" s="163"/>
      <c r="QKO56" s="163"/>
      <c r="QKP56" s="163"/>
      <c r="QKQ56" s="163"/>
      <c r="QKR56" s="163"/>
      <c r="QKS56" s="163"/>
      <c r="QKT56" s="163"/>
      <c r="QKU56" s="163"/>
      <c r="QKV56" s="163"/>
      <c r="QKW56" s="163"/>
      <c r="QKX56" s="163"/>
      <c r="QKY56" s="163"/>
      <c r="QKZ56" s="163"/>
      <c r="QLA56" s="163"/>
      <c r="QLB56" s="163"/>
      <c r="QLC56" s="163"/>
      <c r="QLD56" s="163"/>
      <c r="QLE56" s="163"/>
      <c r="QLF56" s="163"/>
      <c r="QLG56" s="163"/>
      <c r="QLH56" s="163"/>
      <c r="QLI56" s="163"/>
      <c r="QLJ56" s="163"/>
      <c r="QLK56" s="163"/>
      <c r="QLL56" s="163"/>
      <c r="QLM56" s="163"/>
      <c r="QLN56" s="163"/>
      <c r="QLO56" s="163"/>
      <c r="QLP56" s="163"/>
      <c r="QLQ56" s="163"/>
      <c r="QLR56" s="163"/>
      <c r="QLS56" s="163"/>
      <c r="QLT56" s="163"/>
      <c r="QLU56" s="163"/>
      <c r="QLV56" s="163"/>
      <c r="QLW56" s="163"/>
      <c r="QLX56" s="163"/>
      <c r="QLY56" s="163"/>
      <c r="QLZ56" s="163"/>
      <c r="QMA56" s="163"/>
      <c r="QMB56" s="163"/>
      <c r="QMC56" s="163"/>
      <c r="QMD56" s="163"/>
      <c r="QME56" s="163"/>
      <c r="QMF56" s="163"/>
      <c r="QMG56" s="163"/>
      <c r="QMH56" s="163"/>
      <c r="QMI56" s="163"/>
      <c r="QMJ56" s="163"/>
      <c r="QMK56" s="163"/>
      <c r="QML56" s="163"/>
      <c r="QMM56" s="163"/>
      <c r="QMN56" s="163"/>
      <c r="QMO56" s="163"/>
      <c r="QMP56" s="163"/>
      <c r="QMQ56" s="163"/>
      <c r="QMR56" s="163"/>
      <c r="QMS56" s="163"/>
      <c r="QMT56" s="163"/>
      <c r="QMU56" s="163"/>
      <c r="QMV56" s="163"/>
      <c r="QMW56" s="163"/>
      <c r="QMX56" s="163"/>
      <c r="QMY56" s="163"/>
      <c r="QMZ56" s="163"/>
      <c r="QNA56" s="163"/>
      <c r="QNB56" s="163"/>
      <c r="QNC56" s="163"/>
      <c r="QND56" s="163"/>
      <c r="QNE56" s="163"/>
      <c r="QNF56" s="163"/>
      <c r="QNG56" s="163"/>
      <c r="QNH56" s="163"/>
      <c r="QNI56" s="163"/>
      <c r="QNJ56" s="163"/>
      <c r="QNK56" s="163"/>
      <c r="QNL56" s="163"/>
      <c r="QNM56" s="163"/>
      <c r="QNN56" s="163"/>
      <c r="QNO56" s="163"/>
      <c r="QNP56" s="163"/>
      <c r="QNQ56" s="163"/>
      <c r="QNR56" s="163"/>
      <c r="QNS56" s="163"/>
      <c r="QNT56" s="163"/>
      <c r="QNU56" s="163"/>
      <c r="QNV56" s="163"/>
      <c r="QNW56" s="163"/>
      <c r="QNX56" s="163"/>
      <c r="QNY56" s="163"/>
      <c r="QNZ56" s="163"/>
      <c r="QOA56" s="163"/>
      <c r="QOB56" s="163"/>
      <c r="QOC56" s="163"/>
      <c r="QOD56" s="163"/>
      <c r="QOE56" s="163"/>
      <c r="QOF56" s="163"/>
      <c r="QOG56" s="163"/>
      <c r="QOH56" s="163"/>
      <c r="QOI56" s="163"/>
      <c r="QOJ56" s="163"/>
      <c r="QOK56" s="163"/>
      <c r="QOL56" s="163"/>
      <c r="QOM56" s="163"/>
      <c r="QON56" s="163"/>
      <c r="QOO56" s="163"/>
      <c r="QOP56" s="163"/>
      <c r="QOQ56" s="163"/>
      <c r="QOR56" s="163"/>
      <c r="QOS56" s="163"/>
      <c r="QOT56" s="163"/>
      <c r="QOU56" s="163"/>
      <c r="QOV56" s="163"/>
      <c r="QOW56" s="163"/>
      <c r="QOX56" s="163"/>
      <c r="QOY56" s="163"/>
      <c r="QOZ56" s="163"/>
      <c r="QPA56" s="163"/>
      <c r="QPB56" s="163"/>
      <c r="QPC56" s="163"/>
      <c r="QPD56" s="163"/>
      <c r="QPE56" s="163"/>
      <c r="QPF56" s="163"/>
      <c r="QPG56" s="163"/>
      <c r="QPH56" s="163"/>
      <c r="QPI56" s="163"/>
      <c r="QPJ56" s="163"/>
      <c r="QPK56" s="163"/>
      <c r="QPL56" s="163"/>
      <c r="QPM56" s="163"/>
      <c r="QPN56" s="163"/>
      <c r="QPO56" s="163"/>
      <c r="QPP56" s="163"/>
      <c r="QPQ56" s="163"/>
      <c r="QPR56" s="163"/>
      <c r="QPS56" s="163"/>
      <c r="QPT56" s="163"/>
      <c r="QPU56" s="163"/>
      <c r="QPV56" s="163"/>
      <c r="QPW56" s="163"/>
      <c r="QPX56" s="163"/>
      <c r="QPY56" s="163"/>
      <c r="QPZ56" s="163"/>
      <c r="QQA56" s="163"/>
      <c r="QQB56" s="163"/>
      <c r="QQC56" s="163"/>
      <c r="QQD56" s="163"/>
      <c r="QQE56" s="163"/>
      <c r="QQF56" s="163"/>
      <c r="QQG56" s="163"/>
      <c r="QQH56" s="163"/>
      <c r="QQI56" s="163"/>
      <c r="QQJ56" s="163"/>
      <c r="QQK56" s="163"/>
      <c r="QQL56" s="163"/>
      <c r="QQM56" s="163"/>
      <c r="QQN56" s="163"/>
      <c r="QQO56" s="163"/>
      <c r="QQP56" s="163"/>
      <c r="QQQ56" s="163"/>
      <c r="QQR56" s="163"/>
      <c r="QQS56" s="163"/>
      <c r="QQT56" s="163"/>
      <c r="QQU56" s="163"/>
      <c r="QQV56" s="163"/>
      <c r="QQW56" s="163"/>
      <c r="QQX56" s="163"/>
      <c r="QQY56" s="163"/>
      <c r="QQZ56" s="163"/>
      <c r="QRA56" s="163"/>
      <c r="QRB56" s="163"/>
      <c r="QRC56" s="163"/>
      <c r="QRD56" s="163"/>
      <c r="QRE56" s="163"/>
      <c r="QRF56" s="163"/>
      <c r="QRG56" s="163"/>
      <c r="QRH56" s="163"/>
      <c r="QRI56" s="163"/>
      <c r="QRJ56" s="163"/>
      <c r="QRK56" s="163"/>
      <c r="QRL56" s="163"/>
      <c r="QRM56" s="163"/>
      <c r="QRN56" s="163"/>
      <c r="QRO56" s="163"/>
      <c r="QRP56" s="163"/>
      <c r="QRQ56" s="163"/>
      <c r="QRR56" s="163"/>
      <c r="QRS56" s="163"/>
      <c r="QRT56" s="163"/>
      <c r="QRU56" s="163"/>
      <c r="QRV56" s="163"/>
      <c r="QRW56" s="163"/>
      <c r="QRX56" s="163"/>
      <c r="QRY56" s="163"/>
      <c r="QRZ56" s="163"/>
      <c r="QSA56" s="163"/>
      <c r="QSB56" s="163"/>
      <c r="QSC56" s="163"/>
      <c r="QSD56" s="163"/>
      <c r="QSE56" s="163"/>
      <c r="QSF56" s="163"/>
      <c r="QSG56" s="163"/>
      <c r="QSH56" s="163"/>
      <c r="QSI56" s="163"/>
      <c r="QSJ56" s="163"/>
      <c r="QSK56" s="163"/>
      <c r="QSL56" s="163"/>
      <c r="QSM56" s="163"/>
      <c r="QSN56" s="163"/>
      <c r="QSO56" s="163"/>
      <c r="QSP56" s="163"/>
      <c r="QSQ56" s="163"/>
      <c r="QSR56" s="163"/>
      <c r="QSS56" s="163"/>
      <c r="QST56" s="163"/>
      <c r="QSU56" s="163"/>
      <c r="QSV56" s="163"/>
      <c r="QSW56" s="163"/>
      <c r="QSX56" s="163"/>
      <c r="QSY56" s="163"/>
      <c r="QSZ56" s="163"/>
      <c r="QTA56" s="163"/>
      <c r="QTB56" s="163"/>
      <c r="QTC56" s="163"/>
      <c r="QTD56" s="163"/>
      <c r="QTE56" s="163"/>
      <c r="QTF56" s="163"/>
      <c r="QTG56" s="163"/>
      <c r="QTH56" s="163"/>
      <c r="QTI56" s="163"/>
      <c r="QTJ56" s="163"/>
      <c r="QTK56" s="163"/>
      <c r="QTL56" s="163"/>
      <c r="QTM56" s="163"/>
      <c r="QTN56" s="163"/>
      <c r="QTO56" s="163"/>
      <c r="QTP56" s="163"/>
      <c r="QTQ56" s="163"/>
      <c r="QTR56" s="163"/>
      <c r="QTS56" s="163"/>
      <c r="QTT56" s="163"/>
      <c r="QTU56" s="163"/>
      <c r="QTV56" s="163"/>
      <c r="QTW56" s="163"/>
      <c r="QTX56" s="163"/>
      <c r="QTY56" s="163"/>
      <c r="QTZ56" s="163"/>
      <c r="QUA56" s="163"/>
      <c r="QUB56" s="163"/>
      <c r="QUC56" s="163"/>
      <c r="QUD56" s="163"/>
      <c r="QUE56" s="163"/>
      <c r="QUF56" s="163"/>
      <c r="QUG56" s="163"/>
      <c r="QUH56" s="163"/>
      <c r="QUI56" s="163"/>
      <c r="QUJ56" s="163"/>
      <c r="QUK56" s="163"/>
      <c r="QUL56" s="163"/>
      <c r="QUM56" s="163"/>
      <c r="QUN56" s="163"/>
      <c r="QUO56" s="163"/>
      <c r="QUP56" s="163"/>
      <c r="QUQ56" s="163"/>
      <c r="QUR56" s="163"/>
      <c r="QUS56" s="163"/>
      <c r="QUT56" s="163"/>
      <c r="QUU56" s="163"/>
      <c r="QUV56" s="163"/>
      <c r="QUW56" s="163"/>
      <c r="QUX56" s="163"/>
      <c r="QUY56" s="163"/>
      <c r="QUZ56" s="163"/>
      <c r="QVA56" s="163"/>
      <c r="QVB56" s="163"/>
      <c r="QVC56" s="163"/>
      <c r="QVD56" s="163"/>
      <c r="QVE56" s="163"/>
      <c r="QVF56" s="163"/>
      <c r="QVG56" s="163"/>
      <c r="QVH56" s="163"/>
      <c r="QVI56" s="163"/>
      <c r="QVJ56" s="163"/>
      <c r="QVK56" s="163"/>
      <c r="QVL56" s="163"/>
      <c r="QVM56" s="163"/>
      <c r="QVN56" s="163"/>
      <c r="QVO56" s="163"/>
      <c r="QVP56" s="163"/>
      <c r="QVQ56" s="163"/>
      <c r="QVR56" s="163"/>
      <c r="QVS56" s="163"/>
      <c r="QVT56" s="163"/>
      <c r="QVU56" s="163"/>
      <c r="QVV56" s="163"/>
      <c r="QVW56" s="163"/>
      <c r="QVX56" s="163"/>
      <c r="QVY56" s="163"/>
      <c r="QVZ56" s="163"/>
      <c r="QWA56" s="163"/>
      <c r="QWB56" s="163"/>
      <c r="QWC56" s="163"/>
      <c r="QWD56" s="163"/>
      <c r="QWE56" s="163"/>
      <c r="QWF56" s="163"/>
      <c r="QWG56" s="163"/>
      <c r="QWH56" s="163"/>
      <c r="QWI56" s="163"/>
      <c r="QWJ56" s="163"/>
      <c r="QWK56" s="163"/>
      <c r="QWL56" s="163"/>
      <c r="QWM56" s="163"/>
      <c r="QWN56" s="163"/>
      <c r="QWO56" s="163"/>
      <c r="QWP56" s="163"/>
      <c r="QWQ56" s="163"/>
      <c r="QWR56" s="163"/>
      <c r="QWS56" s="163"/>
      <c r="QWT56" s="163"/>
      <c r="QWU56" s="163"/>
      <c r="QWV56" s="163"/>
      <c r="QWW56" s="163"/>
      <c r="QWX56" s="163"/>
      <c r="QWY56" s="163"/>
      <c r="QWZ56" s="163"/>
      <c r="QXA56" s="163"/>
      <c r="QXB56" s="163"/>
      <c r="QXC56" s="163"/>
      <c r="QXD56" s="163"/>
      <c r="QXE56" s="163"/>
      <c r="QXF56" s="163"/>
      <c r="QXG56" s="163"/>
      <c r="QXH56" s="163"/>
      <c r="QXI56" s="163"/>
      <c r="QXJ56" s="163"/>
      <c r="QXK56" s="163"/>
      <c r="QXL56" s="163"/>
      <c r="QXM56" s="163"/>
      <c r="QXN56" s="163"/>
      <c r="QXO56" s="163"/>
      <c r="QXP56" s="163"/>
      <c r="QXQ56" s="163"/>
      <c r="QXR56" s="163"/>
      <c r="QXS56" s="163"/>
      <c r="QXT56" s="163"/>
      <c r="QXU56" s="163"/>
      <c r="QXV56" s="163"/>
      <c r="QXW56" s="163"/>
      <c r="QXX56" s="163"/>
      <c r="QXY56" s="163"/>
      <c r="QXZ56" s="163"/>
      <c r="QYA56" s="163"/>
      <c r="QYB56" s="163"/>
      <c r="QYC56" s="163"/>
      <c r="QYD56" s="163"/>
      <c r="QYE56" s="163"/>
      <c r="QYF56" s="163"/>
      <c r="QYG56" s="163"/>
      <c r="QYH56" s="163"/>
      <c r="QYI56" s="163"/>
      <c r="QYJ56" s="163"/>
      <c r="QYK56" s="163"/>
      <c r="QYL56" s="163"/>
      <c r="QYM56" s="163"/>
      <c r="QYN56" s="163"/>
      <c r="QYO56" s="163"/>
      <c r="QYP56" s="163"/>
      <c r="QYQ56" s="163"/>
      <c r="QYR56" s="163"/>
      <c r="QYS56" s="163"/>
      <c r="QYT56" s="163"/>
      <c r="QYU56" s="163"/>
      <c r="QYV56" s="163"/>
      <c r="QYW56" s="163"/>
      <c r="QYX56" s="163"/>
      <c r="QYY56" s="163"/>
      <c r="QYZ56" s="163"/>
      <c r="QZA56" s="163"/>
      <c r="QZB56" s="163"/>
      <c r="QZC56" s="163"/>
      <c r="QZD56" s="163"/>
      <c r="QZE56" s="163"/>
      <c r="QZF56" s="163"/>
      <c r="QZG56" s="163"/>
      <c r="QZH56" s="163"/>
      <c r="QZI56" s="163"/>
      <c r="QZJ56" s="163"/>
      <c r="QZK56" s="163"/>
      <c r="QZL56" s="163"/>
      <c r="QZM56" s="163"/>
      <c r="QZN56" s="163"/>
      <c r="QZO56" s="163"/>
      <c r="QZP56" s="163"/>
      <c r="QZQ56" s="163"/>
      <c r="QZR56" s="163"/>
      <c r="QZS56" s="163"/>
      <c r="QZT56" s="163"/>
      <c r="QZU56" s="163"/>
      <c r="QZV56" s="163"/>
      <c r="QZW56" s="163"/>
      <c r="QZX56" s="163"/>
      <c r="QZY56" s="163"/>
      <c r="QZZ56" s="163"/>
      <c r="RAA56" s="163"/>
      <c r="RAB56" s="163"/>
      <c r="RAC56" s="163"/>
      <c r="RAD56" s="163"/>
      <c r="RAE56" s="163"/>
      <c r="RAF56" s="163"/>
      <c r="RAG56" s="163"/>
      <c r="RAH56" s="163"/>
      <c r="RAI56" s="163"/>
      <c r="RAJ56" s="163"/>
      <c r="RAK56" s="163"/>
      <c r="RAL56" s="163"/>
      <c r="RAM56" s="163"/>
      <c r="RAN56" s="163"/>
      <c r="RAO56" s="163"/>
      <c r="RAP56" s="163"/>
      <c r="RAQ56" s="163"/>
      <c r="RAR56" s="163"/>
      <c r="RAS56" s="163"/>
      <c r="RAT56" s="163"/>
      <c r="RAU56" s="163"/>
      <c r="RAV56" s="163"/>
      <c r="RAW56" s="163"/>
      <c r="RAX56" s="163"/>
      <c r="RAY56" s="163"/>
      <c r="RAZ56" s="163"/>
      <c r="RBA56" s="163"/>
      <c r="RBB56" s="163"/>
      <c r="RBC56" s="163"/>
      <c r="RBD56" s="163"/>
      <c r="RBE56" s="163"/>
      <c r="RBF56" s="163"/>
      <c r="RBG56" s="163"/>
      <c r="RBH56" s="163"/>
      <c r="RBI56" s="163"/>
      <c r="RBJ56" s="163"/>
      <c r="RBK56" s="163"/>
      <c r="RBL56" s="163"/>
      <c r="RBM56" s="163"/>
      <c r="RBN56" s="163"/>
      <c r="RBO56" s="163"/>
      <c r="RBP56" s="163"/>
      <c r="RBQ56" s="163"/>
      <c r="RBR56" s="163"/>
      <c r="RBS56" s="163"/>
      <c r="RBT56" s="163"/>
      <c r="RBU56" s="163"/>
      <c r="RBV56" s="163"/>
      <c r="RBW56" s="163"/>
      <c r="RBX56" s="163"/>
      <c r="RBY56" s="163"/>
      <c r="RBZ56" s="163"/>
      <c r="RCA56" s="163"/>
      <c r="RCB56" s="163"/>
      <c r="RCC56" s="163"/>
      <c r="RCD56" s="163"/>
      <c r="RCE56" s="163"/>
      <c r="RCF56" s="163"/>
      <c r="RCG56" s="163"/>
      <c r="RCH56" s="163"/>
      <c r="RCI56" s="163"/>
      <c r="RCJ56" s="163"/>
      <c r="RCK56" s="163"/>
      <c r="RCL56" s="163"/>
      <c r="RCM56" s="163"/>
      <c r="RCN56" s="163"/>
      <c r="RCO56" s="163"/>
      <c r="RCP56" s="163"/>
      <c r="RCQ56" s="163"/>
      <c r="RCR56" s="163"/>
      <c r="RCS56" s="163"/>
      <c r="RCT56" s="163"/>
      <c r="RCU56" s="163"/>
      <c r="RCV56" s="163"/>
      <c r="RCW56" s="163"/>
      <c r="RCX56" s="163"/>
      <c r="RCY56" s="163"/>
      <c r="RCZ56" s="163"/>
      <c r="RDA56" s="163"/>
      <c r="RDB56" s="163"/>
      <c r="RDC56" s="163"/>
      <c r="RDD56" s="163"/>
      <c r="RDE56" s="163"/>
      <c r="RDF56" s="163"/>
      <c r="RDG56" s="163"/>
      <c r="RDH56" s="163"/>
      <c r="RDI56" s="163"/>
      <c r="RDJ56" s="163"/>
      <c r="RDK56" s="163"/>
      <c r="RDL56" s="163"/>
      <c r="RDM56" s="163"/>
      <c r="RDN56" s="163"/>
      <c r="RDO56" s="163"/>
      <c r="RDP56" s="163"/>
      <c r="RDQ56" s="163"/>
      <c r="RDR56" s="163"/>
      <c r="RDS56" s="163"/>
      <c r="RDT56" s="163"/>
      <c r="RDU56" s="163"/>
      <c r="RDV56" s="163"/>
      <c r="RDW56" s="163"/>
      <c r="RDX56" s="163"/>
      <c r="RDY56" s="163"/>
      <c r="RDZ56" s="163"/>
      <c r="REA56" s="163"/>
      <c r="REB56" s="163"/>
      <c r="REC56" s="163"/>
      <c r="RED56" s="163"/>
      <c r="REE56" s="163"/>
      <c r="REF56" s="163"/>
      <c r="REG56" s="163"/>
      <c r="REH56" s="163"/>
      <c r="REI56" s="163"/>
      <c r="REJ56" s="163"/>
      <c r="REK56" s="163"/>
      <c r="REL56" s="163"/>
      <c r="REM56" s="163"/>
      <c r="REN56" s="163"/>
      <c r="REO56" s="163"/>
      <c r="REP56" s="163"/>
      <c r="REQ56" s="163"/>
      <c r="RER56" s="163"/>
      <c r="RES56" s="163"/>
      <c r="RET56" s="163"/>
      <c r="REU56" s="163"/>
      <c r="REV56" s="163"/>
      <c r="REW56" s="163"/>
      <c r="REX56" s="163"/>
      <c r="REY56" s="163"/>
      <c r="REZ56" s="163"/>
      <c r="RFA56" s="163"/>
      <c r="RFB56" s="163"/>
      <c r="RFC56" s="163"/>
      <c r="RFD56" s="163"/>
      <c r="RFE56" s="163"/>
      <c r="RFF56" s="163"/>
      <c r="RFG56" s="163"/>
      <c r="RFH56" s="163"/>
      <c r="RFI56" s="163"/>
      <c r="RFJ56" s="163"/>
      <c r="RFK56" s="163"/>
      <c r="RFL56" s="163"/>
      <c r="RFM56" s="163"/>
      <c r="RFN56" s="163"/>
      <c r="RFO56" s="163"/>
      <c r="RFP56" s="163"/>
      <c r="RFQ56" s="163"/>
      <c r="RFR56" s="163"/>
      <c r="RFS56" s="163"/>
      <c r="RFT56" s="163"/>
      <c r="RFU56" s="163"/>
      <c r="RFV56" s="163"/>
      <c r="RFW56" s="163"/>
      <c r="RFX56" s="163"/>
      <c r="RFY56" s="163"/>
      <c r="RFZ56" s="163"/>
      <c r="RGA56" s="163"/>
      <c r="RGB56" s="163"/>
      <c r="RGC56" s="163"/>
      <c r="RGD56" s="163"/>
      <c r="RGE56" s="163"/>
      <c r="RGF56" s="163"/>
      <c r="RGG56" s="163"/>
      <c r="RGH56" s="163"/>
      <c r="RGI56" s="163"/>
      <c r="RGJ56" s="163"/>
      <c r="RGK56" s="163"/>
      <c r="RGL56" s="163"/>
      <c r="RGM56" s="163"/>
      <c r="RGN56" s="163"/>
      <c r="RGO56" s="163"/>
      <c r="RGP56" s="163"/>
      <c r="RGQ56" s="163"/>
      <c r="RGR56" s="163"/>
      <c r="RGS56" s="163"/>
      <c r="RGT56" s="163"/>
      <c r="RGU56" s="163"/>
      <c r="RGV56" s="163"/>
      <c r="RGW56" s="163"/>
      <c r="RGX56" s="163"/>
      <c r="RGY56" s="163"/>
      <c r="RGZ56" s="163"/>
      <c r="RHA56" s="163"/>
      <c r="RHB56" s="163"/>
      <c r="RHC56" s="163"/>
      <c r="RHD56" s="163"/>
      <c r="RHE56" s="163"/>
      <c r="RHF56" s="163"/>
      <c r="RHG56" s="163"/>
      <c r="RHH56" s="163"/>
      <c r="RHI56" s="163"/>
      <c r="RHJ56" s="163"/>
      <c r="RHK56" s="163"/>
      <c r="RHL56" s="163"/>
      <c r="RHM56" s="163"/>
      <c r="RHN56" s="163"/>
      <c r="RHO56" s="163"/>
      <c r="RHP56" s="163"/>
      <c r="RHQ56" s="163"/>
      <c r="RHR56" s="163"/>
      <c r="RHS56" s="163"/>
      <c r="RHT56" s="163"/>
      <c r="RHU56" s="163"/>
      <c r="RHV56" s="163"/>
      <c r="RHW56" s="163"/>
      <c r="RHX56" s="163"/>
      <c r="RHY56" s="163"/>
      <c r="RHZ56" s="163"/>
      <c r="RIA56" s="163"/>
      <c r="RIB56" s="163"/>
      <c r="RIC56" s="163"/>
      <c r="RID56" s="163"/>
      <c r="RIE56" s="163"/>
      <c r="RIF56" s="163"/>
      <c r="RIG56" s="163"/>
      <c r="RIH56" s="163"/>
      <c r="RII56" s="163"/>
      <c r="RIJ56" s="163"/>
      <c r="RIK56" s="163"/>
      <c r="RIL56" s="163"/>
      <c r="RIM56" s="163"/>
      <c r="RIN56" s="163"/>
      <c r="RIO56" s="163"/>
      <c r="RIP56" s="163"/>
      <c r="RIQ56" s="163"/>
      <c r="RIR56" s="163"/>
      <c r="RIS56" s="163"/>
      <c r="RIT56" s="163"/>
      <c r="RIU56" s="163"/>
      <c r="RIV56" s="163"/>
      <c r="RIW56" s="163"/>
      <c r="RIX56" s="163"/>
      <c r="RIY56" s="163"/>
      <c r="RIZ56" s="163"/>
      <c r="RJA56" s="163"/>
      <c r="RJB56" s="163"/>
      <c r="RJC56" s="163"/>
      <c r="RJD56" s="163"/>
      <c r="RJE56" s="163"/>
      <c r="RJF56" s="163"/>
      <c r="RJG56" s="163"/>
      <c r="RJH56" s="163"/>
      <c r="RJI56" s="163"/>
      <c r="RJJ56" s="163"/>
      <c r="RJK56" s="163"/>
      <c r="RJL56" s="163"/>
      <c r="RJM56" s="163"/>
      <c r="RJN56" s="163"/>
      <c r="RJO56" s="163"/>
      <c r="RJP56" s="163"/>
      <c r="RJQ56" s="163"/>
      <c r="RJR56" s="163"/>
      <c r="RJS56" s="163"/>
      <c r="RJT56" s="163"/>
      <c r="RJU56" s="163"/>
      <c r="RJV56" s="163"/>
      <c r="RJW56" s="163"/>
      <c r="RJX56" s="163"/>
      <c r="RJY56" s="163"/>
      <c r="RJZ56" s="163"/>
      <c r="RKA56" s="163"/>
      <c r="RKB56" s="163"/>
      <c r="RKC56" s="163"/>
      <c r="RKD56" s="163"/>
      <c r="RKE56" s="163"/>
      <c r="RKF56" s="163"/>
      <c r="RKG56" s="163"/>
      <c r="RKH56" s="163"/>
      <c r="RKI56" s="163"/>
      <c r="RKJ56" s="163"/>
      <c r="RKK56" s="163"/>
      <c r="RKL56" s="163"/>
      <c r="RKM56" s="163"/>
      <c r="RKN56" s="163"/>
      <c r="RKO56" s="163"/>
      <c r="RKP56" s="163"/>
      <c r="RKQ56" s="163"/>
      <c r="RKR56" s="163"/>
      <c r="RKS56" s="163"/>
      <c r="RKT56" s="163"/>
      <c r="RKU56" s="163"/>
      <c r="RKV56" s="163"/>
      <c r="RKW56" s="163"/>
      <c r="RKX56" s="163"/>
      <c r="RKY56" s="163"/>
      <c r="RKZ56" s="163"/>
      <c r="RLA56" s="163"/>
      <c r="RLB56" s="163"/>
      <c r="RLC56" s="163"/>
      <c r="RLD56" s="163"/>
      <c r="RLE56" s="163"/>
      <c r="RLF56" s="163"/>
      <c r="RLG56" s="163"/>
      <c r="RLH56" s="163"/>
      <c r="RLI56" s="163"/>
      <c r="RLJ56" s="163"/>
      <c r="RLK56" s="163"/>
      <c r="RLL56" s="163"/>
      <c r="RLM56" s="163"/>
      <c r="RLN56" s="163"/>
      <c r="RLO56" s="163"/>
      <c r="RLP56" s="163"/>
      <c r="RLQ56" s="163"/>
      <c r="RLR56" s="163"/>
      <c r="RLS56" s="163"/>
      <c r="RLT56" s="163"/>
      <c r="RLU56" s="163"/>
      <c r="RLV56" s="163"/>
      <c r="RLW56" s="163"/>
      <c r="RLX56" s="163"/>
      <c r="RLY56" s="163"/>
      <c r="RLZ56" s="163"/>
      <c r="RMA56" s="163"/>
      <c r="RMB56" s="163"/>
      <c r="RMC56" s="163"/>
      <c r="RMD56" s="163"/>
      <c r="RME56" s="163"/>
      <c r="RMF56" s="163"/>
      <c r="RMG56" s="163"/>
      <c r="RMH56" s="163"/>
      <c r="RMI56" s="163"/>
      <c r="RMJ56" s="163"/>
      <c r="RMK56" s="163"/>
      <c r="RML56" s="163"/>
      <c r="RMM56" s="163"/>
      <c r="RMN56" s="163"/>
      <c r="RMO56" s="163"/>
      <c r="RMP56" s="163"/>
      <c r="RMQ56" s="163"/>
      <c r="RMR56" s="163"/>
      <c r="RMS56" s="163"/>
      <c r="RMT56" s="163"/>
      <c r="RMU56" s="163"/>
      <c r="RMV56" s="163"/>
      <c r="RMW56" s="163"/>
      <c r="RMX56" s="163"/>
      <c r="RMY56" s="163"/>
      <c r="RMZ56" s="163"/>
      <c r="RNA56" s="163"/>
      <c r="RNB56" s="163"/>
      <c r="RNC56" s="163"/>
      <c r="RND56" s="163"/>
      <c r="RNE56" s="163"/>
      <c r="RNF56" s="163"/>
      <c r="RNG56" s="163"/>
      <c r="RNH56" s="163"/>
      <c r="RNI56" s="163"/>
      <c r="RNJ56" s="163"/>
      <c r="RNK56" s="163"/>
      <c r="RNL56" s="163"/>
      <c r="RNM56" s="163"/>
      <c r="RNN56" s="163"/>
      <c r="RNO56" s="163"/>
      <c r="RNP56" s="163"/>
      <c r="RNQ56" s="163"/>
      <c r="RNR56" s="163"/>
      <c r="RNS56" s="163"/>
      <c r="RNT56" s="163"/>
      <c r="RNU56" s="163"/>
      <c r="RNV56" s="163"/>
      <c r="RNW56" s="163"/>
      <c r="RNX56" s="163"/>
      <c r="RNY56" s="163"/>
      <c r="RNZ56" s="163"/>
      <c r="ROA56" s="163"/>
      <c r="ROB56" s="163"/>
      <c r="ROC56" s="163"/>
      <c r="ROD56" s="163"/>
      <c r="ROE56" s="163"/>
      <c r="ROF56" s="163"/>
      <c r="ROG56" s="163"/>
      <c r="ROH56" s="163"/>
      <c r="ROI56" s="163"/>
      <c r="ROJ56" s="163"/>
      <c r="ROK56" s="163"/>
      <c r="ROL56" s="163"/>
      <c r="ROM56" s="163"/>
      <c r="RON56" s="163"/>
      <c r="ROO56" s="163"/>
      <c r="ROP56" s="163"/>
      <c r="ROQ56" s="163"/>
      <c r="ROR56" s="163"/>
      <c r="ROS56" s="163"/>
      <c r="ROT56" s="163"/>
      <c r="ROU56" s="163"/>
      <c r="ROV56" s="163"/>
      <c r="ROW56" s="163"/>
      <c r="ROX56" s="163"/>
      <c r="ROY56" s="163"/>
      <c r="ROZ56" s="163"/>
      <c r="RPA56" s="163"/>
      <c r="RPB56" s="163"/>
      <c r="RPC56" s="163"/>
      <c r="RPD56" s="163"/>
      <c r="RPE56" s="163"/>
      <c r="RPF56" s="163"/>
      <c r="RPG56" s="163"/>
      <c r="RPH56" s="163"/>
      <c r="RPI56" s="163"/>
      <c r="RPJ56" s="163"/>
      <c r="RPK56" s="163"/>
      <c r="RPL56" s="163"/>
      <c r="RPM56" s="163"/>
      <c r="RPN56" s="163"/>
      <c r="RPO56" s="163"/>
      <c r="RPP56" s="163"/>
      <c r="RPQ56" s="163"/>
      <c r="RPR56" s="163"/>
      <c r="RPS56" s="163"/>
      <c r="RPT56" s="163"/>
      <c r="RPU56" s="163"/>
      <c r="RPV56" s="163"/>
      <c r="RPW56" s="163"/>
      <c r="RPX56" s="163"/>
      <c r="RPY56" s="163"/>
      <c r="RPZ56" s="163"/>
      <c r="RQA56" s="163"/>
      <c r="RQB56" s="163"/>
      <c r="RQC56" s="163"/>
      <c r="RQD56" s="163"/>
      <c r="RQE56" s="163"/>
      <c r="RQF56" s="163"/>
      <c r="RQG56" s="163"/>
      <c r="RQH56" s="163"/>
      <c r="RQI56" s="163"/>
      <c r="RQJ56" s="163"/>
      <c r="RQK56" s="163"/>
      <c r="RQL56" s="163"/>
      <c r="RQM56" s="163"/>
      <c r="RQN56" s="163"/>
      <c r="RQO56" s="163"/>
      <c r="RQP56" s="163"/>
      <c r="RQQ56" s="163"/>
      <c r="RQR56" s="163"/>
      <c r="RQS56" s="163"/>
      <c r="RQT56" s="163"/>
      <c r="RQU56" s="163"/>
      <c r="RQV56" s="163"/>
      <c r="RQW56" s="163"/>
      <c r="RQX56" s="163"/>
      <c r="RQY56" s="163"/>
      <c r="RQZ56" s="163"/>
      <c r="RRA56" s="163"/>
      <c r="RRB56" s="163"/>
      <c r="RRC56" s="163"/>
      <c r="RRD56" s="163"/>
      <c r="RRE56" s="163"/>
      <c r="RRF56" s="163"/>
      <c r="RRG56" s="163"/>
      <c r="RRH56" s="163"/>
      <c r="RRI56" s="163"/>
      <c r="RRJ56" s="163"/>
      <c r="RRK56" s="163"/>
      <c r="RRL56" s="163"/>
      <c r="RRM56" s="163"/>
      <c r="RRN56" s="163"/>
      <c r="RRO56" s="163"/>
      <c r="RRP56" s="163"/>
      <c r="RRQ56" s="163"/>
      <c r="RRR56" s="163"/>
      <c r="RRS56" s="163"/>
      <c r="RRT56" s="163"/>
      <c r="RRU56" s="163"/>
      <c r="RRV56" s="163"/>
      <c r="RRW56" s="163"/>
      <c r="RRX56" s="163"/>
      <c r="RRY56" s="163"/>
      <c r="RRZ56" s="163"/>
      <c r="RSA56" s="163"/>
      <c r="RSB56" s="163"/>
      <c r="RSC56" s="163"/>
      <c r="RSD56" s="163"/>
      <c r="RSE56" s="163"/>
      <c r="RSF56" s="163"/>
      <c r="RSG56" s="163"/>
      <c r="RSH56" s="163"/>
      <c r="RSI56" s="163"/>
      <c r="RSJ56" s="163"/>
      <c r="RSK56" s="163"/>
      <c r="RSL56" s="163"/>
      <c r="RSM56" s="163"/>
      <c r="RSN56" s="163"/>
      <c r="RSO56" s="163"/>
      <c r="RSP56" s="163"/>
      <c r="RSQ56" s="163"/>
      <c r="RSR56" s="163"/>
      <c r="RSS56" s="163"/>
      <c r="RST56" s="163"/>
      <c r="RSU56" s="163"/>
      <c r="RSV56" s="163"/>
      <c r="RSW56" s="163"/>
      <c r="RSX56" s="163"/>
      <c r="RSY56" s="163"/>
      <c r="RSZ56" s="163"/>
      <c r="RTA56" s="163"/>
      <c r="RTB56" s="163"/>
      <c r="RTC56" s="163"/>
      <c r="RTD56" s="163"/>
      <c r="RTE56" s="163"/>
      <c r="RTF56" s="163"/>
      <c r="RTG56" s="163"/>
      <c r="RTH56" s="163"/>
      <c r="RTI56" s="163"/>
      <c r="RTJ56" s="163"/>
      <c r="RTK56" s="163"/>
      <c r="RTL56" s="163"/>
      <c r="RTM56" s="163"/>
      <c r="RTN56" s="163"/>
      <c r="RTO56" s="163"/>
      <c r="RTP56" s="163"/>
      <c r="RTQ56" s="163"/>
      <c r="RTR56" s="163"/>
      <c r="RTS56" s="163"/>
      <c r="RTT56" s="163"/>
      <c r="RTU56" s="163"/>
      <c r="RTV56" s="163"/>
      <c r="RTW56" s="163"/>
      <c r="RTX56" s="163"/>
      <c r="RTY56" s="163"/>
      <c r="RTZ56" s="163"/>
      <c r="RUA56" s="163"/>
      <c r="RUB56" s="163"/>
      <c r="RUC56" s="163"/>
      <c r="RUD56" s="163"/>
      <c r="RUE56" s="163"/>
      <c r="RUF56" s="163"/>
      <c r="RUG56" s="163"/>
      <c r="RUH56" s="163"/>
      <c r="RUI56" s="163"/>
      <c r="RUJ56" s="163"/>
      <c r="RUK56" s="163"/>
      <c r="RUL56" s="163"/>
      <c r="RUM56" s="163"/>
      <c r="RUN56" s="163"/>
      <c r="RUO56" s="163"/>
      <c r="RUP56" s="163"/>
      <c r="RUQ56" s="163"/>
      <c r="RUR56" s="163"/>
      <c r="RUS56" s="163"/>
      <c r="RUT56" s="163"/>
      <c r="RUU56" s="163"/>
      <c r="RUV56" s="163"/>
      <c r="RUW56" s="163"/>
      <c r="RUX56" s="163"/>
      <c r="RUY56" s="163"/>
      <c r="RUZ56" s="163"/>
      <c r="RVA56" s="163"/>
      <c r="RVB56" s="163"/>
      <c r="RVC56" s="163"/>
      <c r="RVD56" s="163"/>
      <c r="RVE56" s="163"/>
      <c r="RVF56" s="163"/>
      <c r="RVG56" s="163"/>
      <c r="RVH56" s="163"/>
      <c r="RVI56" s="163"/>
      <c r="RVJ56" s="163"/>
      <c r="RVK56" s="163"/>
      <c r="RVL56" s="163"/>
      <c r="RVM56" s="163"/>
      <c r="RVN56" s="163"/>
      <c r="RVO56" s="163"/>
      <c r="RVP56" s="163"/>
      <c r="RVQ56" s="163"/>
      <c r="RVR56" s="163"/>
      <c r="RVS56" s="163"/>
      <c r="RVT56" s="163"/>
      <c r="RVU56" s="163"/>
      <c r="RVV56" s="163"/>
      <c r="RVW56" s="163"/>
      <c r="RVX56" s="163"/>
      <c r="RVY56" s="163"/>
      <c r="RVZ56" s="163"/>
      <c r="RWA56" s="163"/>
      <c r="RWB56" s="163"/>
      <c r="RWC56" s="163"/>
      <c r="RWD56" s="163"/>
      <c r="RWE56" s="163"/>
      <c r="RWF56" s="163"/>
      <c r="RWG56" s="163"/>
      <c r="RWH56" s="163"/>
      <c r="RWI56" s="163"/>
      <c r="RWJ56" s="163"/>
      <c r="RWK56" s="163"/>
      <c r="RWL56" s="163"/>
      <c r="RWM56" s="163"/>
      <c r="RWN56" s="163"/>
      <c r="RWO56" s="163"/>
      <c r="RWP56" s="163"/>
      <c r="RWQ56" s="163"/>
      <c r="RWR56" s="163"/>
      <c r="RWS56" s="163"/>
      <c r="RWT56" s="163"/>
      <c r="RWU56" s="163"/>
      <c r="RWV56" s="163"/>
      <c r="RWW56" s="163"/>
      <c r="RWX56" s="163"/>
      <c r="RWY56" s="163"/>
      <c r="RWZ56" s="163"/>
      <c r="RXA56" s="163"/>
      <c r="RXB56" s="163"/>
      <c r="RXC56" s="163"/>
      <c r="RXD56" s="163"/>
      <c r="RXE56" s="163"/>
      <c r="RXF56" s="163"/>
      <c r="RXG56" s="163"/>
      <c r="RXH56" s="163"/>
      <c r="RXI56" s="163"/>
      <c r="RXJ56" s="163"/>
      <c r="RXK56" s="163"/>
      <c r="RXL56" s="163"/>
      <c r="RXM56" s="163"/>
      <c r="RXN56" s="163"/>
      <c r="RXO56" s="163"/>
      <c r="RXP56" s="163"/>
      <c r="RXQ56" s="163"/>
      <c r="RXR56" s="163"/>
      <c r="RXS56" s="163"/>
      <c r="RXT56" s="163"/>
      <c r="RXU56" s="163"/>
      <c r="RXV56" s="163"/>
      <c r="RXW56" s="163"/>
      <c r="RXX56" s="163"/>
      <c r="RXY56" s="163"/>
      <c r="RXZ56" s="163"/>
      <c r="RYA56" s="163"/>
      <c r="RYB56" s="163"/>
      <c r="RYC56" s="163"/>
      <c r="RYD56" s="163"/>
      <c r="RYE56" s="163"/>
      <c r="RYF56" s="163"/>
      <c r="RYG56" s="163"/>
      <c r="RYH56" s="163"/>
      <c r="RYI56" s="163"/>
      <c r="RYJ56" s="163"/>
      <c r="RYK56" s="163"/>
      <c r="RYL56" s="163"/>
      <c r="RYM56" s="163"/>
      <c r="RYN56" s="163"/>
      <c r="RYO56" s="163"/>
      <c r="RYP56" s="163"/>
      <c r="RYQ56" s="163"/>
      <c r="RYR56" s="163"/>
      <c r="RYS56" s="163"/>
      <c r="RYT56" s="163"/>
      <c r="RYU56" s="163"/>
      <c r="RYV56" s="163"/>
      <c r="RYW56" s="163"/>
      <c r="RYX56" s="163"/>
      <c r="RYY56" s="163"/>
      <c r="RYZ56" s="163"/>
      <c r="RZA56" s="163"/>
      <c r="RZB56" s="163"/>
      <c r="RZC56" s="163"/>
      <c r="RZD56" s="163"/>
      <c r="RZE56" s="163"/>
      <c r="RZF56" s="163"/>
      <c r="RZG56" s="163"/>
      <c r="RZH56" s="163"/>
      <c r="RZI56" s="163"/>
      <c r="RZJ56" s="163"/>
      <c r="RZK56" s="163"/>
      <c r="RZL56" s="163"/>
      <c r="RZM56" s="163"/>
      <c r="RZN56" s="163"/>
      <c r="RZO56" s="163"/>
      <c r="RZP56" s="163"/>
      <c r="RZQ56" s="163"/>
      <c r="RZR56" s="163"/>
      <c r="RZS56" s="163"/>
      <c r="RZT56" s="163"/>
      <c r="RZU56" s="163"/>
      <c r="RZV56" s="163"/>
      <c r="RZW56" s="163"/>
      <c r="RZX56" s="163"/>
      <c r="RZY56" s="163"/>
      <c r="RZZ56" s="163"/>
      <c r="SAA56" s="163"/>
      <c r="SAB56" s="163"/>
      <c r="SAC56" s="163"/>
      <c r="SAD56" s="163"/>
      <c r="SAE56" s="163"/>
      <c r="SAF56" s="163"/>
      <c r="SAG56" s="163"/>
      <c r="SAH56" s="163"/>
      <c r="SAI56" s="163"/>
      <c r="SAJ56" s="163"/>
      <c r="SAK56" s="163"/>
      <c r="SAL56" s="163"/>
      <c r="SAM56" s="163"/>
      <c r="SAN56" s="163"/>
      <c r="SAO56" s="163"/>
      <c r="SAP56" s="163"/>
      <c r="SAQ56" s="163"/>
      <c r="SAR56" s="163"/>
      <c r="SAS56" s="163"/>
      <c r="SAT56" s="163"/>
      <c r="SAU56" s="163"/>
      <c r="SAV56" s="163"/>
      <c r="SAW56" s="163"/>
      <c r="SAX56" s="163"/>
      <c r="SAY56" s="163"/>
      <c r="SAZ56" s="163"/>
      <c r="SBA56" s="163"/>
      <c r="SBB56" s="163"/>
      <c r="SBC56" s="163"/>
      <c r="SBD56" s="163"/>
      <c r="SBE56" s="163"/>
      <c r="SBF56" s="163"/>
      <c r="SBG56" s="163"/>
      <c r="SBH56" s="163"/>
      <c r="SBI56" s="163"/>
      <c r="SBJ56" s="163"/>
      <c r="SBK56" s="163"/>
      <c r="SBL56" s="163"/>
      <c r="SBM56" s="163"/>
      <c r="SBN56" s="163"/>
      <c r="SBO56" s="163"/>
      <c r="SBP56" s="163"/>
      <c r="SBQ56" s="163"/>
      <c r="SBR56" s="163"/>
      <c r="SBS56" s="163"/>
      <c r="SBT56" s="163"/>
      <c r="SBU56" s="163"/>
      <c r="SBV56" s="163"/>
      <c r="SBW56" s="163"/>
      <c r="SBX56" s="163"/>
      <c r="SBY56" s="163"/>
      <c r="SBZ56" s="163"/>
      <c r="SCA56" s="163"/>
      <c r="SCB56" s="163"/>
      <c r="SCC56" s="163"/>
      <c r="SCD56" s="163"/>
      <c r="SCE56" s="163"/>
      <c r="SCF56" s="163"/>
      <c r="SCG56" s="163"/>
      <c r="SCH56" s="163"/>
      <c r="SCI56" s="163"/>
      <c r="SCJ56" s="163"/>
      <c r="SCK56" s="163"/>
      <c r="SCL56" s="163"/>
      <c r="SCM56" s="163"/>
      <c r="SCN56" s="163"/>
      <c r="SCO56" s="163"/>
      <c r="SCP56" s="163"/>
      <c r="SCQ56" s="163"/>
      <c r="SCR56" s="163"/>
      <c r="SCS56" s="163"/>
      <c r="SCT56" s="163"/>
      <c r="SCU56" s="163"/>
      <c r="SCV56" s="163"/>
      <c r="SCW56" s="163"/>
      <c r="SCX56" s="163"/>
      <c r="SCY56" s="163"/>
      <c r="SCZ56" s="163"/>
      <c r="SDA56" s="163"/>
      <c r="SDB56" s="163"/>
      <c r="SDC56" s="163"/>
      <c r="SDD56" s="163"/>
      <c r="SDE56" s="163"/>
      <c r="SDF56" s="163"/>
      <c r="SDG56" s="163"/>
      <c r="SDH56" s="163"/>
      <c r="SDI56" s="163"/>
      <c r="SDJ56" s="163"/>
      <c r="SDK56" s="163"/>
      <c r="SDL56" s="163"/>
      <c r="SDM56" s="163"/>
      <c r="SDN56" s="163"/>
      <c r="SDO56" s="163"/>
      <c r="SDP56" s="163"/>
      <c r="SDQ56" s="163"/>
      <c r="SDR56" s="163"/>
      <c r="SDS56" s="163"/>
      <c r="SDT56" s="163"/>
      <c r="SDU56" s="163"/>
      <c r="SDV56" s="163"/>
      <c r="SDW56" s="163"/>
      <c r="SDX56" s="163"/>
      <c r="SDY56" s="163"/>
      <c r="SDZ56" s="163"/>
      <c r="SEA56" s="163"/>
      <c r="SEB56" s="163"/>
      <c r="SEC56" s="163"/>
      <c r="SED56" s="163"/>
      <c r="SEE56" s="163"/>
      <c r="SEF56" s="163"/>
      <c r="SEG56" s="163"/>
      <c r="SEH56" s="163"/>
      <c r="SEI56" s="163"/>
      <c r="SEJ56" s="163"/>
      <c r="SEK56" s="163"/>
      <c r="SEL56" s="163"/>
      <c r="SEM56" s="163"/>
      <c r="SEN56" s="163"/>
      <c r="SEO56" s="163"/>
      <c r="SEP56" s="163"/>
      <c r="SEQ56" s="163"/>
      <c r="SER56" s="163"/>
      <c r="SES56" s="163"/>
      <c r="SET56" s="163"/>
      <c r="SEU56" s="163"/>
      <c r="SEV56" s="163"/>
      <c r="SEW56" s="163"/>
      <c r="SEX56" s="163"/>
      <c r="SEY56" s="163"/>
      <c r="SEZ56" s="163"/>
      <c r="SFA56" s="163"/>
      <c r="SFB56" s="163"/>
      <c r="SFC56" s="163"/>
      <c r="SFD56" s="163"/>
      <c r="SFE56" s="163"/>
      <c r="SFF56" s="163"/>
      <c r="SFG56" s="163"/>
      <c r="SFH56" s="163"/>
      <c r="SFI56" s="163"/>
      <c r="SFJ56" s="163"/>
      <c r="SFK56" s="163"/>
      <c r="SFL56" s="163"/>
      <c r="SFM56" s="163"/>
      <c r="SFN56" s="163"/>
      <c r="SFO56" s="163"/>
      <c r="SFP56" s="163"/>
      <c r="SFQ56" s="163"/>
      <c r="SFR56" s="163"/>
      <c r="SFS56" s="163"/>
      <c r="SFT56" s="163"/>
      <c r="SFU56" s="163"/>
      <c r="SFV56" s="163"/>
      <c r="SFW56" s="163"/>
      <c r="SFX56" s="163"/>
      <c r="SFY56" s="163"/>
      <c r="SFZ56" s="163"/>
      <c r="SGA56" s="163"/>
      <c r="SGB56" s="163"/>
      <c r="SGC56" s="163"/>
      <c r="SGD56" s="163"/>
      <c r="SGE56" s="163"/>
      <c r="SGF56" s="163"/>
      <c r="SGG56" s="163"/>
      <c r="SGH56" s="163"/>
      <c r="SGI56" s="163"/>
      <c r="SGJ56" s="163"/>
      <c r="SGK56" s="163"/>
      <c r="SGL56" s="163"/>
      <c r="SGM56" s="163"/>
      <c r="SGN56" s="163"/>
      <c r="SGO56" s="163"/>
      <c r="SGP56" s="163"/>
      <c r="SGQ56" s="163"/>
      <c r="SGR56" s="163"/>
      <c r="SGS56" s="163"/>
      <c r="SGT56" s="163"/>
      <c r="SGU56" s="163"/>
      <c r="SGV56" s="163"/>
      <c r="SGW56" s="163"/>
      <c r="SGX56" s="163"/>
      <c r="SGY56" s="163"/>
      <c r="SGZ56" s="163"/>
      <c r="SHA56" s="163"/>
      <c r="SHB56" s="163"/>
      <c r="SHC56" s="163"/>
      <c r="SHD56" s="163"/>
      <c r="SHE56" s="163"/>
      <c r="SHF56" s="163"/>
      <c r="SHG56" s="163"/>
      <c r="SHH56" s="163"/>
      <c r="SHI56" s="163"/>
      <c r="SHJ56" s="163"/>
      <c r="SHK56" s="163"/>
      <c r="SHL56" s="163"/>
      <c r="SHM56" s="163"/>
      <c r="SHN56" s="163"/>
      <c r="SHO56" s="163"/>
      <c r="SHP56" s="163"/>
      <c r="SHQ56" s="163"/>
      <c r="SHR56" s="163"/>
      <c r="SHS56" s="163"/>
      <c r="SHT56" s="163"/>
      <c r="SHU56" s="163"/>
      <c r="SHV56" s="163"/>
      <c r="SHW56" s="163"/>
      <c r="SHX56" s="163"/>
      <c r="SHY56" s="163"/>
      <c r="SHZ56" s="163"/>
      <c r="SIA56" s="163"/>
      <c r="SIB56" s="163"/>
      <c r="SIC56" s="163"/>
      <c r="SID56" s="163"/>
      <c r="SIE56" s="163"/>
      <c r="SIF56" s="163"/>
      <c r="SIG56" s="163"/>
      <c r="SIH56" s="163"/>
      <c r="SII56" s="163"/>
      <c r="SIJ56" s="163"/>
      <c r="SIK56" s="163"/>
      <c r="SIL56" s="163"/>
      <c r="SIM56" s="163"/>
      <c r="SIN56" s="163"/>
      <c r="SIO56" s="163"/>
      <c r="SIP56" s="163"/>
      <c r="SIQ56" s="163"/>
      <c r="SIR56" s="163"/>
      <c r="SIS56" s="163"/>
      <c r="SIT56" s="163"/>
      <c r="SIU56" s="163"/>
      <c r="SIV56" s="163"/>
      <c r="SIW56" s="163"/>
      <c r="SIX56" s="163"/>
      <c r="SIY56" s="163"/>
      <c r="SIZ56" s="163"/>
      <c r="SJA56" s="163"/>
      <c r="SJB56" s="163"/>
      <c r="SJC56" s="163"/>
      <c r="SJD56" s="163"/>
      <c r="SJE56" s="163"/>
      <c r="SJF56" s="163"/>
      <c r="SJG56" s="163"/>
      <c r="SJH56" s="163"/>
      <c r="SJI56" s="163"/>
      <c r="SJJ56" s="163"/>
      <c r="SJK56" s="163"/>
      <c r="SJL56" s="163"/>
      <c r="SJM56" s="163"/>
      <c r="SJN56" s="163"/>
      <c r="SJO56" s="163"/>
      <c r="SJP56" s="163"/>
      <c r="SJQ56" s="163"/>
      <c r="SJR56" s="163"/>
      <c r="SJS56" s="163"/>
      <c r="SJT56" s="163"/>
      <c r="SJU56" s="163"/>
      <c r="SJV56" s="163"/>
      <c r="SJW56" s="163"/>
      <c r="SJX56" s="163"/>
      <c r="SJY56" s="163"/>
      <c r="SJZ56" s="163"/>
      <c r="SKA56" s="163"/>
      <c r="SKB56" s="163"/>
      <c r="SKC56" s="163"/>
      <c r="SKD56" s="163"/>
      <c r="SKE56" s="163"/>
      <c r="SKF56" s="163"/>
      <c r="SKG56" s="163"/>
      <c r="SKH56" s="163"/>
      <c r="SKI56" s="163"/>
      <c r="SKJ56" s="163"/>
      <c r="SKK56" s="163"/>
      <c r="SKL56" s="163"/>
      <c r="SKM56" s="163"/>
      <c r="SKN56" s="163"/>
      <c r="SKO56" s="163"/>
      <c r="SKP56" s="163"/>
      <c r="SKQ56" s="163"/>
      <c r="SKR56" s="163"/>
      <c r="SKS56" s="163"/>
      <c r="SKT56" s="163"/>
      <c r="SKU56" s="163"/>
      <c r="SKV56" s="163"/>
      <c r="SKW56" s="163"/>
      <c r="SKX56" s="163"/>
      <c r="SKY56" s="163"/>
      <c r="SKZ56" s="163"/>
      <c r="SLA56" s="163"/>
      <c r="SLB56" s="163"/>
      <c r="SLC56" s="163"/>
      <c r="SLD56" s="163"/>
      <c r="SLE56" s="163"/>
      <c r="SLF56" s="163"/>
      <c r="SLG56" s="163"/>
      <c r="SLH56" s="163"/>
      <c r="SLI56" s="163"/>
      <c r="SLJ56" s="163"/>
      <c r="SLK56" s="163"/>
      <c r="SLL56" s="163"/>
      <c r="SLM56" s="163"/>
      <c r="SLN56" s="163"/>
      <c r="SLO56" s="163"/>
      <c r="SLP56" s="163"/>
      <c r="SLQ56" s="163"/>
      <c r="SLR56" s="163"/>
      <c r="SLS56" s="163"/>
      <c r="SLT56" s="163"/>
      <c r="SLU56" s="163"/>
      <c r="SLV56" s="163"/>
      <c r="SLW56" s="163"/>
      <c r="SLX56" s="163"/>
      <c r="SLY56" s="163"/>
      <c r="SLZ56" s="163"/>
      <c r="SMA56" s="163"/>
      <c r="SMB56" s="163"/>
      <c r="SMC56" s="163"/>
      <c r="SMD56" s="163"/>
      <c r="SME56" s="163"/>
      <c r="SMF56" s="163"/>
      <c r="SMG56" s="163"/>
      <c r="SMH56" s="163"/>
      <c r="SMI56" s="163"/>
      <c r="SMJ56" s="163"/>
      <c r="SMK56" s="163"/>
      <c r="SML56" s="163"/>
      <c r="SMM56" s="163"/>
      <c r="SMN56" s="163"/>
      <c r="SMO56" s="163"/>
      <c r="SMP56" s="163"/>
      <c r="SMQ56" s="163"/>
      <c r="SMR56" s="163"/>
      <c r="SMS56" s="163"/>
      <c r="SMT56" s="163"/>
      <c r="SMU56" s="163"/>
      <c r="SMV56" s="163"/>
      <c r="SMW56" s="163"/>
      <c r="SMX56" s="163"/>
      <c r="SMY56" s="163"/>
      <c r="SMZ56" s="163"/>
      <c r="SNA56" s="163"/>
      <c r="SNB56" s="163"/>
      <c r="SNC56" s="163"/>
      <c r="SND56" s="163"/>
      <c r="SNE56" s="163"/>
      <c r="SNF56" s="163"/>
      <c r="SNG56" s="163"/>
      <c r="SNH56" s="163"/>
      <c r="SNI56" s="163"/>
      <c r="SNJ56" s="163"/>
      <c r="SNK56" s="163"/>
      <c r="SNL56" s="163"/>
      <c r="SNM56" s="163"/>
      <c r="SNN56" s="163"/>
      <c r="SNO56" s="163"/>
      <c r="SNP56" s="163"/>
      <c r="SNQ56" s="163"/>
      <c r="SNR56" s="163"/>
      <c r="SNS56" s="163"/>
      <c r="SNT56" s="163"/>
      <c r="SNU56" s="163"/>
      <c r="SNV56" s="163"/>
      <c r="SNW56" s="163"/>
      <c r="SNX56" s="163"/>
      <c r="SNY56" s="163"/>
      <c r="SNZ56" s="163"/>
      <c r="SOA56" s="163"/>
      <c r="SOB56" s="163"/>
      <c r="SOC56" s="163"/>
      <c r="SOD56" s="163"/>
      <c r="SOE56" s="163"/>
      <c r="SOF56" s="163"/>
      <c r="SOG56" s="163"/>
      <c r="SOH56" s="163"/>
      <c r="SOI56" s="163"/>
      <c r="SOJ56" s="163"/>
      <c r="SOK56" s="163"/>
      <c r="SOL56" s="163"/>
      <c r="SOM56" s="163"/>
      <c r="SON56" s="163"/>
      <c r="SOO56" s="163"/>
      <c r="SOP56" s="163"/>
      <c r="SOQ56" s="163"/>
      <c r="SOR56" s="163"/>
      <c r="SOS56" s="163"/>
      <c r="SOT56" s="163"/>
      <c r="SOU56" s="163"/>
      <c r="SOV56" s="163"/>
      <c r="SOW56" s="163"/>
      <c r="SOX56" s="163"/>
      <c r="SOY56" s="163"/>
      <c r="SOZ56" s="163"/>
      <c r="SPA56" s="163"/>
      <c r="SPB56" s="163"/>
      <c r="SPC56" s="163"/>
      <c r="SPD56" s="163"/>
      <c r="SPE56" s="163"/>
      <c r="SPF56" s="163"/>
      <c r="SPG56" s="163"/>
      <c r="SPH56" s="163"/>
      <c r="SPI56" s="163"/>
      <c r="SPJ56" s="163"/>
      <c r="SPK56" s="163"/>
      <c r="SPL56" s="163"/>
      <c r="SPM56" s="163"/>
      <c r="SPN56" s="163"/>
      <c r="SPO56" s="163"/>
      <c r="SPP56" s="163"/>
      <c r="SPQ56" s="163"/>
      <c r="SPR56" s="163"/>
      <c r="SPS56" s="163"/>
      <c r="SPT56" s="163"/>
      <c r="SPU56" s="163"/>
      <c r="SPV56" s="163"/>
      <c r="SPW56" s="163"/>
      <c r="SPX56" s="163"/>
      <c r="SPY56" s="163"/>
      <c r="SPZ56" s="163"/>
      <c r="SQA56" s="163"/>
      <c r="SQB56" s="163"/>
      <c r="SQC56" s="163"/>
      <c r="SQD56" s="163"/>
      <c r="SQE56" s="163"/>
      <c r="SQF56" s="163"/>
      <c r="SQG56" s="163"/>
      <c r="SQH56" s="163"/>
      <c r="SQI56" s="163"/>
      <c r="SQJ56" s="163"/>
      <c r="SQK56" s="163"/>
      <c r="SQL56" s="163"/>
      <c r="SQM56" s="163"/>
      <c r="SQN56" s="163"/>
      <c r="SQO56" s="163"/>
      <c r="SQP56" s="163"/>
      <c r="SQQ56" s="163"/>
      <c r="SQR56" s="163"/>
      <c r="SQS56" s="163"/>
      <c r="SQT56" s="163"/>
      <c r="SQU56" s="163"/>
      <c r="SQV56" s="163"/>
      <c r="SQW56" s="163"/>
      <c r="SQX56" s="163"/>
      <c r="SQY56" s="163"/>
      <c r="SQZ56" s="163"/>
      <c r="SRA56" s="163"/>
      <c r="SRB56" s="163"/>
      <c r="SRC56" s="163"/>
      <c r="SRD56" s="163"/>
      <c r="SRE56" s="163"/>
      <c r="SRF56" s="163"/>
      <c r="SRG56" s="163"/>
      <c r="SRH56" s="163"/>
      <c r="SRI56" s="163"/>
      <c r="SRJ56" s="163"/>
      <c r="SRK56" s="163"/>
      <c r="SRL56" s="163"/>
      <c r="SRM56" s="163"/>
      <c r="SRN56" s="163"/>
      <c r="SRO56" s="163"/>
      <c r="SRP56" s="163"/>
      <c r="SRQ56" s="163"/>
      <c r="SRR56" s="163"/>
      <c r="SRS56" s="163"/>
      <c r="SRT56" s="163"/>
      <c r="SRU56" s="163"/>
      <c r="SRV56" s="163"/>
      <c r="SRW56" s="163"/>
      <c r="SRX56" s="163"/>
      <c r="SRY56" s="163"/>
      <c r="SRZ56" s="163"/>
      <c r="SSA56" s="163"/>
      <c r="SSB56" s="163"/>
      <c r="SSC56" s="163"/>
      <c r="SSD56" s="163"/>
      <c r="SSE56" s="163"/>
      <c r="SSF56" s="163"/>
      <c r="SSG56" s="163"/>
      <c r="SSH56" s="163"/>
      <c r="SSI56" s="163"/>
      <c r="SSJ56" s="163"/>
      <c r="SSK56" s="163"/>
      <c r="SSL56" s="163"/>
      <c r="SSM56" s="163"/>
      <c r="SSN56" s="163"/>
      <c r="SSO56" s="163"/>
      <c r="SSP56" s="163"/>
      <c r="SSQ56" s="163"/>
      <c r="SSR56" s="163"/>
      <c r="SSS56" s="163"/>
      <c r="SST56" s="163"/>
      <c r="SSU56" s="163"/>
      <c r="SSV56" s="163"/>
      <c r="SSW56" s="163"/>
      <c r="SSX56" s="163"/>
      <c r="SSY56" s="163"/>
      <c r="SSZ56" s="163"/>
      <c r="STA56" s="163"/>
      <c r="STB56" s="163"/>
      <c r="STC56" s="163"/>
      <c r="STD56" s="163"/>
      <c r="STE56" s="163"/>
      <c r="STF56" s="163"/>
      <c r="STG56" s="163"/>
      <c r="STH56" s="163"/>
      <c r="STI56" s="163"/>
      <c r="STJ56" s="163"/>
      <c r="STK56" s="163"/>
      <c r="STL56" s="163"/>
      <c r="STM56" s="163"/>
      <c r="STN56" s="163"/>
      <c r="STO56" s="163"/>
      <c r="STP56" s="163"/>
      <c r="STQ56" s="163"/>
      <c r="STR56" s="163"/>
      <c r="STS56" s="163"/>
      <c r="STT56" s="163"/>
      <c r="STU56" s="163"/>
      <c r="STV56" s="163"/>
      <c r="STW56" s="163"/>
      <c r="STX56" s="163"/>
      <c r="STY56" s="163"/>
      <c r="STZ56" s="163"/>
      <c r="SUA56" s="163"/>
      <c r="SUB56" s="163"/>
      <c r="SUC56" s="163"/>
      <c r="SUD56" s="163"/>
      <c r="SUE56" s="163"/>
      <c r="SUF56" s="163"/>
      <c r="SUG56" s="163"/>
      <c r="SUH56" s="163"/>
      <c r="SUI56" s="163"/>
      <c r="SUJ56" s="163"/>
      <c r="SUK56" s="163"/>
      <c r="SUL56" s="163"/>
      <c r="SUM56" s="163"/>
      <c r="SUN56" s="163"/>
      <c r="SUO56" s="163"/>
      <c r="SUP56" s="163"/>
      <c r="SUQ56" s="163"/>
      <c r="SUR56" s="163"/>
      <c r="SUS56" s="163"/>
      <c r="SUT56" s="163"/>
      <c r="SUU56" s="163"/>
      <c r="SUV56" s="163"/>
      <c r="SUW56" s="163"/>
      <c r="SUX56" s="163"/>
      <c r="SUY56" s="163"/>
      <c r="SUZ56" s="163"/>
      <c r="SVA56" s="163"/>
      <c r="SVB56" s="163"/>
      <c r="SVC56" s="163"/>
      <c r="SVD56" s="163"/>
      <c r="SVE56" s="163"/>
      <c r="SVF56" s="163"/>
      <c r="SVG56" s="163"/>
      <c r="SVH56" s="163"/>
      <c r="SVI56" s="163"/>
      <c r="SVJ56" s="163"/>
      <c r="SVK56" s="163"/>
      <c r="SVL56" s="163"/>
      <c r="SVM56" s="163"/>
      <c r="SVN56" s="163"/>
      <c r="SVO56" s="163"/>
      <c r="SVP56" s="163"/>
      <c r="SVQ56" s="163"/>
      <c r="SVR56" s="163"/>
      <c r="SVS56" s="163"/>
      <c r="SVT56" s="163"/>
      <c r="SVU56" s="163"/>
      <c r="SVV56" s="163"/>
      <c r="SVW56" s="163"/>
      <c r="SVX56" s="163"/>
      <c r="SVY56" s="163"/>
      <c r="SVZ56" s="163"/>
      <c r="SWA56" s="163"/>
      <c r="SWB56" s="163"/>
      <c r="SWC56" s="163"/>
      <c r="SWD56" s="163"/>
      <c r="SWE56" s="163"/>
      <c r="SWF56" s="163"/>
      <c r="SWG56" s="163"/>
      <c r="SWH56" s="163"/>
      <c r="SWI56" s="163"/>
      <c r="SWJ56" s="163"/>
      <c r="SWK56" s="163"/>
      <c r="SWL56" s="163"/>
      <c r="SWM56" s="163"/>
      <c r="SWN56" s="163"/>
      <c r="SWO56" s="163"/>
      <c r="SWP56" s="163"/>
      <c r="SWQ56" s="163"/>
      <c r="SWR56" s="163"/>
      <c r="SWS56" s="163"/>
      <c r="SWT56" s="163"/>
      <c r="SWU56" s="163"/>
      <c r="SWV56" s="163"/>
      <c r="SWW56" s="163"/>
      <c r="SWX56" s="163"/>
      <c r="SWY56" s="163"/>
      <c r="SWZ56" s="163"/>
      <c r="SXA56" s="163"/>
      <c r="SXB56" s="163"/>
      <c r="SXC56" s="163"/>
      <c r="SXD56" s="163"/>
      <c r="SXE56" s="163"/>
      <c r="SXF56" s="163"/>
      <c r="SXG56" s="163"/>
      <c r="SXH56" s="163"/>
      <c r="SXI56" s="163"/>
      <c r="SXJ56" s="163"/>
      <c r="SXK56" s="163"/>
      <c r="SXL56" s="163"/>
      <c r="SXM56" s="163"/>
      <c r="SXN56" s="163"/>
      <c r="SXO56" s="163"/>
      <c r="SXP56" s="163"/>
      <c r="SXQ56" s="163"/>
      <c r="SXR56" s="163"/>
      <c r="SXS56" s="163"/>
      <c r="SXT56" s="163"/>
      <c r="SXU56" s="163"/>
      <c r="SXV56" s="163"/>
      <c r="SXW56" s="163"/>
      <c r="SXX56" s="163"/>
      <c r="SXY56" s="163"/>
      <c r="SXZ56" s="163"/>
      <c r="SYA56" s="163"/>
      <c r="SYB56" s="163"/>
      <c r="SYC56" s="163"/>
      <c r="SYD56" s="163"/>
      <c r="SYE56" s="163"/>
      <c r="SYF56" s="163"/>
      <c r="SYG56" s="163"/>
      <c r="SYH56" s="163"/>
      <c r="SYI56" s="163"/>
      <c r="SYJ56" s="163"/>
      <c r="SYK56" s="163"/>
      <c r="SYL56" s="163"/>
      <c r="SYM56" s="163"/>
      <c r="SYN56" s="163"/>
      <c r="SYO56" s="163"/>
      <c r="SYP56" s="163"/>
      <c r="SYQ56" s="163"/>
      <c r="SYR56" s="163"/>
      <c r="SYS56" s="163"/>
      <c r="SYT56" s="163"/>
      <c r="SYU56" s="163"/>
      <c r="SYV56" s="163"/>
      <c r="SYW56" s="163"/>
      <c r="SYX56" s="163"/>
      <c r="SYY56" s="163"/>
      <c r="SYZ56" s="163"/>
      <c r="SZA56" s="163"/>
      <c r="SZB56" s="163"/>
      <c r="SZC56" s="163"/>
      <c r="SZD56" s="163"/>
      <c r="SZE56" s="163"/>
      <c r="SZF56" s="163"/>
      <c r="SZG56" s="163"/>
      <c r="SZH56" s="163"/>
      <c r="SZI56" s="163"/>
      <c r="SZJ56" s="163"/>
      <c r="SZK56" s="163"/>
      <c r="SZL56" s="163"/>
      <c r="SZM56" s="163"/>
      <c r="SZN56" s="163"/>
      <c r="SZO56" s="163"/>
      <c r="SZP56" s="163"/>
      <c r="SZQ56" s="163"/>
      <c r="SZR56" s="163"/>
      <c r="SZS56" s="163"/>
      <c r="SZT56" s="163"/>
      <c r="SZU56" s="163"/>
      <c r="SZV56" s="163"/>
      <c r="SZW56" s="163"/>
      <c r="SZX56" s="163"/>
      <c r="SZY56" s="163"/>
      <c r="SZZ56" s="163"/>
      <c r="TAA56" s="163"/>
      <c r="TAB56" s="163"/>
      <c r="TAC56" s="163"/>
      <c r="TAD56" s="163"/>
      <c r="TAE56" s="163"/>
      <c r="TAF56" s="163"/>
      <c r="TAG56" s="163"/>
      <c r="TAH56" s="163"/>
      <c r="TAI56" s="163"/>
      <c r="TAJ56" s="163"/>
      <c r="TAK56" s="163"/>
      <c r="TAL56" s="163"/>
      <c r="TAM56" s="163"/>
      <c r="TAN56" s="163"/>
      <c r="TAO56" s="163"/>
      <c r="TAP56" s="163"/>
      <c r="TAQ56" s="163"/>
      <c r="TAR56" s="163"/>
      <c r="TAS56" s="163"/>
      <c r="TAT56" s="163"/>
      <c r="TAU56" s="163"/>
      <c r="TAV56" s="163"/>
      <c r="TAW56" s="163"/>
      <c r="TAX56" s="163"/>
      <c r="TAY56" s="163"/>
      <c r="TAZ56" s="163"/>
      <c r="TBA56" s="163"/>
      <c r="TBB56" s="163"/>
      <c r="TBC56" s="163"/>
      <c r="TBD56" s="163"/>
      <c r="TBE56" s="163"/>
      <c r="TBF56" s="163"/>
      <c r="TBG56" s="163"/>
      <c r="TBH56" s="163"/>
      <c r="TBI56" s="163"/>
      <c r="TBJ56" s="163"/>
      <c r="TBK56" s="163"/>
      <c r="TBL56" s="163"/>
      <c r="TBM56" s="163"/>
      <c r="TBN56" s="163"/>
      <c r="TBO56" s="163"/>
      <c r="TBP56" s="163"/>
      <c r="TBQ56" s="163"/>
      <c r="TBR56" s="163"/>
      <c r="TBS56" s="163"/>
      <c r="TBT56" s="163"/>
      <c r="TBU56" s="163"/>
      <c r="TBV56" s="163"/>
      <c r="TBW56" s="163"/>
      <c r="TBX56" s="163"/>
      <c r="TBY56" s="163"/>
      <c r="TBZ56" s="163"/>
      <c r="TCA56" s="163"/>
      <c r="TCB56" s="163"/>
      <c r="TCC56" s="163"/>
      <c r="TCD56" s="163"/>
      <c r="TCE56" s="163"/>
      <c r="TCF56" s="163"/>
      <c r="TCG56" s="163"/>
      <c r="TCH56" s="163"/>
      <c r="TCI56" s="163"/>
      <c r="TCJ56" s="163"/>
      <c r="TCK56" s="163"/>
      <c r="TCL56" s="163"/>
      <c r="TCM56" s="163"/>
      <c r="TCN56" s="163"/>
      <c r="TCO56" s="163"/>
      <c r="TCP56" s="163"/>
      <c r="TCQ56" s="163"/>
      <c r="TCR56" s="163"/>
      <c r="TCS56" s="163"/>
      <c r="TCT56" s="163"/>
      <c r="TCU56" s="163"/>
      <c r="TCV56" s="163"/>
      <c r="TCW56" s="163"/>
      <c r="TCX56" s="163"/>
      <c r="TCY56" s="163"/>
      <c r="TCZ56" s="163"/>
      <c r="TDA56" s="163"/>
      <c r="TDB56" s="163"/>
      <c r="TDC56" s="163"/>
      <c r="TDD56" s="163"/>
      <c r="TDE56" s="163"/>
      <c r="TDF56" s="163"/>
      <c r="TDG56" s="163"/>
      <c r="TDH56" s="163"/>
      <c r="TDI56" s="163"/>
      <c r="TDJ56" s="163"/>
      <c r="TDK56" s="163"/>
      <c r="TDL56" s="163"/>
      <c r="TDM56" s="163"/>
      <c r="TDN56" s="163"/>
      <c r="TDO56" s="163"/>
      <c r="TDP56" s="163"/>
      <c r="TDQ56" s="163"/>
      <c r="TDR56" s="163"/>
      <c r="TDS56" s="163"/>
      <c r="TDT56" s="163"/>
      <c r="TDU56" s="163"/>
      <c r="TDV56" s="163"/>
      <c r="TDW56" s="163"/>
      <c r="TDX56" s="163"/>
      <c r="TDY56" s="163"/>
      <c r="TDZ56" s="163"/>
      <c r="TEA56" s="163"/>
      <c r="TEB56" s="163"/>
      <c r="TEC56" s="163"/>
      <c r="TED56" s="163"/>
      <c r="TEE56" s="163"/>
      <c r="TEF56" s="163"/>
      <c r="TEG56" s="163"/>
      <c r="TEH56" s="163"/>
      <c r="TEI56" s="163"/>
      <c r="TEJ56" s="163"/>
      <c r="TEK56" s="163"/>
      <c r="TEL56" s="163"/>
      <c r="TEM56" s="163"/>
      <c r="TEN56" s="163"/>
      <c r="TEO56" s="163"/>
      <c r="TEP56" s="163"/>
      <c r="TEQ56" s="163"/>
      <c r="TER56" s="163"/>
      <c r="TES56" s="163"/>
      <c r="TET56" s="163"/>
      <c r="TEU56" s="163"/>
      <c r="TEV56" s="163"/>
      <c r="TEW56" s="163"/>
      <c r="TEX56" s="163"/>
      <c r="TEY56" s="163"/>
      <c r="TEZ56" s="163"/>
      <c r="TFA56" s="163"/>
      <c r="TFB56" s="163"/>
      <c r="TFC56" s="163"/>
      <c r="TFD56" s="163"/>
      <c r="TFE56" s="163"/>
      <c r="TFF56" s="163"/>
      <c r="TFG56" s="163"/>
      <c r="TFH56" s="163"/>
      <c r="TFI56" s="163"/>
      <c r="TFJ56" s="163"/>
      <c r="TFK56" s="163"/>
      <c r="TFL56" s="163"/>
      <c r="TFM56" s="163"/>
      <c r="TFN56" s="163"/>
      <c r="TFO56" s="163"/>
      <c r="TFP56" s="163"/>
      <c r="TFQ56" s="163"/>
      <c r="TFR56" s="163"/>
      <c r="TFS56" s="163"/>
      <c r="TFT56" s="163"/>
      <c r="TFU56" s="163"/>
      <c r="TFV56" s="163"/>
      <c r="TFW56" s="163"/>
      <c r="TFX56" s="163"/>
      <c r="TFY56" s="163"/>
      <c r="TFZ56" s="163"/>
      <c r="TGA56" s="163"/>
      <c r="TGB56" s="163"/>
      <c r="TGC56" s="163"/>
      <c r="TGD56" s="163"/>
      <c r="TGE56" s="163"/>
      <c r="TGF56" s="163"/>
      <c r="TGG56" s="163"/>
      <c r="TGH56" s="163"/>
      <c r="TGI56" s="163"/>
      <c r="TGJ56" s="163"/>
      <c r="TGK56" s="163"/>
      <c r="TGL56" s="163"/>
      <c r="TGM56" s="163"/>
      <c r="TGN56" s="163"/>
      <c r="TGO56" s="163"/>
      <c r="TGP56" s="163"/>
      <c r="TGQ56" s="163"/>
      <c r="TGR56" s="163"/>
      <c r="TGS56" s="163"/>
      <c r="TGT56" s="163"/>
      <c r="TGU56" s="163"/>
      <c r="TGV56" s="163"/>
      <c r="TGW56" s="163"/>
      <c r="TGX56" s="163"/>
      <c r="TGY56" s="163"/>
      <c r="TGZ56" s="163"/>
      <c r="THA56" s="163"/>
      <c r="THB56" s="163"/>
      <c r="THC56" s="163"/>
      <c r="THD56" s="163"/>
      <c r="THE56" s="163"/>
      <c r="THF56" s="163"/>
      <c r="THG56" s="163"/>
      <c r="THH56" s="163"/>
      <c r="THI56" s="163"/>
      <c r="THJ56" s="163"/>
      <c r="THK56" s="163"/>
      <c r="THL56" s="163"/>
      <c r="THM56" s="163"/>
      <c r="THN56" s="163"/>
      <c r="THO56" s="163"/>
      <c r="THP56" s="163"/>
      <c r="THQ56" s="163"/>
      <c r="THR56" s="163"/>
      <c r="THS56" s="163"/>
      <c r="THT56" s="163"/>
      <c r="THU56" s="163"/>
      <c r="THV56" s="163"/>
      <c r="THW56" s="163"/>
      <c r="THX56" s="163"/>
      <c r="THY56" s="163"/>
      <c r="THZ56" s="163"/>
      <c r="TIA56" s="163"/>
      <c r="TIB56" s="163"/>
      <c r="TIC56" s="163"/>
      <c r="TID56" s="163"/>
      <c r="TIE56" s="163"/>
      <c r="TIF56" s="163"/>
      <c r="TIG56" s="163"/>
      <c r="TIH56" s="163"/>
      <c r="TII56" s="163"/>
      <c r="TIJ56" s="163"/>
      <c r="TIK56" s="163"/>
      <c r="TIL56" s="163"/>
      <c r="TIM56" s="163"/>
      <c r="TIN56" s="163"/>
      <c r="TIO56" s="163"/>
      <c r="TIP56" s="163"/>
      <c r="TIQ56" s="163"/>
      <c r="TIR56" s="163"/>
      <c r="TIS56" s="163"/>
      <c r="TIT56" s="163"/>
      <c r="TIU56" s="163"/>
      <c r="TIV56" s="163"/>
      <c r="TIW56" s="163"/>
      <c r="TIX56" s="163"/>
      <c r="TIY56" s="163"/>
      <c r="TIZ56" s="163"/>
      <c r="TJA56" s="163"/>
      <c r="TJB56" s="163"/>
      <c r="TJC56" s="163"/>
      <c r="TJD56" s="163"/>
      <c r="TJE56" s="163"/>
      <c r="TJF56" s="163"/>
      <c r="TJG56" s="163"/>
      <c r="TJH56" s="163"/>
      <c r="TJI56" s="163"/>
      <c r="TJJ56" s="163"/>
      <c r="TJK56" s="163"/>
      <c r="TJL56" s="163"/>
      <c r="TJM56" s="163"/>
      <c r="TJN56" s="163"/>
      <c r="TJO56" s="163"/>
      <c r="TJP56" s="163"/>
      <c r="TJQ56" s="163"/>
      <c r="TJR56" s="163"/>
      <c r="TJS56" s="163"/>
      <c r="TJT56" s="163"/>
      <c r="TJU56" s="163"/>
      <c r="TJV56" s="163"/>
      <c r="TJW56" s="163"/>
      <c r="TJX56" s="163"/>
      <c r="TJY56" s="163"/>
      <c r="TJZ56" s="163"/>
      <c r="TKA56" s="163"/>
      <c r="TKB56" s="163"/>
      <c r="TKC56" s="163"/>
      <c r="TKD56" s="163"/>
      <c r="TKE56" s="163"/>
      <c r="TKF56" s="163"/>
      <c r="TKG56" s="163"/>
      <c r="TKH56" s="163"/>
      <c r="TKI56" s="163"/>
      <c r="TKJ56" s="163"/>
      <c r="TKK56" s="163"/>
      <c r="TKL56" s="163"/>
      <c r="TKM56" s="163"/>
      <c r="TKN56" s="163"/>
      <c r="TKO56" s="163"/>
      <c r="TKP56" s="163"/>
      <c r="TKQ56" s="163"/>
      <c r="TKR56" s="163"/>
      <c r="TKS56" s="163"/>
      <c r="TKT56" s="163"/>
      <c r="TKU56" s="163"/>
      <c r="TKV56" s="163"/>
      <c r="TKW56" s="163"/>
      <c r="TKX56" s="163"/>
      <c r="TKY56" s="163"/>
      <c r="TKZ56" s="163"/>
      <c r="TLA56" s="163"/>
      <c r="TLB56" s="163"/>
      <c r="TLC56" s="163"/>
      <c r="TLD56" s="163"/>
      <c r="TLE56" s="163"/>
      <c r="TLF56" s="163"/>
      <c r="TLG56" s="163"/>
      <c r="TLH56" s="163"/>
      <c r="TLI56" s="163"/>
      <c r="TLJ56" s="163"/>
      <c r="TLK56" s="163"/>
      <c r="TLL56" s="163"/>
      <c r="TLM56" s="163"/>
      <c r="TLN56" s="163"/>
      <c r="TLO56" s="163"/>
      <c r="TLP56" s="163"/>
      <c r="TLQ56" s="163"/>
      <c r="TLR56" s="163"/>
      <c r="TLS56" s="163"/>
      <c r="TLT56" s="163"/>
      <c r="TLU56" s="163"/>
      <c r="TLV56" s="163"/>
      <c r="TLW56" s="163"/>
      <c r="TLX56" s="163"/>
      <c r="TLY56" s="163"/>
      <c r="TLZ56" s="163"/>
      <c r="TMA56" s="163"/>
      <c r="TMB56" s="163"/>
      <c r="TMC56" s="163"/>
      <c r="TMD56" s="163"/>
      <c r="TME56" s="163"/>
      <c r="TMF56" s="163"/>
      <c r="TMG56" s="163"/>
      <c r="TMH56" s="163"/>
      <c r="TMI56" s="163"/>
      <c r="TMJ56" s="163"/>
      <c r="TMK56" s="163"/>
      <c r="TML56" s="163"/>
      <c r="TMM56" s="163"/>
      <c r="TMN56" s="163"/>
      <c r="TMO56" s="163"/>
      <c r="TMP56" s="163"/>
      <c r="TMQ56" s="163"/>
      <c r="TMR56" s="163"/>
      <c r="TMS56" s="163"/>
      <c r="TMT56" s="163"/>
      <c r="TMU56" s="163"/>
      <c r="TMV56" s="163"/>
      <c r="TMW56" s="163"/>
      <c r="TMX56" s="163"/>
      <c r="TMY56" s="163"/>
      <c r="TMZ56" s="163"/>
      <c r="TNA56" s="163"/>
      <c r="TNB56" s="163"/>
      <c r="TNC56" s="163"/>
      <c r="TND56" s="163"/>
      <c r="TNE56" s="163"/>
      <c r="TNF56" s="163"/>
      <c r="TNG56" s="163"/>
      <c r="TNH56" s="163"/>
      <c r="TNI56" s="163"/>
      <c r="TNJ56" s="163"/>
      <c r="TNK56" s="163"/>
      <c r="TNL56" s="163"/>
      <c r="TNM56" s="163"/>
      <c r="TNN56" s="163"/>
      <c r="TNO56" s="163"/>
      <c r="TNP56" s="163"/>
      <c r="TNQ56" s="163"/>
      <c r="TNR56" s="163"/>
      <c r="TNS56" s="163"/>
      <c r="TNT56" s="163"/>
      <c r="TNU56" s="163"/>
      <c r="TNV56" s="163"/>
      <c r="TNW56" s="163"/>
      <c r="TNX56" s="163"/>
      <c r="TNY56" s="163"/>
      <c r="TNZ56" s="163"/>
      <c r="TOA56" s="163"/>
      <c r="TOB56" s="163"/>
      <c r="TOC56" s="163"/>
      <c r="TOD56" s="163"/>
      <c r="TOE56" s="163"/>
      <c r="TOF56" s="163"/>
      <c r="TOG56" s="163"/>
      <c r="TOH56" s="163"/>
      <c r="TOI56" s="163"/>
      <c r="TOJ56" s="163"/>
      <c r="TOK56" s="163"/>
      <c r="TOL56" s="163"/>
      <c r="TOM56" s="163"/>
      <c r="TON56" s="163"/>
      <c r="TOO56" s="163"/>
      <c r="TOP56" s="163"/>
      <c r="TOQ56" s="163"/>
      <c r="TOR56" s="163"/>
      <c r="TOS56" s="163"/>
      <c r="TOT56" s="163"/>
      <c r="TOU56" s="163"/>
      <c r="TOV56" s="163"/>
      <c r="TOW56" s="163"/>
      <c r="TOX56" s="163"/>
      <c r="TOY56" s="163"/>
      <c r="TOZ56" s="163"/>
      <c r="TPA56" s="163"/>
      <c r="TPB56" s="163"/>
      <c r="TPC56" s="163"/>
      <c r="TPD56" s="163"/>
      <c r="TPE56" s="163"/>
      <c r="TPF56" s="163"/>
      <c r="TPG56" s="163"/>
      <c r="TPH56" s="163"/>
      <c r="TPI56" s="163"/>
      <c r="TPJ56" s="163"/>
      <c r="TPK56" s="163"/>
      <c r="TPL56" s="163"/>
      <c r="TPM56" s="163"/>
      <c r="TPN56" s="163"/>
      <c r="TPO56" s="163"/>
      <c r="TPP56" s="163"/>
      <c r="TPQ56" s="163"/>
      <c r="TPR56" s="163"/>
      <c r="TPS56" s="163"/>
      <c r="TPT56" s="163"/>
      <c r="TPU56" s="163"/>
      <c r="TPV56" s="163"/>
      <c r="TPW56" s="163"/>
      <c r="TPX56" s="163"/>
      <c r="TPY56" s="163"/>
      <c r="TPZ56" s="163"/>
      <c r="TQA56" s="163"/>
      <c r="TQB56" s="163"/>
      <c r="TQC56" s="163"/>
      <c r="TQD56" s="163"/>
      <c r="TQE56" s="163"/>
      <c r="TQF56" s="163"/>
      <c r="TQG56" s="163"/>
      <c r="TQH56" s="163"/>
      <c r="TQI56" s="163"/>
      <c r="TQJ56" s="163"/>
      <c r="TQK56" s="163"/>
      <c r="TQL56" s="163"/>
      <c r="TQM56" s="163"/>
      <c r="TQN56" s="163"/>
      <c r="TQO56" s="163"/>
      <c r="TQP56" s="163"/>
      <c r="TQQ56" s="163"/>
      <c r="TQR56" s="163"/>
      <c r="TQS56" s="163"/>
      <c r="TQT56" s="163"/>
      <c r="TQU56" s="163"/>
      <c r="TQV56" s="163"/>
      <c r="TQW56" s="163"/>
      <c r="TQX56" s="163"/>
      <c r="TQY56" s="163"/>
      <c r="TQZ56" s="163"/>
      <c r="TRA56" s="163"/>
      <c r="TRB56" s="163"/>
      <c r="TRC56" s="163"/>
      <c r="TRD56" s="163"/>
      <c r="TRE56" s="163"/>
      <c r="TRF56" s="163"/>
      <c r="TRG56" s="163"/>
      <c r="TRH56" s="163"/>
      <c r="TRI56" s="163"/>
      <c r="TRJ56" s="163"/>
      <c r="TRK56" s="163"/>
      <c r="TRL56" s="163"/>
      <c r="TRM56" s="163"/>
      <c r="TRN56" s="163"/>
      <c r="TRO56" s="163"/>
      <c r="TRP56" s="163"/>
      <c r="TRQ56" s="163"/>
      <c r="TRR56" s="163"/>
      <c r="TRS56" s="163"/>
      <c r="TRT56" s="163"/>
      <c r="TRU56" s="163"/>
      <c r="TRV56" s="163"/>
      <c r="TRW56" s="163"/>
      <c r="TRX56" s="163"/>
      <c r="TRY56" s="163"/>
      <c r="TRZ56" s="163"/>
      <c r="TSA56" s="163"/>
      <c r="TSB56" s="163"/>
      <c r="TSC56" s="163"/>
      <c r="TSD56" s="163"/>
      <c r="TSE56" s="163"/>
      <c r="TSF56" s="163"/>
      <c r="TSG56" s="163"/>
      <c r="TSH56" s="163"/>
      <c r="TSI56" s="163"/>
      <c r="TSJ56" s="163"/>
      <c r="TSK56" s="163"/>
      <c r="TSL56" s="163"/>
      <c r="TSM56" s="163"/>
      <c r="TSN56" s="163"/>
      <c r="TSO56" s="163"/>
      <c r="TSP56" s="163"/>
      <c r="TSQ56" s="163"/>
      <c r="TSR56" s="163"/>
      <c r="TSS56" s="163"/>
      <c r="TST56" s="163"/>
      <c r="TSU56" s="163"/>
      <c r="TSV56" s="163"/>
      <c r="TSW56" s="163"/>
      <c r="TSX56" s="163"/>
      <c r="TSY56" s="163"/>
      <c r="TSZ56" s="163"/>
      <c r="TTA56" s="163"/>
      <c r="TTB56" s="163"/>
      <c r="TTC56" s="163"/>
      <c r="TTD56" s="163"/>
      <c r="TTE56" s="163"/>
      <c r="TTF56" s="163"/>
      <c r="TTG56" s="163"/>
      <c r="TTH56" s="163"/>
      <c r="TTI56" s="163"/>
      <c r="TTJ56" s="163"/>
      <c r="TTK56" s="163"/>
      <c r="TTL56" s="163"/>
      <c r="TTM56" s="163"/>
      <c r="TTN56" s="163"/>
      <c r="TTO56" s="163"/>
      <c r="TTP56" s="163"/>
      <c r="TTQ56" s="163"/>
      <c r="TTR56" s="163"/>
      <c r="TTS56" s="163"/>
      <c r="TTT56" s="163"/>
      <c r="TTU56" s="163"/>
      <c r="TTV56" s="163"/>
      <c r="TTW56" s="163"/>
      <c r="TTX56" s="163"/>
      <c r="TTY56" s="163"/>
      <c r="TTZ56" s="163"/>
      <c r="TUA56" s="163"/>
      <c r="TUB56" s="163"/>
      <c r="TUC56" s="163"/>
      <c r="TUD56" s="163"/>
      <c r="TUE56" s="163"/>
      <c r="TUF56" s="163"/>
      <c r="TUG56" s="163"/>
      <c r="TUH56" s="163"/>
      <c r="TUI56" s="163"/>
      <c r="TUJ56" s="163"/>
      <c r="TUK56" s="163"/>
      <c r="TUL56" s="163"/>
      <c r="TUM56" s="163"/>
      <c r="TUN56" s="163"/>
      <c r="TUO56" s="163"/>
      <c r="TUP56" s="163"/>
      <c r="TUQ56" s="163"/>
      <c r="TUR56" s="163"/>
      <c r="TUS56" s="163"/>
      <c r="TUT56" s="163"/>
      <c r="TUU56" s="163"/>
      <c r="TUV56" s="163"/>
      <c r="TUW56" s="163"/>
      <c r="TUX56" s="163"/>
      <c r="TUY56" s="163"/>
      <c r="TUZ56" s="163"/>
      <c r="TVA56" s="163"/>
      <c r="TVB56" s="163"/>
      <c r="TVC56" s="163"/>
      <c r="TVD56" s="163"/>
      <c r="TVE56" s="163"/>
      <c r="TVF56" s="163"/>
      <c r="TVG56" s="163"/>
      <c r="TVH56" s="163"/>
      <c r="TVI56" s="163"/>
      <c r="TVJ56" s="163"/>
      <c r="TVK56" s="163"/>
      <c r="TVL56" s="163"/>
      <c r="TVM56" s="163"/>
      <c r="TVN56" s="163"/>
      <c r="TVO56" s="163"/>
      <c r="TVP56" s="163"/>
      <c r="TVQ56" s="163"/>
      <c r="TVR56" s="163"/>
      <c r="TVS56" s="163"/>
      <c r="TVT56" s="163"/>
      <c r="TVU56" s="163"/>
      <c r="TVV56" s="163"/>
      <c r="TVW56" s="163"/>
      <c r="TVX56" s="163"/>
      <c r="TVY56" s="163"/>
      <c r="TVZ56" s="163"/>
      <c r="TWA56" s="163"/>
      <c r="TWB56" s="163"/>
      <c r="TWC56" s="163"/>
      <c r="TWD56" s="163"/>
      <c r="TWE56" s="163"/>
      <c r="TWF56" s="163"/>
      <c r="TWG56" s="163"/>
      <c r="TWH56" s="163"/>
      <c r="TWI56" s="163"/>
      <c r="TWJ56" s="163"/>
      <c r="TWK56" s="163"/>
      <c r="TWL56" s="163"/>
      <c r="TWM56" s="163"/>
      <c r="TWN56" s="163"/>
      <c r="TWO56" s="163"/>
      <c r="TWP56" s="163"/>
      <c r="TWQ56" s="163"/>
      <c r="TWR56" s="163"/>
      <c r="TWS56" s="163"/>
      <c r="TWT56" s="163"/>
      <c r="TWU56" s="163"/>
      <c r="TWV56" s="163"/>
      <c r="TWW56" s="163"/>
      <c r="TWX56" s="163"/>
      <c r="TWY56" s="163"/>
      <c r="TWZ56" s="163"/>
      <c r="TXA56" s="163"/>
      <c r="TXB56" s="163"/>
      <c r="TXC56" s="163"/>
      <c r="TXD56" s="163"/>
      <c r="TXE56" s="163"/>
      <c r="TXF56" s="163"/>
      <c r="TXG56" s="163"/>
      <c r="TXH56" s="163"/>
      <c r="TXI56" s="163"/>
      <c r="TXJ56" s="163"/>
      <c r="TXK56" s="163"/>
      <c r="TXL56" s="163"/>
      <c r="TXM56" s="163"/>
      <c r="TXN56" s="163"/>
      <c r="TXO56" s="163"/>
      <c r="TXP56" s="163"/>
      <c r="TXQ56" s="163"/>
      <c r="TXR56" s="163"/>
      <c r="TXS56" s="163"/>
      <c r="TXT56" s="163"/>
      <c r="TXU56" s="163"/>
      <c r="TXV56" s="163"/>
      <c r="TXW56" s="163"/>
      <c r="TXX56" s="163"/>
      <c r="TXY56" s="163"/>
      <c r="TXZ56" s="163"/>
      <c r="TYA56" s="163"/>
      <c r="TYB56" s="163"/>
      <c r="TYC56" s="163"/>
      <c r="TYD56" s="163"/>
      <c r="TYE56" s="163"/>
      <c r="TYF56" s="163"/>
      <c r="TYG56" s="163"/>
      <c r="TYH56" s="163"/>
      <c r="TYI56" s="163"/>
      <c r="TYJ56" s="163"/>
      <c r="TYK56" s="163"/>
      <c r="TYL56" s="163"/>
      <c r="TYM56" s="163"/>
      <c r="TYN56" s="163"/>
      <c r="TYO56" s="163"/>
      <c r="TYP56" s="163"/>
      <c r="TYQ56" s="163"/>
      <c r="TYR56" s="163"/>
      <c r="TYS56" s="163"/>
      <c r="TYT56" s="163"/>
      <c r="TYU56" s="163"/>
      <c r="TYV56" s="163"/>
      <c r="TYW56" s="163"/>
      <c r="TYX56" s="163"/>
      <c r="TYY56" s="163"/>
      <c r="TYZ56" s="163"/>
      <c r="TZA56" s="163"/>
      <c r="TZB56" s="163"/>
      <c r="TZC56" s="163"/>
      <c r="TZD56" s="163"/>
      <c r="TZE56" s="163"/>
      <c r="TZF56" s="163"/>
      <c r="TZG56" s="163"/>
      <c r="TZH56" s="163"/>
      <c r="TZI56" s="163"/>
      <c r="TZJ56" s="163"/>
      <c r="TZK56" s="163"/>
      <c r="TZL56" s="163"/>
      <c r="TZM56" s="163"/>
      <c r="TZN56" s="163"/>
      <c r="TZO56" s="163"/>
      <c r="TZP56" s="163"/>
      <c r="TZQ56" s="163"/>
      <c r="TZR56" s="163"/>
      <c r="TZS56" s="163"/>
      <c r="TZT56" s="163"/>
      <c r="TZU56" s="163"/>
      <c r="TZV56" s="163"/>
      <c r="TZW56" s="163"/>
      <c r="TZX56" s="163"/>
      <c r="TZY56" s="163"/>
      <c r="TZZ56" s="163"/>
      <c r="UAA56" s="163"/>
      <c r="UAB56" s="163"/>
      <c r="UAC56" s="163"/>
      <c r="UAD56" s="163"/>
      <c r="UAE56" s="163"/>
      <c r="UAF56" s="163"/>
      <c r="UAG56" s="163"/>
      <c r="UAH56" s="163"/>
      <c r="UAI56" s="163"/>
      <c r="UAJ56" s="163"/>
      <c r="UAK56" s="163"/>
      <c r="UAL56" s="163"/>
      <c r="UAM56" s="163"/>
      <c r="UAN56" s="163"/>
      <c r="UAO56" s="163"/>
      <c r="UAP56" s="163"/>
      <c r="UAQ56" s="163"/>
      <c r="UAR56" s="163"/>
      <c r="UAS56" s="163"/>
      <c r="UAT56" s="163"/>
      <c r="UAU56" s="163"/>
      <c r="UAV56" s="163"/>
      <c r="UAW56" s="163"/>
      <c r="UAX56" s="163"/>
      <c r="UAY56" s="163"/>
      <c r="UAZ56" s="163"/>
      <c r="UBA56" s="163"/>
      <c r="UBB56" s="163"/>
      <c r="UBC56" s="163"/>
      <c r="UBD56" s="163"/>
      <c r="UBE56" s="163"/>
      <c r="UBF56" s="163"/>
      <c r="UBG56" s="163"/>
      <c r="UBH56" s="163"/>
      <c r="UBI56" s="163"/>
      <c r="UBJ56" s="163"/>
      <c r="UBK56" s="163"/>
      <c r="UBL56" s="163"/>
      <c r="UBM56" s="163"/>
      <c r="UBN56" s="163"/>
      <c r="UBO56" s="163"/>
      <c r="UBP56" s="163"/>
      <c r="UBQ56" s="163"/>
      <c r="UBR56" s="163"/>
      <c r="UBS56" s="163"/>
      <c r="UBT56" s="163"/>
      <c r="UBU56" s="163"/>
      <c r="UBV56" s="163"/>
      <c r="UBW56" s="163"/>
      <c r="UBX56" s="163"/>
      <c r="UBY56" s="163"/>
      <c r="UBZ56" s="163"/>
      <c r="UCA56" s="163"/>
      <c r="UCB56" s="163"/>
      <c r="UCC56" s="163"/>
      <c r="UCD56" s="163"/>
      <c r="UCE56" s="163"/>
      <c r="UCF56" s="163"/>
      <c r="UCG56" s="163"/>
      <c r="UCH56" s="163"/>
      <c r="UCI56" s="163"/>
      <c r="UCJ56" s="163"/>
      <c r="UCK56" s="163"/>
      <c r="UCL56" s="163"/>
      <c r="UCM56" s="163"/>
      <c r="UCN56" s="163"/>
      <c r="UCO56" s="163"/>
      <c r="UCP56" s="163"/>
      <c r="UCQ56" s="163"/>
      <c r="UCR56" s="163"/>
      <c r="UCS56" s="163"/>
      <c r="UCT56" s="163"/>
      <c r="UCU56" s="163"/>
      <c r="UCV56" s="163"/>
      <c r="UCW56" s="163"/>
      <c r="UCX56" s="163"/>
      <c r="UCY56" s="163"/>
      <c r="UCZ56" s="163"/>
      <c r="UDA56" s="163"/>
      <c r="UDB56" s="163"/>
      <c r="UDC56" s="163"/>
      <c r="UDD56" s="163"/>
      <c r="UDE56" s="163"/>
      <c r="UDF56" s="163"/>
      <c r="UDG56" s="163"/>
      <c r="UDH56" s="163"/>
      <c r="UDI56" s="163"/>
      <c r="UDJ56" s="163"/>
      <c r="UDK56" s="163"/>
      <c r="UDL56" s="163"/>
      <c r="UDM56" s="163"/>
      <c r="UDN56" s="163"/>
      <c r="UDO56" s="163"/>
      <c r="UDP56" s="163"/>
      <c r="UDQ56" s="163"/>
      <c r="UDR56" s="163"/>
      <c r="UDS56" s="163"/>
      <c r="UDT56" s="163"/>
      <c r="UDU56" s="163"/>
      <c r="UDV56" s="163"/>
      <c r="UDW56" s="163"/>
      <c r="UDX56" s="163"/>
      <c r="UDY56" s="163"/>
      <c r="UDZ56" s="163"/>
      <c r="UEA56" s="163"/>
      <c r="UEB56" s="163"/>
      <c r="UEC56" s="163"/>
      <c r="UED56" s="163"/>
      <c r="UEE56" s="163"/>
      <c r="UEF56" s="163"/>
      <c r="UEG56" s="163"/>
      <c r="UEH56" s="163"/>
      <c r="UEI56" s="163"/>
      <c r="UEJ56" s="163"/>
      <c r="UEK56" s="163"/>
      <c r="UEL56" s="163"/>
      <c r="UEM56" s="163"/>
      <c r="UEN56" s="163"/>
      <c r="UEO56" s="163"/>
      <c r="UEP56" s="163"/>
      <c r="UEQ56" s="163"/>
      <c r="UER56" s="163"/>
      <c r="UES56" s="163"/>
      <c r="UET56" s="163"/>
      <c r="UEU56" s="163"/>
      <c r="UEV56" s="163"/>
      <c r="UEW56" s="163"/>
      <c r="UEX56" s="163"/>
      <c r="UEY56" s="163"/>
      <c r="UEZ56" s="163"/>
      <c r="UFA56" s="163"/>
      <c r="UFB56" s="163"/>
      <c r="UFC56" s="163"/>
      <c r="UFD56" s="163"/>
      <c r="UFE56" s="163"/>
      <c r="UFF56" s="163"/>
      <c r="UFG56" s="163"/>
      <c r="UFH56" s="163"/>
      <c r="UFI56" s="163"/>
      <c r="UFJ56" s="163"/>
      <c r="UFK56" s="163"/>
      <c r="UFL56" s="163"/>
      <c r="UFM56" s="163"/>
      <c r="UFN56" s="163"/>
      <c r="UFO56" s="163"/>
      <c r="UFP56" s="163"/>
      <c r="UFQ56" s="163"/>
      <c r="UFR56" s="163"/>
      <c r="UFS56" s="163"/>
      <c r="UFT56" s="163"/>
      <c r="UFU56" s="163"/>
      <c r="UFV56" s="163"/>
      <c r="UFW56" s="163"/>
      <c r="UFX56" s="163"/>
      <c r="UFY56" s="163"/>
      <c r="UFZ56" s="163"/>
      <c r="UGA56" s="163"/>
      <c r="UGB56" s="163"/>
      <c r="UGC56" s="163"/>
      <c r="UGD56" s="163"/>
      <c r="UGE56" s="163"/>
      <c r="UGF56" s="163"/>
      <c r="UGG56" s="163"/>
      <c r="UGH56" s="163"/>
      <c r="UGI56" s="163"/>
      <c r="UGJ56" s="163"/>
      <c r="UGK56" s="163"/>
      <c r="UGL56" s="163"/>
      <c r="UGM56" s="163"/>
      <c r="UGN56" s="163"/>
      <c r="UGO56" s="163"/>
      <c r="UGP56" s="163"/>
      <c r="UGQ56" s="163"/>
      <c r="UGR56" s="163"/>
      <c r="UGS56" s="163"/>
      <c r="UGT56" s="163"/>
      <c r="UGU56" s="163"/>
      <c r="UGV56" s="163"/>
      <c r="UGW56" s="163"/>
      <c r="UGX56" s="163"/>
      <c r="UGY56" s="163"/>
      <c r="UGZ56" s="163"/>
      <c r="UHA56" s="163"/>
      <c r="UHB56" s="163"/>
      <c r="UHC56" s="163"/>
      <c r="UHD56" s="163"/>
      <c r="UHE56" s="163"/>
      <c r="UHF56" s="163"/>
      <c r="UHG56" s="163"/>
      <c r="UHH56" s="163"/>
      <c r="UHI56" s="163"/>
      <c r="UHJ56" s="163"/>
      <c r="UHK56" s="163"/>
      <c r="UHL56" s="163"/>
      <c r="UHM56" s="163"/>
      <c r="UHN56" s="163"/>
      <c r="UHO56" s="163"/>
      <c r="UHP56" s="163"/>
      <c r="UHQ56" s="163"/>
      <c r="UHR56" s="163"/>
      <c r="UHS56" s="163"/>
      <c r="UHT56" s="163"/>
      <c r="UHU56" s="163"/>
      <c r="UHV56" s="163"/>
      <c r="UHW56" s="163"/>
      <c r="UHX56" s="163"/>
      <c r="UHY56" s="163"/>
      <c r="UHZ56" s="163"/>
      <c r="UIA56" s="163"/>
      <c r="UIB56" s="163"/>
      <c r="UIC56" s="163"/>
      <c r="UID56" s="163"/>
      <c r="UIE56" s="163"/>
      <c r="UIF56" s="163"/>
      <c r="UIG56" s="163"/>
      <c r="UIH56" s="163"/>
      <c r="UII56" s="163"/>
      <c r="UIJ56" s="163"/>
      <c r="UIK56" s="163"/>
      <c r="UIL56" s="163"/>
      <c r="UIM56" s="163"/>
      <c r="UIN56" s="163"/>
      <c r="UIO56" s="163"/>
      <c r="UIP56" s="163"/>
      <c r="UIQ56" s="163"/>
      <c r="UIR56" s="163"/>
      <c r="UIS56" s="163"/>
      <c r="UIT56" s="163"/>
      <c r="UIU56" s="163"/>
      <c r="UIV56" s="163"/>
      <c r="UIW56" s="163"/>
      <c r="UIX56" s="163"/>
      <c r="UIY56" s="163"/>
      <c r="UIZ56" s="163"/>
      <c r="UJA56" s="163"/>
      <c r="UJB56" s="163"/>
      <c r="UJC56" s="163"/>
      <c r="UJD56" s="163"/>
      <c r="UJE56" s="163"/>
      <c r="UJF56" s="163"/>
      <c r="UJG56" s="163"/>
      <c r="UJH56" s="163"/>
      <c r="UJI56" s="163"/>
      <c r="UJJ56" s="163"/>
      <c r="UJK56" s="163"/>
      <c r="UJL56" s="163"/>
      <c r="UJM56" s="163"/>
      <c r="UJN56" s="163"/>
      <c r="UJO56" s="163"/>
      <c r="UJP56" s="163"/>
      <c r="UJQ56" s="163"/>
      <c r="UJR56" s="163"/>
      <c r="UJS56" s="163"/>
      <c r="UJT56" s="163"/>
      <c r="UJU56" s="163"/>
      <c r="UJV56" s="163"/>
      <c r="UJW56" s="163"/>
      <c r="UJX56" s="163"/>
      <c r="UJY56" s="163"/>
      <c r="UJZ56" s="163"/>
      <c r="UKA56" s="163"/>
      <c r="UKB56" s="163"/>
      <c r="UKC56" s="163"/>
      <c r="UKD56" s="163"/>
      <c r="UKE56" s="163"/>
      <c r="UKF56" s="163"/>
      <c r="UKG56" s="163"/>
      <c r="UKH56" s="163"/>
      <c r="UKI56" s="163"/>
      <c r="UKJ56" s="163"/>
      <c r="UKK56" s="163"/>
      <c r="UKL56" s="163"/>
      <c r="UKM56" s="163"/>
      <c r="UKN56" s="163"/>
      <c r="UKO56" s="163"/>
      <c r="UKP56" s="163"/>
      <c r="UKQ56" s="163"/>
      <c r="UKR56" s="163"/>
      <c r="UKS56" s="163"/>
      <c r="UKT56" s="163"/>
      <c r="UKU56" s="163"/>
      <c r="UKV56" s="163"/>
      <c r="UKW56" s="163"/>
      <c r="UKX56" s="163"/>
      <c r="UKY56" s="163"/>
      <c r="UKZ56" s="163"/>
      <c r="ULA56" s="163"/>
      <c r="ULB56" s="163"/>
      <c r="ULC56" s="163"/>
      <c r="ULD56" s="163"/>
      <c r="ULE56" s="163"/>
      <c r="ULF56" s="163"/>
      <c r="ULG56" s="163"/>
      <c r="ULH56" s="163"/>
      <c r="ULI56" s="163"/>
      <c r="ULJ56" s="163"/>
      <c r="ULK56" s="163"/>
      <c r="ULL56" s="163"/>
      <c r="ULM56" s="163"/>
      <c r="ULN56" s="163"/>
      <c r="ULO56" s="163"/>
      <c r="ULP56" s="163"/>
      <c r="ULQ56" s="163"/>
      <c r="ULR56" s="163"/>
      <c r="ULS56" s="163"/>
      <c r="ULT56" s="163"/>
      <c r="ULU56" s="163"/>
      <c r="ULV56" s="163"/>
      <c r="ULW56" s="163"/>
      <c r="ULX56" s="163"/>
      <c r="ULY56" s="163"/>
      <c r="ULZ56" s="163"/>
      <c r="UMA56" s="163"/>
      <c r="UMB56" s="163"/>
      <c r="UMC56" s="163"/>
      <c r="UMD56" s="163"/>
      <c r="UME56" s="163"/>
      <c r="UMF56" s="163"/>
      <c r="UMG56" s="163"/>
      <c r="UMH56" s="163"/>
      <c r="UMI56" s="163"/>
      <c r="UMJ56" s="163"/>
      <c r="UMK56" s="163"/>
      <c r="UML56" s="163"/>
      <c r="UMM56" s="163"/>
      <c r="UMN56" s="163"/>
      <c r="UMO56" s="163"/>
      <c r="UMP56" s="163"/>
      <c r="UMQ56" s="163"/>
      <c r="UMR56" s="163"/>
      <c r="UMS56" s="163"/>
      <c r="UMT56" s="163"/>
      <c r="UMU56" s="163"/>
      <c r="UMV56" s="163"/>
      <c r="UMW56" s="163"/>
      <c r="UMX56" s="163"/>
      <c r="UMY56" s="163"/>
      <c r="UMZ56" s="163"/>
      <c r="UNA56" s="163"/>
      <c r="UNB56" s="163"/>
      <c r="UNC56" s="163"/>
      <c r="UND56" s="163"/>
      <c r="UNE56" s="163"/>
      <c r="UNF56" s="163"/>
      <c r="UNG56" s="163"/>
      <c r="UNH56" s="163"/>
      <c r="UNI56" s="163"/>
      <c r="UNJ56" s="163"/>
      <c r="UNK56" s="163"/>
      <c r="UNL56" s="163"/>
      <c r="UNM56" s="163"/>
      <c r="UNN56" s="163"/>
      <c r="UNO56" s="163"/>
      <c r="UNP56" s="163"/>
      <c r="UNQ56" s="163"/>
      <c r="UNR56" s="163"/>
      <c r="UNS56" s="163"/>
      <c r="UNT56" s="163"/>
      <c r="UNU56" s="163"/>
      <c r="UNV56" s="163"/>
      <c r="UNW56" s="163"/>
      <c r="UNX56" s="163"/>
      <c r="UNY56" s="163"/>
      <c r="UNZ56" s="163"/>
      <c r="UOA56" s="163"/>
      <c r="UOB56" s="163"/>
      <c r="UOC56" s="163"/>
      <c r="UOD56" s="163"/>
      <c r="UOE56" s="163"/>
      <c r="UOF56" s="163"/>
      <c r="UOG56" s="163"/>
      <c r="UOH56" s="163"/>
      <c r="UOI56" s="163"/>
      <c r="UOJ56" s="163"/>
      <c r="UOK56" s="163"/>
      <c r="UOL56" s="163"/>
      <c r="UOM56" s="163"/>
      <c r="UON56" s="163"/>
      <c r="UOO56" s="163"/>
      <c r="UOP56" s="163"/>
      <c r="UOQ56" s="163"/>
      <c r="UOR56" s="163"/>
      <c r="UOS56" s="163"/>
      <c r="UOT56" s="163"/>
      <c r="UOU56" s="163"/>
      <c r="UOV56" s="163"/>
      <c r="UOW56" s="163"/>
      <c r="UOX56" s="163"/>
      <c r="UOY56" s="163"/>
      <c r="UOZ56" s="163"/>
      <c r="UPA56" s="163"/>
      <c r="UPB56" s="163"/>
      <c r="UPC56" s="163"/>
      <c r="UPD56" s="163"/>
      <c r="UPE56" s="163"/>
      <c r="UPF56" s="163"/>
      <c r="UPG56" s="163"/>
      <c r="UPH56" s="163"/>
      <c r="UPI56" s="163"/>
      <c r="UPJ56" s="163"/>
      <c r="UPK56" s="163"/>
      <c r="UPL56" s="163"/>
      <c r="UPM56" s="163"/>
      <c r="UPN56" s="163"/>
      <c r="UPO56" s="163"/>
      <c r="UPP56" s="163"/>
      <c r="UPQ56" s="163"/>
      <c r="UPR56" s="163"/>
      <c r="UPS56" s="163"/>
      <c r="UPT56" s="163"/>
      <c r="UPU56" s="163"/>
      <c r="UPV56" s="163"/>
      <c r="UPW56" s="163"/>
      <c r="UPX56" s="163"/>
      <c r="UPY56" s="163"/>
      <c r="UPZ56" s="163"/>
      <c r="UQA56" s="163"/>
      <c r="UQB56" s="163"/>
      <c r="UQC56" s="163"/>
      <c r="UQD56" s="163"/>
      <c r="UQE56" s="163"/>
      <c r="UQF56" s="163"/>
      <c r="UQG56" s="163"/>
      <c r="UQH56" s="163"/>
      <c r="UQI56" s="163"/>
      <c r="UQJ56" s="163"/>
      <c r="UQK56" s="163"/>
      <c r="UQL56" s="163"/>
      <c r="UQM56" s="163"/>
      <c r="UQN56" s="163"/>
      <c r="UQO56" s="163"/>
      <c r="UQP56" s="163"/>
      <c r="UQQ56" s="163"/>
      <c r="UQR56" s="163"/>
      <c r="UQS56" s="163"/>
      <c r="UQT56" s="163"/>
      <c r="UQU56" s="163"/>
      <c r="UQV56" s="163"/>
      <c r="UQW56" s="163"/>
      <c r="UQX56" s="163"/>
      <c r="UQY56" s="163"/>
      <c r="UQZ56" s="163"/>
      <c r="URA56" s="163"/>
      <c r="URB56" s="163"/>
      <c r="URC56" s="163"/>
      <c r="URD56" s="163"/>
      <c r="URE56" s="163"/>
      <c r="URF56" s="163"/>
      <c r="URG56" s="163"/>
      <c r="URH56" s="163"/>
      <c r="URI56" s="163"/>
      <c r="URJ56" s="163"/>
      <c r="URK56" s="163"/>
      <c r="URL56" s="163"/>
      <c r="URM56" s="163"/>
      <c r="URN56" s="163"/>
      <c r="URO56" s="163"/>
      <c r="URP56" s="163"/>
      <c r="URQ56" s="163"/>
      <c r="URR56" s="163"/>
      <c r="URS56" s="163"/>
      <c r="URT56" s="163"/>
      <c r="URU56" s="163"/>
      <c r="URV56" s="163"/>
      <c r="URW56" s="163"/>
      <c r="URX56" s="163"/>
      <c r="URY56" s="163"/>
      <c r="URZ56" s="163"/>
      <c r="USA56" s="163"/>
      <c r="USB56" s="163"/>
      <c r="USC56" s="163"/>
      <c r="USD56" s="163"/>
      <c r="USE56" s="163"/>
      <c r="USF56" s="163"/>
      <c r="USG56" s="163"/>
      <c r="USH56" s="163"/>
      <c r="USI56" s="163"/>
      <c r="USJ56" s="163"/>
      <c r="USK56" s="163"/>
      <c r="USL56" s="163"/>
      <c r="USM56" s="163"/>
      <c r="USN56" s="163"/>
      <c r="USO56" s="163"/>
      <c r="USP56" s="163"/>
      <c r="USQ56" s="163"/>
      <c r="USR56" s="163"/>
      <c r="USS56" s="163"/>
      <c r="UST56" s="163"/>
      <c r="USU56" s="163"/>
      <c r="USV56" s="163"/>
      <c r="USW56" s="163"/>
      <c r="USX56" s="163"/>
      <c r="USY56" s="163"/>
      <c r="USZ56" s="163"/>
      <c r="UTA56" s="163"/>
      <c r="UTB56" s="163"/>
      <c r="UTC56" s="163"/>
      <c r="UTD56" s="163"/>
      <c r="UTE56" s="163"/>
      <c r="UTF56" s="163"/>
      <c r="UTG56" s="163"/>
      <c r="UTH56" s="163"/>
      <c r="UTI56" s="163"/>
      <c r="UTJ56" s="163"/>
      <c r="UTK56" s="163"/>
      <c r="UTL56" s="163"/>
      <c r="UTM56" s="163"/>
      <c r="UTN56" s="163"/>
      <c r="UTO56" s="163"/>
      <c r="UTP56" s="163"/>
      <c r="UTQ56" s="163"/>
      <c r="UTR56" s="163"/>
      <c r="UTS56" s="163"/>
      <c r="UTT56" s="163"/>
      <c r="UTU56" s="163"/>
      <c r="UTV56" s="163"/>
      <c r="UTW56" s="163"/>
      <c r="UTX56" s="163"/>
      <c r="UTY56" s="163"/>
      <c r="UTZ56" s="163"/>
      <c r="UUA56" s="163"/>
      <c r="UUB56" s="163"/>
      <c r="UUC56" s="163"/>
      <c r="UUD56" s="163"/>
      <c r="UUE56" s="163"/>
      <c r="UUF56" s="163"/>
      <c r="UUG56" s="163"/>
      <c r="UUH56" s="163"/>
      <c r="UUI56" s="163"/>
      <c r="UUJ56" s="163"/>
      <c r="UUK56" s="163"/>
      <c r="UUL56" s="163"/>
      <c r="UUM56" s="163"/>
      <c r="UUN56" s="163"/>
      <c r="UUO56" s="163"/>
      <c r="UUP56" s="163"/>
      <c r="UUQ56" s="163"/>
      <c r="UUR56" s="163"/>
      <c r="UUS56" s="163"/>
      <c r="UUT56" s="163"/>
      <c r="UUU56" s="163"/>
      <c r="UUV56" s="163"/>
      <c r="UUW56" s="163"/>
      <c r="UUX56" s="163"/>
      <c r="UUY56" s="163"/>
      <c r="UUZ56" s="163"/>
      <c r="UVA56" s="163"/>
      <c r="UVB56" s="163"/>
      <c r="UVC56" s="163"/>
      <c r="UVD56" s="163"/>
      <c r="UVE56" s="163"/>
      <c r="UVF56" s="163"/>
      <c r="UVG56" s="163"/>
      <c r="UVH56" s="163"/>
      <c r="UVI56" s="163"/>
      <c r="UVJ56" s="163"/>
      <c r="UVK56" s="163"/>
      <c r="UVL56" s="163"/>
      <c r="UVM56" s="163"/>
      <c r="UVN56" s="163"/>
      <c r="UVO56" s="163"/>
      <c r="UVP56" s="163"/>
      <c r="UVQ56" s="163"/>
      <c r="UVR56" s="163"/>
      <c r="UVS56" s="163"/>
      <c r="UVT56" s="163"/>
      <c r="UVU56" s="163"/>
      <c r="UVV56" s="163"/>
      <c r="UVW56" s="163"/>
      <c r="UVX56" s="163"/>
      <c r="UVY56" s="163"/>
      <c r="UVZ56" s="163"/>
      <c r="UWA56" s="163"/>
      <c r="UWB56" s="163"/>
      <c r="UWC56" s="163"/>
      <c r="UWD56" s="163"/>
      <c r="UWE56" s="163"/>
      <c r="UWF56" s="163"/>
      <c r="UWG56" s="163"/>
      <c r="UWH56" s="163"/>
      <c r="UWI56" s="163"/>
      <c r="UWJ56" s="163"/>
      <c r="UWK56" s="163"/>
      <c r="UWL56" s="163"/>
      <c r="UWM56" s="163"/>
      <c r="UWN56" s="163"/>
      <c r="UWO56" s="163"/>
      <c r="UWP56" s="163"/>
      <c r="UWQ56" s="163"/>
      <c r="UWR56" s="163"/>
      <c r="UWS56" s="163"/>
      <c r="UWT56" s="163"/>
      <c r="UWU56" s="163"/>
      <c r="UWV56" s="163"/>
      <c r="UWW56" s="163"/>
      <c r="UWX56" s="163"/>
      <c r="UWY56" s="163"/>
      <c r="UWZ56" s="163"/>
      <c r="UXA56" s="163"/>
      <c r="UXB56" s="163"/>
      <c r="UXC56" s="163"/>
      <c r="UXD56" s="163"/>
      <c r="UXE56" s="163"/>
      <c r="UXF56" s="163"/>
      <c r="UXG56" s="163"/>
      <c r="UXH56" s="163"/>
      <c r="UXI56" s="163"/>
      <c r="UXJ56" s="163"/>
      <c r="UXK56" s="163"/>
      <c r="UXL56" s="163"/>
      <c r="UXM56" s="163"/>
      <c r="UXN56" s="163"/>
      <c r="UXO56" s="163"/>
      <c r="UXP56" s="163"/>
      <c r="UXQ56" s="163"/>
      <c r="UXR56" s="163"/>
      <c r="UXS56" s="163"/>
      <c r="UXT56" s="163"/>
      <c r="UXU56" s="163"/>
      <c r="UXV56" s="163"/>
      <c r="UXW56" s="163"/>
      <c r="UXX56" s="163"/>
      <c r="UXY56" s="163"/>
      <c r="UXZ56" s="163"/>
      <c r="UYA56" s="163"/>
      <c r="UYB56" s="163"/>
      <c r="UYC56" s="163"/>
      <c r="UYD56" s="163"/>
      <c r="UYE56" s="163"/>
      <c r="UYF56" s="163"/>
      <c r="UYG56" s="163"/>
      <c r="UYH56" s="163"/>
      <c r="UYI56" s="163"/>
      <c r="UYJ56" s="163"/>
      <c r="UYK56" s="163"/>
      <c r="UYL56" s="163"/>
      <c r="UYM56" s="163"/>
      <c r="UYN56" s="163"/>
      <c r="UYO56" s="163"/>
      <c r="UYP56" s="163"/>
      <c r="UYQ56" s="163"/>
      <c r="UYR56" s="163"/>
      <c r="UYS56" s="163"/>
      <c r="UYT56" s="163"/>
      <c r="UYU56" s="163"/>
      <c r="UYV56" s="163"/>
      <c r="UYW56" s="163"/>
      <c r="UYX56" s="163"/>
      <c r="UYY56" s="163"/>
      <c r="UYZ56" s="163"/>
      <c r="UZA56" s="163"/>
      <c r="UZB56" s="163"/>
      <c r="UZC56" s="163"/>
      <c r="UZD56" s="163"/>
      <c r="UZE56" s="163"/>
      <c r="UZF56" s="163"/>
      <c r="UZG56" s="163"/>
      <c r="UZH56" s="163"/>
      <c r="UZI56" s="163"/>
      <c r="UZJ56" s="163"/>
      <c r="UZK56" s="163"/>
      <c r="UZL56" s="163"/>
      <c r="UZM56" s="163"/>
      <c r="UZN56" s="163"/>
      <c r="UZO56" s="163"/>
      <c r="UZP56" s="163"/>
      <c r="UZQ56" s="163"/>
      <c r="UZR56" s="163"/>
      <c r="UZS56" s="163"/>
      <c r="UZT56" s="163"/>
      <c r="UZU56" s="163"/>
      <c r="UZV56" s="163"/>
      <c r="UZW56" s="163"/>
      <c r="UZX56" s="163"/>
      <c r="UZY56" s="163"/>
      <c r="UZZ56" s="163"/>
      <c r="VAA56" s="163"/>
      <c r="VAB56" s="163"/>
      <c r="VAC56" s="163"/>
      <c r="VAD56" s="163"/>
      <c r="VAE56" s="163"/>
      <c r="VAF56" s="163"/>
      <c r="VAG56" s="163"/>
      <c r="VAH56" s="163"/>
      <c r="VAI56" s="163"/>
      <c r="VAJ56" s="163"/>
      <c r="VAK56" s="163"/>
      <c r="VAL56" s="163"/>
      <c r="VAM56" s="163"/>
      <c r="VAN56" s="163"/>
      <c r="VAO56" s="163"/>
      <c r="VAP56" s="163"/>
      <c r="VAQ56" s="163"/>
      <c r="VAR56" s="163"/>
      <c r="VAS56" s="163"/>
      <c r="VAT56" s="163"/>
      <c r="VAU56" s="163"/>
      <c r="VAV56" s="163"/>
      <c r="VAW56" s="163"/>
      <c r="VAX56" s="163"/>
      <c r="VAY56" s="163"/>
      <c r="VAZ56" s="163"/>
      <c r="VBA56" s="163"/>
      <c r="VBB56" s="163"/>
      <c r="VBC56" s="163"/>
      <c r="VBD56" s="163"/>
      <c r="VBE56" s="163"/>
      <c r="VBF56" s="163"/>
      <c r="VBG56" s="163"/>
      <c r="VBH56" s="163"/>
      <c r="VBI56" s="163"/>
      <c r="VBJ56" s="163"/>
      <c r="VBK56" s="163"/>
      <c r="VBL56" s="163"/>
      <c r="VBM56" s="163"/>
      <c r="VBN56" s="163"/>
      <c r="VBO56" s="163"/>
      <c r="VBP56" s="163"/>
      <c r="VBQ56" s="163"/>
      <c r="VBR56" s="163"/>
      <c r="VBS56" s="163"/>
      <c r="VBT56" s="163"/>
      <c r="VBU56" s="163"/>
      <c r="VBV56" s="163"/>
      <c r="VBW56" s="163"/>
      <c r="VBX56" s="163"/>
      <c r="VBY56" s="163"/>
      <c r="VBZ56" s="163"/>
      <c r="VCA56" s="163"/>
      <c r="VCB56" s="163"/>
      <c r="VCC56" s="163"/>
      <c r="VCD56" s="163"/>
      <c r="VCE56" s="163"/>
      <c r="VCF56" s="163"/>
      <c r="VCG56" s="163"/>
      <c r="VCH56" s="163"/>
      <c r="VCI56" s="163"/>
      <c r="VCJ56" s="163"/>
      <c r="VCK56" s="163"/>
      <c r="VCL56" s="163"/>
      <c r="VCM56" s="163"/>
      <c r="VCN56" s="163"/>
      <c r="VCO56" s="163"/>
      <c r="VCP56" s="163"/>
      <c r="VCQ56" s="163"/>
      <c r="VCR56" s="163"/>
      <c r="VCS56" s="163"/>
      <c r="VCT56" s="163"/>
      <c r="VCU56" s="163"/>
      <c r="VCV56" s="163"/>
      <c r="VCW56" s="163"/>
      <c r="VCX56" s="163"/>
      <c r="VCY56" s="163"/>
      <c r="VCZ56" s="163"/>
      <c r="VDA56" s="163"/>
      <c r="VDB56" s="163"/>
      <c r="VDC56" s="163"/>
      <c r="VDD56" s="163"/>
      <c r="VDE56" s="163"/>
      <c r="VDF56" s="163"/>
      <c r="VDG56" s="163"/>
      <c r="VDH56" s="163"/>
      <c r="VDI56" s="163"/>
      <c r="VDJ56" s="163"/>
      <c r="VDK56" s="163"/>
      <c r="VDL56" s="163"/>
      <c r="VDM56" s="163"/>
      <c r="VDN56" s="163"/>
      <c r="VDO56" s="163"/>
      <c r="VDP56" s="163"/>
      <c r="VDQ56" s="163"/>
      <c r="VDR56" s="163"/>
      <c r="VDS56" s="163"/>
      <c r="VDT56" s="163"/>
      <c r="VDU56" s="163"/>
      <c r="VDV56" s="163"/>
      <c r="VDW56" s="163"/>
      <c r="VDX56" s="163"/>
      <c r="VDY56" s="163"/>
      <c r="VDZ56" s="163"/>
      <c r="VEA56" s="163"/>
      <c r="VEB56" s="163"/>
      <c r="VEC56" s="163"/>
      <c r="VED56" s="163"/>
      <c r="VEE56" s="163"/>
      <c r="VEF56" s="163"/>
      <c r="VEG56" s="163"/>
      <c r="VEH56" s="163"/>
      <c r="VEI56" s="163"/>
      <c r="VEJ56" s="163"/>
      <c r="VEK56" s="163"/>
      <c r="VEL56" s="163"/>
      <c r="VEM56" s="163"/>
      <c r="VEN56" s="163"/>
      <c r="VEO56" s="163"/>
      <c r="VEP56" s="163"/>
      <c r="VEQ56" s="163"/>
      <c r="VER56" s="163"/>
      <c r="VES56" s="163"/>
      <c r="VET56" s="163"/>
      <c r="VEU56" s="163"/>
      <c r="VEV56" s="163"/>
      <c r="VEW56" s="163"/>
      <c r="VEX56" s="163"/>
      <c r="VEY56" s="163"/>
      <c r="VEZ56" s="163"/>
      <c r="VFA56" s="163"/>
      <c r="VFB56" s="163"/>
      <c r="VFC56" s="163"/>
      <c r="VFD56" s="163"/>
      <c r="VFE56" s="163"/>
      <c r="VFF56" s="163"/>
      <c r="VFG56" s="163"/>
      <c r="VFH56" s="163"/>
      <c r="VFI56" s="163"/>
      <c r="VFJ56" s="163"/>
      <c r="VFK56" s="163"/>
      <c r="VFL56" s="163"/>
      <c r="VFM56" s="163"/>
      <c r="VFN56" s="163"/>
      <c r="VFO56" s="163"/>
      <c r="VFP56" s="163"/>
      <c r="VFQ56" s="163"/>
      <c r="VFR56" s="163"/>
      <c r="VFS56" s="163"/>
      <c r="VFT56" s="163"/>
      <c r="VFU56" s="163"/>
      <c r="VFV56" s="163"/>
      <c r="VFW56" s="163"/>
      <c r="VFX56" s="163"/>
      <c r="VFY56" s="163"/>
      <c r="VFZ56" s="163"/>
      <c r="VGA56" s="163"/>
      <c r="VGB56" s="163"/>
      <c r="VGC56" s="163"/>
      <c r="VGD56" s="163"/>
      <c r="VGE56" s="163"/>
      <c r="VGF56" s="163"/>
      <c r="VGG56" s="163"/>
      <c r="VGH56" s="163"/>
      <c r="VGI56" s="163"/>
      <c r="VGJ56" s="163"/>
      <c r="VGK56" s="163"/>
      <c r="VGL56" s="163"/>
      <c r="VGM56" s="163"/>
      <c r="VGN56" s="163"/>
      <c r="VGO56" s="163"/>
      <c r="VGP56" s="163"/>
      <c r="VGQ56" s="163"/>
      <c r="VGR56" s="163"/>
      <c r="VGS56" s="163"/>
      <c r="VGT56" s="163"/>
      <c r="VGU56" s="163"/>
      <c r="VGV56" s="163"/>
      <c r="VGW56" s="163"/>
      <c r="VGX56" s="163"/>
      <c r="VGY56" s="163"/>
      <c r="VGZ56" s="163"/>
      <c r="VHA56" s="163"/>
      <c r="VHB56" s="163"/>
      <c r="VHC56" s="163"/>
      <c r="VHD56" s="163"/>
      <c r="VHE56" s="163"/>
      <c r="VHF56" s="163"/>
      <c r="VHG56" s="163"/>
      <c r="VHH56" s="163"/>
      <c r="VHI56" s="163"/>
      <c r="VHJ56" s="163"/>
      <c r="VHK56" s="163"/>
      <c r="VHL56" s="163"/>
      <c r="VHM56" s="163"/>
      <c r="VHN56" s="163"/>
      <c r="VHO56" s="163"/>
      <c r="VHP56" s="163"/>
      <c r="VHQ56" s="163"/>
      <c r="VHR56" s="163"/>
      <c r="VHS56" s="163"/>
      <c r="VHT56" s="163"/>
      <c r="VHU56" s="163"/>
      <c r="VHV56" s="163"/>
      <c r="VHW56" s="163"/>
      <c r="VHX56" s="163"/>
      <c r="VHY56" s="163"/>
      <c r="VHZ56" s="163"/>
      <c r="VIA56" s="163"/>
      <c r="VIB56" s="163"/>
      <c r="VIC56" s="163"/>
      <c r="VID56" s="163"/>
      <c r="VIE56" s="163"/>
      <c r="VIF56" s="163"/>
      <c r="VIG56" s="163"/>
      <c r="VIH56" s="163"/>
      <c r="VII56" s="163"/>
      <c r="VIJ56" s="163"/>
      <c r="VIK56" s="163"/>
      <c r="VIL56" s="163"/>
      <c r="VIM56" s="163"/>
      <c r="VIN56" s="163"/>
      <c r="VIO56" s="163"/>
      <c r="VIP56" s="163"/>
      <c r="VIQ56" s="163"/>
      <c r="VIR56" s="163"/>
      <c r="VIS56" s="163"/>
      <c r="VIT56" s="163"/>
      <c r="VIU56" s="163"/>
      <c r="VIV56" s="163"/>
      <c r="VIW56" s="163"/>
      <c r="VIX56" s="163"/>
      <c r="VIY56" s="163"/>
      <c r="VIZ56" s="163"/>
      <c r="VJA56" s="163"/>
      <c r="VJB56" s="163"/>
      <c r="VJC56" s="163"/>
      <c r="VJD56" s="163"/>
      <c r="VJE56" s="163"/>
      <c r="VJF56" s="163"/>
      <c r="VJG56" s="163"/>
      <c r="VJH56" s="163"/>
      <c r="VJI56" s="163"/>
      <c r="VJJ56" s="163"/>
      <c r="VJK56" s="163"/>
      <c r="VJL56" s="163"/>
      <c r="VJM56" s="163"/>
      <c r="VJN56" s="163"/>
      <c r="VJO56" s="163"/>
      <c r="VJP56" s="163"/>
      <c r="VJQ56" s="163"/>
      <c r="VJR56" s="163"/>
      <c r="VJS56" s="163"/>
      <c r="VJT56" s="163"/>
      <c r="VJU56" s="163"/>
      <c r="VJV56" s="163"/>
      <c r="VJW56" s="163"/>
      <c r="VJX56" s="163"/>
      <c r="VJY56" s="163"/>
      <c r="VJZ56" s="163"/>
      <c r="VKA56" s="163"/>
      <c r="VKB56" s="163"/>
      <c r="VKC56" s="163"/>
      <c r="VKD56" s="163"/>
      <c r="VKE56" s="163"/>
      <c r="VKF56" s="163"/>
      <c r="VKG56" s="163"/>
      <c r="VKH56" s="163"/>
      <c r="VKI56" s="163"/>
      <c r="VKJ56" s="163"/>
      <c r="VKK56" s="163"/>
      <c r="VKL56" s="163"/>
      <c r="VKM56" s="163"/>
      <c r="VKN56" s="163"/>
      <c r="VKO56" s="163"/>
      <c r="VKP56" s="163"/>
      <c r="VKQ56" s="163"/>
      <c r="VKR56" s="163"/>
      <c r="VKS56" s="163"/>
      <c r="VKT56" s="163"/>
      <c r="VKU56" s="163"/>
      <c r="VKV56" s="163"/>
      <c r="VKW56" s="163"/>
      <c r="VKX56" s="163"/>
      <c r="VKY56" s="163"/>
      <c r="VKZ56" s="163"/>
      <c r="VLA56" s="163"/>
      <c r="VLB56" s="163"/>
      <c r="VLC56" s="163"/>
      <c r="VLD56" s="163"/>
      <c r="VLE56" s="163"/>
      <c r="VLF56" s="163"/>
      <c r="VLG56" s="163"/>
      <c r="VLH56" s="163"/>
      <c r="VLI56" s="163"/>
      <c r="VLJ56" s="163"/>
      <c r="VLK56" s="163"/>
      <c r="VLL56" s="163"/>
      <c r="VLM56" s="163"/>
      <c r="VLN56" s="163"/>
      <c r="VLO56" s="163"/>
      <c r="VLP56" s="163"/>
      <c r="VLQ56" s="163"/>
      <c r="VLR56" s="163"/>
      <c r="VLS56" s="163"/>
      <c r="VLT56" s="163"/>
      <c r="VLU56" s="163"/>
      <c r="VLV56" s="163"/>
      <c r="VLW56" s="163"/>
      <c r="VLX56" s="163"/>
      <c r="VLY56" s="163"/>
      <c r="VLZ56" s="163"/>
      <c r="VMA56" s="163"/>
      <c r="VMB56" s="163"/>
      <c r="VMC56" s="163"/>
      <c r="VMD56" s="163"/>
      <c r="VME56" s="163"/>
      <c r="VMF56" s="163"/>
      <c r="VMG56" s="163"/>
      <c r="VMH56" s="163"/>
      <c r="VMI56" s="163"/>
      <c r="VMJ56" s="163"/>
      <c r="VMK56" s="163"/>
      <c r="VML56" s="163"/>
      <c r="VMM56" s="163"/>
      <c r="VMN56" s="163"/>
      <c r="VMO56" s="163"/>
      <c r="VMP56" s="163"/>
      <c r="VMQ56" s="163"/>
      <c r="VMR56" s="163"/>
      <c r="VMS56" s="163"/>
      <c r="VMT56" s="163"/>
      <c r="VMU56" s="163"/>
      <c r="VMV56" s="163"/>
      <c r="VMW56" s="163"/>
      <c r="VMX56" s="163"/>
      <c r="VMY56" s="163"/>
      <c r="VMZ56" s="163"/>
      <c r="VNA56" s="163"/>
      <c r="VNB56" s="163"/>
      <c r="VNC56" s="163"/>
      <c r="VND56" s="163"/>
      <c r="VNE56" s="163"/>
      <c r="VNF56" s="163"/>
      <c r="VNG56" s="163"/>
      <c r="VNH56" s="163"/>
      <c r="VNI56" s="163"/>
      <c r="VNJ56" s="163"/>
      <c r="VNK56" s="163"/>
      <c r="VNL56" s="163"/>
      <c r="VNM56" s="163"/>
      <c r="VNN56" s="163"/>
      <c r="VNO56" s="163"/>
      <c r="VNP56" s="163"/>
      <c r="VNQ56" s="163"/>
      <c r="VNR56" s="163"/>
      <c r="VNS56" s="163"/>
      <c r="VNT56" s="163"/>
      <c r="VNU56" s="163"/>
      <c r="VNV56" s="163"/>
      <c r="VNW56" s="163"/>
      <c r="VNX56" s="163"/>
      <c r="VNY56" s="163"/>
      <c r="VNZ56" s="163"/>
      <c r="VOA56" s="163"/>
      <c r="VOB56" s="163"/>
      <c r="VOC56" s="163"/>
      <c r="VOD56" s="163"/>
      <c r="VOE56" s="163"/>
      <c r="VOF56" s="163"/>
      <c r="VOG56" s="163"/>
      <c r="VOH56" s="163"/>
      <c r="VOI56" s="163"/>
      <c r="VOJ56" s="163"/>
      <c r="VOK56" s="163"/>
      <c r="VOL56" s="163"/>
      <c r="VOM56" s="163"/>
      <c r="VON56" s="163"/>
      <c r="VOO56" s="163"/>
      <c r="VOP56" s="163"/>
      <c r="VOQ56" s="163"/>
      <c r="VOR56" s="163"/>
      <c r="VOS56" s="163"/>
      <c r="VOT56" s="163"/>
      <c r="VOU56" s="163"/>
      <c r="VOV56" s="163"/>
      <c r="VOW56" s="163"/>
      <c r="VOX56" s="163"/>
      <c r="VOY56" s="163"/>
      <c r="VOZ56" s="163"/>
      <c r="VPA56" s="163"/>
      <c r="VPB56" s="163"/>
      <c r="VPC56" s="163"/>
      <c r="VPD56" s="163"/>
      <c r="VPE56" s="163"/>
      <c r="VPF56" s="163"/>
      <c r="VPG56" s="163"/>
      <c r="VPH56" s="163"/>
      <c r="VPI56" s="163"/>
      <c r="VPJ56" s="163"/>
      <c r="VPK56" s="163"/>
      <c r="VPL56" s="163"/>
      <c r="VPM56" s="163"/>
      <c r="VPN56" s="163"/>
      <c r="VPO56" s="163"/>
      <c r="VPP56" s="163"/>
      <c r="VPQ56" s="163"/>
      <c r="VPR56" s="163"/>
      <c r="VPS56" s="163"/>
      <c r="VPT56" s="163"/>
      <c r="VPU56" s="163"/>
      <c r="VPV56" s="163"/>
      <c r="VPW56" s="163"/>
      <c r="VPX56" s="163"/>
      <c r="VPY56" s="163"/>
      <c r="VPZ56" s="163"/>
      <c r="VQA56" s="163"/>
      <c r="VQB56" s="163"/>
      <c r="VQC56" s="163"/>
      <c r="VQD56" s="163"/>
      <c r="VQE56" s="163"/>
      <c r="VQF56" s="163"/>
      <c r="VQG56" s="163"/>
      <c r="VQH56" s="163"/>
      <c r="VQI56" s="163"/>
      <c r="VQJ56" s="163"/>
      <c r="VQK56" s="163"/>
      <c r="VQL56" s="163"/>
      <c r="VQM56" s="163"/>
      <c r="VQN56" s="163"/>
      <c r="VQO56" s="163"/>
      <c r="VQP56" s="163"/>
      <c r="VQQ56" s="163"/>
      <c r="VQR56" s="163"/>
      <c r="VQS56" s="163"/>
      <c r="VQT56" s="163"/>
      <c r="VQU56" s="163"/>
      <c r="VQV56" s="163"/>
      <c r="VQW56" s="163"/>
      <c r="VQX56" s="163"/>
      <c r="VQY56" s="163"/>
      <c r="VQZ56" s="163"/>
      <c r="VRA56" s="163"/>
      <c r="VRB56" s="163"/>
      <c r="VRC56" s="163"/>
      <c r="VRD56" s="163"/>
      <c r="VRE56" s="163"/>
      <c r="VRF56" s="163"/>
      <c r="VRG56" s="163"/>
      <c r="VRH56" s="163"/>
      <c r="VRI56" s="163"/>
      <c r="VRJ56" s="163"/>
      <c r="VRK56" s="163"/>
      <c r="VRL56" s="163"/>
      <c r="VRM56" s="163"/>
      <c r="VRN56" s="163"/>
      <c r="VRO56" s="163"/>
      <c r="VRP56" s="163"/>
      <c r="VRQ56" s="163"/>
      <c r="VRR56" s="163"/>
      <c r="VRS56" s="163"/>
      <c r="VRT56" s="163"/>
      <c r="VRU56" s="163"/>
      <c r="VRV56" s="163"/>
      <c r="VRW56" s="163"/>
      <c r="VRX56" s="163"/>
      <c r="VRY56" s="163"/>
      <c r="VRZ56" s="163"/>
      <c r="VSA56" s="163"/>
      <c r="VSB56" s="163"/>
      <c r="VSC56" s="163"/>
      <c r="VSD56" s="163"/>
      <c r="VSE56" s="163"/>
      <c r="VSF56" s="163"/>
      <c r="VSG56" s="163"/>
      <c r="VSH56" s="163"/>
      <c r="VSI56" s="163"/>
      <c r="VSJ56" s="163"/>
      <c r="VSK56" s="163"/>
      <c r="VSL56" s="163"/>
      <c r="VSM56" s="163"/>
      <c r="VSN56" s="163"/>
      <c r="VSO56" s="163"/>
      <c r="VSP56" s="163"/>
      <c r="VSQ56" s="163"/>
      <c r="VSR56" s="163"/>
      <c r="VSS56" s="163"/>
      <c r="VST56" s="163"/>
      <c r="VSU56" s="163"/>
      <c r="VSV56" s="163"/>
      <c r="VSW56" s="163"/>
      <c r="VSX56" s="163"/>
      <c r="VSY56" s="163"/>
      <c r="VSZ56" s="163"/>
      <c r="VTA56" s="163"/>
      <c r="VTB56" s="163"/>
      <c r="VTC56" s="163"/>
      <c r="VTD56" s="163"/>
      <c r="VTE56" s="163"/>
      <c r="VTF56" s="163"/>
      <c r="VTG56" s="163"/>
      <c r="VTH56" s="163"/>
      <c r="VTI56" s="163"/>
      <c r="VTJ56" s="163"/>
      <c r="VTK56" s="163"/>
      <c r="VTL56" s="163"/>
      <c r="VTM56" s="163"/>
      <c r="VTN56" s="163"/>
      <c r="VTO56" s="163"/>
      <c r="VTP56" s="163"/>
      <c r="VTQ56" s="163"/>
      <c r="VTR56" s="163"/>
      <c r="VTS56" s="163"/>
      <c r="VTT56" s="163"/>
      <c r="VTU56" s="163"/>
      <c r="VTV56" s="163"/>
      <c r="VTW56" s="163"/>
      <c r="VTX56" s="163"/>
      <c r="VTY56" s="163"/>
      <c r="VTZ56" s="163"/>
      <c r="VUA56" s="163"/>
      <c r="VUB56" s="163"/>
      <c r="VUC56" s="163"/>
      <c r="VUD56" s="163"/>
      <c r="VUE56" s="163"/>
      <c r="VUF56" s="163"/>
      <c r="VUG56" s="163"/>
      <c r="VUH56" s="163"/>
      <c r="VUI56" s="163"/>
      <c r="VUJ56" s="163"/>
      <c r="VUK56" s="163"/>
      <c r="VUL56" s="163"/>
      <c r="VUM56" s="163"/>
      <c r="VUN56" s="163"/>
      <c r="VUO56" s="163"/>
      <c r="VUP56" s="163"/>
      <c r="VUQ56" s="163"/>
      <c r="VUR56" s="163"/>
      <c r="VUS56" s="163"/>
      <c r="VUT56" s="163"/>
      <c r="VUU56" s="163"/>
      <c r="VUV56" s="163"/>
      <c r="VUW56" s="163"/>
      <c r="VUX56" s="163"/>
      <c r="VUY56" s="163"/>
      <c r="VUZ56" s="163"/>
      <c r="VVA56" s="163"/>
      <c r="VVB56" s="163"/>
      <c r="VVC56" s="163"/>
      <c r="VVD56" s="163"/>
      <c r="VVE56" s="163"/>
      <c r="VVF56" s="163"/>
      <c r="VVG56" s="163"/>
      <c r="VVH56" s="163"/>
      <c r="VVI56" s="163"/>
      <c r="VVJ56" s="163"/>
      <c r="VVK56" s="163"/>
      <c r="VVL56" s="163"/>
      <c r="VVM56" s="163"/>
      <c r="VVN56" s="163"/>
      <c r="VVO56" s="163"/>
      <c r="VVP56" s="163"/>
      <c r="VVQ56" s="163"/>
      <c r="VVR56" s="163"/>
      <c r="VVS56" s="163"/>
      <c r="VVT56" s="163"/>
      <c r="VVU56" s="163"/>
      <c r="VVV56" s="163"/>
      <c r="VVW56" s="163"/>
      <c r="VVX56" s="163"/>
      <c r="VVY56" s="163"/>
      <c r="VVZ56" s="163"/>
      <c r="VWA56" s="163"/>
      <c r="VWB56" s="163"/>
      <c r="VWC56" s="163"/>
      <c r="VWD56" s="163"/>
      <c r="VWE56" s="163"/>
      <c r="VWF56" s="163"/>
      <c r="VWG56" s="163"/>
      <c r="VWH56" s="163"/>
      <c r="VWI56" s="163"/>
      <c r="VWJ56" s="163"/>
      <c r="VWK56" s="163"/>
      <c r="VWL56" s="163"/>
      <c r="VWM56" s="163"/>
      <c r="VWN56" s="163"/>
      <c r="VWO56" s="163"/>
      <c r="VWP56" s="163"/>
      <c r="VWQ56" s="163"/>
      <c r="VWR56" s="163"/>
      <c r="VWS56" s="163"/>
      <c r="VWT56" s="163"/>
      <c r="VWU56" s="163"/>
      <c r="VWV56" s="163"/>
      <c r="VWW56" s="163"/>
      <c r="VWX56" s="163"/>
      <c r="VWY56" s="163"/>
      <c r="VWZ56" s="163"/>
      <c r="VXA56" s="163"/>
      <c r="VXB56" s="163"/>
      <c r="VXC56" s="163"/>
      <c r="VXD56" s="163"/>
      <c r="VXE56" s="163"/>
      <c r="VXF56" s="163"/>
      <c r="VXG56" s="163"/>
      <c r="VXH56" s="163"/>
      <c r="VXI56" s="163"/>
      <c r="VXJ56" s="163"/>
      <c r="VXK56" s="163"/>
      <c r="VXL56" s="163"/>
      <c r="VXM56" s="163"/>
      <c r="VXN56" s="163"/>
      <c r="VXO56" s="163"/>
      <c r="VXP56" s="163"/>
      <c r="VXQ56" s="163"/>
      <c r="VXR56" s="163"/>
      <c r="VXS56" s="163"/>
      <c r="VXT56" s="163"/>
      <c r="VXU56" s="163"/>
      <c r="VXV56" s="163"/>
      <c r="VXW56" s="163"/>
      <c r="VXX56" s="163"/>
      <c r="VXY56" s="163"/>
      <c r="VXZ56" s="163"/>
      <c r="VYA56" s="163"/>
      <c r="VYB56" s="163"/>
      <c r="VYC56" s="163"/>
      <c r="VYD56" s="163"/>
      <c r="VYE56" s="163"/>
      <c r="VYF56" s="163"/>
      <c r="VYG56" s="163"/>
      <c r="VYH56" s="163"/>
      <c r="VYI56" s="163"/>
      <c r="VYJ56" s="163"/>
      <c r="VYK56" s="163"/>
      <c r="VYL56" s="163"/>
      <c r="VYM56" s="163"/>
      <c r="VYN56" s="163"/>
      <c r="VYO56" s="163"/>
      <c r="VYP56" s="163"/>
      <c r="VYQ56" s="163"/>
      <c r="VYR56" s="163"/>
      <c r="VYS56" s="163"/>
      <c r="VYT56" s="163"/>
      <c r="VYU56" s="163"/>
      <c r="VYV56" s="163"/>
      <c r="VYW56" s="163"/>
      <c r="VYX56" s="163"/>
      <c r="VYY56" s="163"/>
      <c r="VYZ56" s="163"/>
      <c r="VZA56" s="163"/>
      <c r="VZB56" s="163"/>
      <c r="VZC56" s="163"/>
      <c r="VZD56" s="163"/>
      <c r="VZE56" s="163"/>
      <c r="VZF56" s="163"/>
      <c r="VZG56" s="163"/>
      <c r="VZH56" s="163"/>
      <c r="VZI56" s="163"/>
      <c r="VZJ56" s="163"/>
      <c r="VZK56" s="163"/>
      <c r="VZL56" s="163"/>
      <c r="VZM56" s="163"/>
      <c r="VZN56" s="163"/>
      <c r="VZO56" s="163"/>
      <c r="VZP56" s="163"/>
      <c r="VZQ56" s="163"/>
      <c r="VZR56" s="163"/>
      <c r="VZS56" s="163"/>
      <c r="VZT56" s="163"/>
      <c r="VZU56" s="163"/>
      <c r="VZV56" s="163"/>
      <c r="VZW56" s="163"/>
      <c r="VZX56" s="163"/>
      <c r="VZY56" s="163"/>
      <c r="VZZ56" s="163"/>
      <c r="WAA56" s="163"/>
      <c r="WAB56" s="163"/>
      <c r="WAC56" s="163"/>
      <c r="WAD56" s="163"/>
      <c r="WAE56" s="163"/>
      <c r="WAF56" s="163"/>
      <c r="WAG56" s="163"/>
      <c r="WAH56" s="163"/>
      <c r="WAI56" s="163"/>
      <c r="WAJ56" s="163"/>
      <c r="WAK56" s="163"/>
      <c r="WAL56" s="163"/>
      <c r="WAM56" s="163"/>
      <c r="WAN56" s="163"/>
      <c r="WAO56" s="163"/>
      <c r="WAP56" s="163"/>
      <c r="WAQ56" s="163"/>
      <c r="WAR56" s="163"/>
      <c r="WAS56" s="163"/>
      <c r="WAT56" s="163"/>
      <c r="WAU56" s="163"/>
      <c r="WAV56" s="163"/>
      <c r="WAW56" s="163"/>
      <c r="WAX56" s="163"/>
      <c r="WAY56" s="163"/>
      <c r="WAZ56" s="163"/>
      <c r="WBA56" s="163"/>
      <c r="WBB56" s="163"/>
      <c r="WBC56" s="163"/>
      <c r="WBD56" s="163"/>
      <c r="WBE56" s="163"/>
      <c r="WBF56" s="163"/>
      <c r="WBG56" s="163"/>
      <c r="WBH56" s="163"/>
      <c r="WBI56" s="163"/>
      <c r="WBJ56" s="163"/>
      <c r="WBK56" s="163"/>
      <c r="WBL56" s="163"/>
      <c r="WBM56" s="163"/>
      <c r="WBN56" s="163"/>
      <c r="WBO56" s="163"/>
      <c r="WBP56" s="163"/>
      <c r="WBQ56" s="163"/>
      <c r="WBR56" s="163"/>
      <c r="WBS56" s="163"/>
      <c r="WBT56" s="163"/>
      <c r="WBU56" s="163"/>
      <c r="WBV56" s="163"/>
      <c r="WBW56" s="163"/>
      <c r="WBX56" s="163"/>
      <c r="WBY56" s="163"/>
      <c r="WBZ56" s="163"/>
      <c r="WCA56" s="163"/>
      <c r="WCB56" s="163"/>
      <c r="WCC56" s="163"/>
      <c r="WCD56" s="163"/>
      <c r="WCE56" s="163"/>
      <c r="WCF56" s="163"/>
      <c r="WCG56" s="163"/>
      <c r="WCH56" s="163"/>
      <c r="WCI56" s="163"/>
      <c r="WCJ56" s="163"/>
      <c r="WCK56" s="163"/>
      <c r="WCL56" s="163"/>
      <c r="WCM56" s="163"/>
      <c r="WCN56" s="163"/>
      <c r="WCO56" s="163"/>
      <c r="WCP56" s="163"/>
      <c r="WCQ56" s="163"/>
      <c r="WCR56" s="163"/>
      <c r="WCS56" s="163"/>
      <c r="WCT56" s="163"/>
      <c r="WCU56" s="163"/>
      <c r="WCV56" s="163"/>
      <c r="WCW56" s="163"/>
      <c r="WCX56" s="163"/>
      <c r="WCY56" s="163"/>
      <c r="WCZ56" s="163"/>
      <c r="WDA56" s="163"/>
      <c r="WDB56" s="163"/>
      <c r="WDC56" s="163"/>
      <c r="WDD56" s="163"/>
      <c r="WDE56" s="163"/>
      <c r="WDF56" s="163"/>
      <c r="WDG56" s="163"/>
      <c r="WDH56" s="163"/>
      <c r="WDI56" s="163"/>
      <c r="WDJ56" s="163"/>
      <c r="WDK56" s="163"/>
      <c r="WDL56" s="163"/>
      <c r="WDM56" s="163"/>
      <c r="WDN56" s="163"/>
      <c r="WDO56" s="163"/>
      <c r="WDP56" s="163"/>
      <c r="WDQ56" s="163"/>
      <c r="WDR56" s="163"/>
      <c r="WDS56" s="163"/>
      <c r="WDT56" s="163"/>
      <c r="WDU56" s="163"/>
      <c r="WDV56" s="163"/>
      <c r="WDW56" s="163"/>
      <c r="WDX56" s="163"/>
      <c r="WDY56" s="163"/>
      <c r="WDZ56" s="163"/>
      <c r="WEA56" s="163"/>
      <c r="WEB56" s="163"/>
      <c r="WEC56" s="163"/>
      <c r="WED56" s="163"/>
      <c r="WEE56" s="163"/>
      <c r="WEF56" s="163"/>
      <c r="WEG56" s="163"/>
      <c r="WEH56" s="163"/>
      <c r="WEI56" s="163"/>
      <c r="WEJ56" s="163"/>
      <c r="WEK56" s="163"/>
      <c r="WEL56" s="163"/>
      <c r="WEM56" s="163"/>
      <c r="WEN56" s="163"/>
      <c r="WEO56" s="163"/>
      <c r="WEP56" s="163"/>
      <c r="WEQ56" s="163"/>
      <c r="WER56" s="163"/>
      <c r="WES56" s="163"/>
      <c r="WET56" s="163"/>
      <c r="WEU56" s="163"/>
      <c r="WEV56" s="163"/>
      <c r="WEW56" s="163"/>
      <c r="WEX56" s="163"/>
      <c r="WEY56" s="163"/>
      <c r="WEZ56" s="163"/>
      <c r="WFA56" s="163"/>
      <c r="WFB56" s="163"/>
      <c r="WFC56" s="163"/>
      <c r="WFD56" s="163"/>
      <c r="WFE56" s="163"/>
      <c r="WFF56" s="163"/>
      <c r="WFG56" s="163"/>
      <c r="WFH56" s="163"/>
      <c r="WFI56" s="163"/>
      <c r="WFJ56" s="163"/>
      <c r="WFK56" s="163"/>
      <c r="WFL56" s="163"/>
      <c r="WFM56" s="163"/>
      <c r="WFN56" s="163"/>
      <c r="WFO56" s="163"/>
      <c r="WFP56" s="163"/>
      <c r="WFQ56" s="163"/>
      <c r="WFR56" s="163"/>
      <c r="WFS56" s="163"/>
      <c r="WFT56" s="163"/>
      <c r="WFU56" s="163"/>
      <c r="WFV56" s="163"/>
      <c r="WFW56" s="163"/>
      <c r="WFX56" s="163"/>
      <c r="WFY56" s="163"/>
      <c r="WFZ56" s="163"/>
      <c r="WGA56" s="163"/>
      <c r="WGB56" s="163"/>
      <c r="WGC56" s="163"/>
      <c r="WGD56" s="163"/>
      <c r="WGE56" s="163"/>
      <c r="WGF56" s="163"/>
      <c r="WGG56" s="163"/>
      <c r="WGH56" s="163"/>
      <c r="WGI56" s="163"/>
      <c r="WGJ56" s="163"/>
      <c r="WGK56" s="163"/>
      <c r="WGL56" s="163"/>
      <c r="WGM56" s="163"/>
      <c r="WGN56" s="163"/>
      <c r="WGO56" s="163"/>
      <c r="WGP56" s="163"/>
      <c r="WGQ56" s="163"/>
      <c r="WGR56" s="163"/>
      <c r="WGS56" s="163"/>
      <c r="WGT56" s="163"/>
      <c r="WGU56" s="163"/>
      <c r="WGV56" s="163"/>
      <c r="WGW56" s="163"/>
      <c r="WGX56" s="163"/>
      <c r="WGY56" s="163"/>
      <c r="WGZ56" s="163"/>
      <c r="WHA56" s="163"/>
      <c r="WHB56" s="163"/>
      <c r="WHC56" s="163"/>
      <c r="WHD56" s="163"/>
      <c r="WHE56" s="163"/>
      <c r="WHF56" s="163"/>
      <c r="WHG56" s="163"/>
      <c r="WHH56" s="163"/>
      <c r="WHI56" s="163"/>
      <c r="WHJ56" s="163"/>
      <c r="WHK56" s="163"/>
      <c r="WHL56" s="163"/>
      <c r="WHM56" s="163"/>
      <c r="WHN56" s="163"/>
      <c r="WHO56" s="163"/>
      <c r="WHP56" s="163"/>
      <c r="WHQ56" s="163"/>
      <c r="WHR56" s="163"/>
      <c r="WHS56" s="163"/>
      <c r="WHT56" s="163"/>
      <c r="WHU56" s="163"/>
      <c r="WHV56" s="163"/>
      <c r="WHW56" s="163"/>
      <c r="WHX56" s="163"/>
      <c r="WHY56" s="163"/>
      <c r="WHZ56" s="163"/>
      <c r="WIA56" s="163"/>
      <c r="WIB56" s="163"/>
      <c r="WIC56" s="163"/>
      <c r="WID56" s="163"/>
      <c r="WIE56" s="163"/>
      <c r="WIF56" s="163"/>
      <c r="WIG56" s="163"/>
      <c r="WIH56" s="163"/>
      <c r="WII56" s="163"/>
      <c r="WIJ56" s="163"/>
      <c r="WIK56" s="163"/>
      <c r="WIL56" s="163"/>
      <c r="WIM56" s="163"/>
      <c r="WIN56" s="163"/>
      <c r="WIO56" s="163"/>
      <c r="WIP56" s="163"/>
      <c r="WIQ56" s="163"/>
      <c r="WIR56" s="163"/>
      <c r="WIS56" s="163"/>
      <c r="WIT56" s="163"/>
      <c r="WIU56" s="163"/>
      <c r="WIV56" s="163"/>
      <c r="WIW56" s="163"/>
      <c r="WIX56" s="163"/>
      <c r="WIY56" s="163"/>
      <c r="WIZ56" s="163"/>
      <c r="WJA56" s="163"/>
      <c r="WJB56" s="163"/>
      <c r="WJC56" s="163"/>
      <c r="WJD56" s="163"/>
      <c r="WJE56" s="163"/>
      <c r="WJF56" s="163"/>
      <c r="WJG56" s="163"/>
      <c r="WJH56" s="163"/>
      <c r="WJI56" s="163"/>
      <c r="WJJ56" s="163"/>
      <c r="WJK56" s="163"/>
      <c r="WJL56" s="163"/>
      <c r="WJM56" s="163"/>
      <c r="WJN56" s="163"/>
      <c r="WJO56" s="163"/>
      <c r="WJP56" s="163"/>
      <c r="WJQ56" s="163"/>
      <c r="WJR56" s="163"/>
      <c r="WJS56" s="163"/>
      <c r="WJT56" s="163"/>
      <c r="WJU56" s="163"/>
      <c r="WJV56" s="163"/>
      <c r="WJW56" s="163"/>
      <c r="WJX56" s="163"/>
      <c r="WJY56" s="163"/>
      <c r="WJZ56" s="163"/>
      <c r="WKA56" s="163"/>
      <c r="WKB56" s="163"/>
      <c r="WKC56" s="163"/>
      <c r="WKD56" s="163"/>
      <c r="WKE56" s="163"/>
      <c r="WKF56" s="163"/>
      <c r="WKG56" s="163"/>
      <c r="WKH56" s="163"/>
      <c r="WKI56" s="163"/>
      <c r="WKJ56" s="163"/>
      <c r="WKK56" s="163"/>
      <c r="WKL56" s="163"/>
      <c r="WKM56" s="163"/>
      <c r="WKN56" s="163"/>
      <c r="WKO56" s="163"/>
      <c r="WKP56" s="163"/>
      <c r="WKQ56" s="163"/>
      <c r="WKR56" s="163"/>
      <c r="WKS56" s="163"/>
      <c r="WKT56" s="163"/>
      <c r="WKU56" s="163"/>
      <c r="WKV56" s="163"/>
      <c r="WKW56" s="163"/>
      <c r="WKX56" s="163"/>
      <c r="WKY56" s="163"/>
      <c r="WKZ56" s="163"/>
      <c r="WLA56" s="163"/>
      <c r="WLB56" s="163"/>
      <c r="WLC56" s="163"/>
      <c r="WLD56" s="163"/>
      <c r="WLE56" s="163"/>
      <c r="WLF56" s="163"/>
      <c r="WLG56" s="163"/>
      <c r="WLH56" s="163"/>
      <c r="WLI56" s="163"/>
      <c r="WLJ56" s="163"/>
      <c r="WLK56" s="163"/>
      <c r="WLL56" s="163"/>
      <c r="WLM56" s="163"/>
      <c r="WLN56" s="163"/>
      <c r="WLO56" s="163"/>
      <c r="WLP56" s="163"/>
      <c r="WLQ56" s="163"/>
      <c r="WLR56" s="163"/>
      <c r="WLS56" s="163"/>
      <c r="WLT56" s="163"/>
      <c r="WLU56" s="163"/>
      <c r="WLV56" s="163"/>
      <c r="WLW56" s="163"/>
      <c r="WLX56" s="163"/>
      <c r="WLY56" s="163"/>
      <c r="WLZ56" s="163"/>
      <c r="WMA56" s="163"/>
      <c r="WMB56" s="163"/>
      <c r="WMC56" s="163"/>
      <c r="WMD56" s="163"/>
      <c r="WME56" s="163"/>
      <c r="WMF56" s="163"/>
      <c r="WMG56" s="163"/>
      <c r="WMH56" s="163"/>
      <c r="WMI56" s="163"/>
      <c r="WMJ56" s="163"/>
      <c r="WMK56" s="163"/>
      <c r="WML56" s="163"/>
      <c r="WMM56" s="163"/>
      <c r="WMN56" s="163"/>
      <c r="WMO56" s="163"/>
      <c r="WMP56" s="163"/>
      <c r="WMQ56" s="163"/>
      <c r="WMR56" s="163"/>
      <c r="WMS56" s="163"/>
      <c r="WMT56" s="163"/>
      <c r="WMU56" s="163"/>
      <c r="WMV56" s="163"/>
      <c r="WMW56" s="163"/>
      <c r="WMX56" s="163"/>
      <c r="WMY56" s="163"/>
      <c r="WMZ56" s="163"/>
      <c r="WNA56" s="163"/>
      <c r="WNB56" s="163"/>
      <c r="WNC56" s="163"/>
      <c r="WND56" s="163"/>
      <c r="WNE56" s="163"/>
      <c r="WNF56" s="163"/>
      <c r="WNG56" s="163"/>
      <c r="WNH56" s="163"/>
      <c r="WNI56" s="163"/>
      <c r="WNJ56" s="163"/>
      <c r="WNK56" s="163"/>
      <c r="WNL56" s="163"/>
      <c r="WNM56" s="163"/>
      <c r="WNN56" s="163"/>
      <c r="WNO56" s="163"/>
      <c r="WNP56" s="163"/>
      <c r="WNQ56" s="163"/>
      <c r="WNR56" s="163"/>
      <c r="WNS56" s="163"/>
      <c r="WNT56" s="163"/>
      <c r="WNU56" s="163"/>
      <c r="WNV56" s="163"/>
      <c r="WNW56" s="163"/>
      <c r="WNX56" s="163"/>
      <c r="WNY56" s="163"/>
      <c r="WNZ56" s="163"/>
      <c r="WOA56" s="163"/>
      <c r="WOB56" s="163"/>
      <c r="WOC56" s="163"/>
      <c r="WOD56" s="163"/>
      <c r="WOE56" s="163"/>
      <c r="WOF56" s="163"/>
      <c r="WOG56" s="163"/>
      <c r="WOH56" s="163"/>
      <c r="WOI56" s="163"/>
      <c r="WOJ56" s="163"/>
      <c r="WOK56" s="163"/>
      <c r="WOL56" s="163"/>
      <c r="WOM56" s="163"/>
      <c r="WON56" s="163"/>
      <c r="WOO56" s="163"/>
      <c r="WOP56" s="163"/>
      <c r="WOQ56" s="163"/>
      <c r="WOR56" s="163"/>
      <c r="WOS56" s="163"/>
      <c r="WOT56" s="163"/>
      <c r="WOU56" s="163"/>
      <c r="WOV56" s="163"/>
      <c r="WOW56" s="163"/>
      <c r="WOX56" s="163"/>
      <c r="WOY56" s="163"/>
      <c r="WOZ56" s="163"/>
      <c r="WPA56" s="163"/>
      <c r="WPB56" s="163"/>
      <c r="WPC56" s="163"/>
      <c r="WPD56" s="163"/>
      <c r="WPE56" s="163"/>
      <c r="WPF56" s="163"/>
      <c r="WPG56" s="163"/>
      <c r="WPH56" s="163"/>
      <c r="WPI56" s="163"/>
      <c r="WPJ56" s="163"/>
      <c r="WPK56" s="163"/>
      <c r="WPL56" s="163"/>
      <c r="WPM56" s="163"/>
      <c r="WPN56" s="163"/>
      <c r="WPO56" s="163"/>
      <c r="WPP56" s="163"/>
      <c r="WPQ56" s="163"/>
      <c r="WPR56" s="163"/>
      <c r="WPS56" s="163"/>
      <c r="WPT56" s="163"/>
      <c r="WPU56" s="163"/>
      <c r="WPV56" s="163"/>
      <c r="WPW56" s="163"/>
      <c r="WPX56" s="163"/>
      <c r="WPY56" s="163"/>
      <c r="WPZ56" s="163"/>
      <c r="WQA56" s="163"/>
      <c r="WQB56" s="163"/>
      <c r="WQC56" s="163"/>
      <c r="WQD56" s="163"/>
      <c r="WQE56" s="163"/>
      <c r="WQF56" s="163"/>
      <c r="WQG56" s="163"/>
      <c r="WQH56" s="163"/>
      <c r="WQI56" s="163"/>
      <c r="WQJ56" s="163"/>
      <c r="WQK56" s="163"/>
      <c r="WQL56" s="163"/>
      <c r="WQM56" s="163"/>
      <c r="WQN56" s="163"/>
      <c r="WQO56" s="163"/>
      <c r="WQP56" s="163"/>
      <c r="WQQ56" s="163"/>
      <c r="WQR56" s="163"/>
      <c r="WQS56" s="163"/>
      <c r="WQT56" s="163"/>
      <c r="WQU56" s="163"/>
      <c r="WQV56" s="163"/>
      <c r="WQW56" s="163"/>
      <c r="WQX56" s="163"/>
      <c r="WQY56" s="163"/>
      <c r="WQZ56" s="163"/>
      <c r="WRA56" s="163"/>
      <c r="WRB56" s="163"/>
      <c r="WRC56" s="163"/>
      <c r="WRD56" s="163"/>
      <c r="WRE56" s="163"/>
      <c r="WRF56" s="163"/>
      <c r="WRG56" s="163"/>
      <c r="WRH56" s="163"/>
      <c r="WRI56" s="163"/>
      <c r="WRJ56" s="163"/>
      <c r="WRK56" s="163"/>
      <c r="WRL56" s="163"/>
      <c r="WRM56" s="163"/>
      <c r="WRN56" s="163"/>
      <c r="WRO56" s="163"/>
      <c r="WRP56" s="163"/>
      <c r="WRQ56" s="163"/>
      <c r="WRR56" s="163"/>
      <c r="WRS56" s="163"/>
      <c r="WRT56" s="163"/>
      <c r="WRU56" s="163"/>
      <c r="WRV56" s="163"/>
      <c r="WRW56" s="163"/>
      <c r="WRX56" s="163"/>
      <c r="WRY56" s="163"/>
      <c r="WRZ56" s="163"/>
      <c r="WSA56" s="163"/>
      <c r="WSB56" s="163"/>
      <c r="WSC56" s="163"/>
      <c r="WSD56" s="163"/>
      <c r="WSE56" s="163"/>
      <c r="WSF56" s="163"/>
      <c r="WSG56" s="163"/>
      <c r="WSH56" s="163"/>
      <c r="WSI56" s="163"/>
      <c r="WSJ56" s="163"/>
      <c r="WSK56" s="163"/>
      <c r="WSL56" s="163"/>
      <c r="WSM56" s="163"/>
      <c r="WSN56" s="163"/>
      <c r="WSO56" s="163"/>
      <c r="WSP56" s="163"/>
      <c r="WSQ56" s="163"/>
      <c r="WSR56" s="163"/>
      <c r="WSS56" s="163"/>
      <c r="WST56" s="163"/>
      <c r="WSU56" s="163"/>
      <c r="WSV56" s="163"/>
      <c r="WSW56" s="163"/>
      <c r="WSX56" s="163"/>
      <c r="WSY56" s="163"/>
      <c r="WSZ56" s="163"/>
      <c r="WTA56" s="163"/>
      <c r="WTB56" s="163"/>
      <c r="WTC56" s="163"/>
      <c r="WTD56" s="163"/>
      <c r="WTE56" s="163"/>
      <c r="WTF56" s="163"/>
      <c r="WTG56" s="163"/>
      <c r="WTH56" s="163"/>
      <c r="WTI56" s="163"/>
      <c r="WTJ56" s="163"/>
      <c r="WTK56" s="163"/>
      <c r="WTL56" s="163"/>
      <c r="WTM56" s="163"/>
      <c r="WTN56" s="163"/>
      <c r="WTO56" s="163"/>
      <c r="WTP56" s="163"/>
      <c r="WTQ56" s="163"/>
      <c r="WTR56" s="163"/>
      <c r="WTS56" s="163"/>
      <c r="WTT56" s="163"/>
      <c r="WTU56" s="163"/>
      <c r="WTV56" s="163"/>
      <c r="WTW56" s="163"/>
      <c r="WTX56" s="163"/>
      <c r="WTY56" s="163"/>
      <c r="WTZ56" s="163"/>
      <c r="WUA56" s="163"/>
      <c r="WUB56" s="163"/>
      <c r="WUC56" s="163"/>
      <c r="WUD56" s="163"/>
      <c r="WUE56" s="163"/>
      <c r="WUF56" s="163"/>
      <c r="WUG56" s="163"/>
      <c r="WUH56" s="163"/>
      <c r="WUI56" s="163"/>
      <c r="WUJ56" s="163"/>
      <c r="WUK56" s="163"/>
      <c r="WUL56" s="163"/>
      <c r="WUM56" s="163"/>
      <c r="WUN56" s="163"/>
      <c r="WUO56" s="163"/>
      <c r="WUP56" s="163"/>
      <c r="WUQ56" s="163"/>
      <c r="WUR56" s="163"/>
      <c r="WUS56" s="163"/>
      <c r="WUT56" s="163"/>
      <c r="WUU56" s="163"/>
      <c r="WUV56" s="163"/>
      <c r="WUW56" s="163"/>
      <c r="WUX56" s="163"/>
      <c r="WUY56" s="163"/>
      <c r="WUZ56" s="163"/>
      <c r="WVA56" s="163"/>
      <c r="WVB56" s="163"/>
      <c r="WVC56" s="163"/>
      <c r="WVD56" s="163"/>
      <c r="WVE56" s="163"/>
      <c r="WVF56" s="163"/>
      <c r="WVG56" s="163"/>
      <c r="WVH56" s="163"/>
      <c r="WVI56" s="163"/>
      <c r="WVJ56" s="163"/>
      <c r="WVK56" s="163"/>
      <c r="WVL56" s="163"/>
      <c r="WVM56" s="163"/>
      <c r="WVN56" s="163"/>
      <c r="WVO56" s="163"/>
      <c r="WVP56" s="163"/>
      <c r="WVQ56" s="163"/>
      <c r="WVR56" s="163"/>
      <c r="WVS56" s="163"/>
      <c r="WVT56" s="163"/>
      <c r="WVU56" s="163"/>
      <c r="WVV56" s="163"/>
      <c r="WVW56" s="163"/>
      <c r="WVX56" s="163"/>
      <c r="WVY56" s="163"/>
      <c r="WVZ56" s="163"/>
      <c r="WWA56" s="163"/>
      <c r="WWB56" s="163"/>
      <c r="WWC56" s="163"/>
      <c r="WWD56" s="163"/>
      <c r="WWE56" s="163"/>
      <c r="WWF56" s="163"/>
      <c r="WWG56" s="163"/>
      <c r="WWH56" s="163"/>
      <c r="WWI56" s="163"/>
      <c r="WWJ56" s="163"/>
      <c r="WWK56" s="163"/>
      <c r="WWL56" s="163"/>
      <c r="WWM56" s="163"/>
      <c r="WWN56" s="163"/>
      <c r="WWO56" s="163"/>
      <c r="WWP56" s="163"/>
      <c r="WWQ56" s="163"/>
      <c r="WWR56" s="163"/>
      <c r="WWS56" s="163"/>
      <c r="WWT56" s="163"/>
      <c r="WWU56" s="163"/>
      <c r="WWV56" s="163"/>
      <c r="WWW56" s="163"/>
      <c r="WWX56" s="163"/>
      <c r="WWY56" s="163"/>
      <c r="WWZ56" s="163"/>
      <c r="WXA56" s="163"/>
      <c r="WXB56" s="163"/>
      <c r="WXC56" s="163"/>
      <c r="WXD56" s="163"/>
      <c r="WXE56" s="163"/>
      <c r="WXF56" s="163"/>
      <c r="WXG56" s="163"/>
      <c r="WXH56" s="163"/>
      <c r="WXI56" s="163"/>
      <c r="WXJ56" s="163"/>
      <c r="WXK56" s="163"/>
      <c r="WXL56" s="163"/>
      <c r="WXM56" s="163"/>
      <c r="WXN56" s="163"/>
      <c r="WXO56" s="163"/>
      <c r="WXP56" s="163"/>
      <c r="WXQ56" s="163"/>
      <c r="WXR56" s="163"/>
      <c r="WXS56" s="163"/>
      <c r="WXT56" s="163"/>
      <c r="WXU56" s="163"/>
      <c r="WXV56" s="163"/>
      <c r="WXW56" s="163"/>
      <c r="WXX56" s="163"/>
      <c r="WXY56" s="163"/>
      <c r="WXZ56" s="163"/>
      <c r="WYA56" s="163"/>
      <c r="WYB56" s="163"/>
      <c r="WYC56" s="163"/>
      <c r="WYD56" s="163"/>
      <c r="WYE56" s="163"/>
      <c r="WYF56" s="163"/>
      <c r="WYG56" s="163"/>
      <c r="WYH56" s="163"/>
      <c r="WYI56" s="163"/>
      <c r="WYJ56" s="163"/>
      <c r="WYK56" s="163"/>
      <c r="WYL56" s="163"/>
      <c r="WYM56" s="163"/>
      <c r="WYN56" s="163"/>
      <c r="WYO56" s="163"/>
      <c r="WYP56" s="163"/>
      <c r="WYQ56" s="163"/>
      <c r="WYR56" s="163"/>
      <c r="WYS56" s="163"/>
      <c r="WYT56" s="163"/>
      <c r="WYU56" s="163"/>
      <c r="WYV56" s="163"/>
      <c r="WYW56" s="163"/>
      <c r="WYX56" s="163"/>
      <c r="WYY56" s="163"/>
      <c r="WYZ56" s="163"/>
      <c r="WZA56" s="163"/>
      <c r="WZB56" s="163"/>
      <c r="WZC56" s="163"/>
      <c r="WZD56" s="163"/>
      <c r="WZE56" s="163"/>
      <c r="WZF56" s="163"/>
      <c r="WZG56" s="163"/>
      <c r="WZH56" s="163"/>
      <c r="WZI56" s="163"/>
      <c r="WZJ56" s="163"/>
      <c r="WZK56" s="163"/>
      <c r="WZL56" s="163"/>
      <c r="WZM56" s="163"/>
      <c r="WZN56" s="163"/>
      <c r="WZO56" s="163"/>
      <c r="WZP56" s="163"/>
      <c r="WZQ56" s="163"/>
      <c r="WZR56" s="163"/>
      <c r="WZS56" s="163"/>
      <c r="WZT56" s="163"/>
      <c r="WZU56" s="163"/>
      <c r="WZV56" s="163"/>
      <c r="WZW56" s="163"/>
      <c r="WZX56" s="163"/>
      <c r="WZY56" s="163"/>
      <c r="WZZ56" s="163"/>
      <c r="XAA56" s="163"/>
      <c r="XAB56" s="163"/>
      <c r="XAC56" s="163"/>
      <c r="XAD56" s="163"/>
      <c r="XAE56" s="163"/>
      <c r="XAF56" s="163"/>
      <c r="XAG56" s="163"/>
      <c r="XAH56" s="163"/>
      <c r="XAI56" s="163"/>
      <c r="XAJ56" s="163"/>
      <c r="XAK56" s="163"/>
      <c r="XAL56" s="163"/>
      <c r="XAM56" s="163"/>
      <c r="XAN56" s="163"/>
      <c r="XAO56" s="163"/>
      <c r="XAP56" s="163"/>
      <c r="XAQ56" s="163"/>
      <c r="XAR56" s="163"/>
      <c r="XAS56" s="163"/>
      <c r="XAT56" s="163"/>
      <c r="XAU56" s="163"/>
      <c r="XAV56" s="163"/>
      <c r="XAW56" s="163"/>
      <c r="XAX56" s="163"/>
      <c r="XAY56" s="163"/>
      <c r="XAZ56" s="163"/>
      <c r="XBA56" s="163"/>
      <c r="XBB56" s="163"/>
      <c r="XBC56" s="163"/>
      <c r="XBD56" s="163"/>
      <c r="XBE56" s="163"/>
      <c r="XBF56" s="163"/>
      <c r="XBG56" s="163"/>
      <c r="XBH56" s="163"/>
      <c r="XBI56" s="163"/>
      <c r="XBJ56" s="163"/>
      <c r="XBK56" s="163"/>
      <c r="XBL56" s="163"/>
      <c r="XBM56" s="163"/>
      <c r="XBN56" s="163"/>
      <c r="XBO56" s="163"/>
      <c r="XBP56" s="163"/>
      <c r="XBQ56" s="163"/>
      <c r="XBR56" s="163"/>
      <c r="XBS56" s="163"/>
      <c r="XBT56" s="163"/>
      <c r="XBU56" s="163"/>
      <c r="XBV56" s="163"/>
      <c r="XBW56" s="163"/>
      <c r="XBX56" s="163"/>
      <c r="XBY56" s="163"/>
      <c r="XBZ56" s="163"/>
      <c r="XCA56" s="163"/>
      <c r="XCB56" s="163"/>
      <c r="XCC56" s="163"/>
      <c r="XCD56" s="163"/>
      <c r="XCE56" s="163"/>
      <c r="XCF56" s="163"/>
      <c r="XCG56" s="163"/>
      <c r="XCH56" s="163"/>
      <c r="XCI56" s="163"/>
      <c r="XCJ56" s="163"/>
      <c r="XCK56" s="163"/>
      <c r="XCL56" s="163"/>
      <c r="XCM56" s="163"/>
    </row>
    <row r="57" spans="1:16315" outlineLevel="1" x14ac:dyDescent="0.2">
      <c r="AC57" s="258">
        <f>ROW()</f>
        <v>57</v>
      </c>
    </row>
    <row r="58" spans="1:16315" outlineLevel="1" x14ac:dyDescent="0.2">
      <c r="AC58" s="258">
        <f>ROW()</f>
        <v>58</v>
      </c>
    </row>
    <row r="59" spans="1:16315" x14ac:dyDescent="0.2">
      <c r="AC59" s="258">
        <f>ROW()</f>
        <v>59</v>
      </c>
    </row>
    <row r="60" spans="1:16315" hidden="1" x14ac:dyDescent="0.2"/>
    <row r="61" spans="1:16315" hidden="1" x14ac:dyDescent="0.2">
      <c r="AC61" s="256" t="s">
        <v>96</v>
      </c>
      <c r="AD61" s="256" t="s">
        <v>187</v>
      </c>
    </row>
    <row r="62" spans="1:16315" hidden="1" x14ac:dyDescent="0.2">
      <c r="AC62" s="256">
        <v>1</v>
      </c>
      <c r="AD62" s="256" t="s">
        <v>97</v>
      </c>
    </row>
    <row r="63" spans="1:16315" hidden="1" x14ac:dyDescent="0.2">
      <c r="AC63" s="256">
        <v>2</v>
      </c>
      <c r="AD63" s="256" t="s">
        <v>98</v>
      </c>
    </row>
    <row r="64" spans="1:16315" hidden="1" x14ac:dyDescent="0.2">
      <c r="AC64" s="256">
        <v>3</v>
      </c>
      <c r="AD64" s="256" t="s">
        <v>99</v>
      </c>
    </row>
    <row r="65" spans="29:30" hidden="1" x14ac:dyDescent="0.2">
      <c r="AC65" s="256">
        <v>4</v>
      </c>
      <c r="AD65" s="256" t="s">
        <v>100</v>
      </c>
    </row>
    <row r="66" spans="29:30" hidden="1" x14ac:dyDescent="0.2">
      <c r="AC66" s="258">
        <v>5</v>
      </c>
      <c r="AD66" s="256" t="s">
        <v>101</v>
      </c>
    </row>
    <row r="67" spans="29:30" hidden="1" x14ac:dyDescent="0.2">
      <c r="AC67" s="258">
        <v>6</v>
      </c>
      <c r="AD67" s="256" t="s">
        <v>102</v>
      </c>
    </row>
    <row r="68" spans="29:30" hidden="1" x14ac:dyDescent="0.2">
      <c r="AC68" s="258">
        <v>7</v>
      </c>
      <c r="AD68" s="256" t="s">
        <v>103</v>
      </c>
    </row>
    <row r="69" spans="29:30" hidden="1" x14ac:dyDescent="0.2">
      <c r="AC69" s="258">
        <v>8</v>
      </c>
      <c r="AD69" s="256" t="s">
        <v>104</v>
      </c>
    </row>
    <row r="70" spans="29:30" hidden="1" x14ac:dyDescent="0.2">
      <c r="AC70" s="258">
        <v>9</v>
      </c>
      <c r="AD70" s="256" t="s">
        <v>105</v>
      </c>
    </row>
    <row r="71" spans="29:30" hidden="1" x14ac:dyDescent="0.2">
      <c r="AC71" s="258">
        <v>10</v>
      </c>
      <c r="AD71" s="256" t="s">
        <v>106</v>
      </c>
    </row>
    <row r="72" spans="29:30" hidden="1" x14ac:dyDescent="0.2">
      <c r="AC72" s="258">
        <v>11</v>
      </c>
      <c r="AD72" s="256" t="s">
        <v>107</v>
      </c>
    </row>
    <row r="73" spans="29:30" hidden="1" x14ac:dyDescent="0.2">
      <c r="AC73" s="258">
        <v>12</v>
      </c>
      <c r="AD73" s="256" t="s">
        <v>108</v>
      </c>
    </row>
    <row r="74" spans="29:30" hidden="1" x14ac:dyDescent="0.2">
      <c r="AC74" s="258">
        <v>13</v>
      </c>
      <c r="AD74" s="256" t="s">
        <v>109</v>
      </c>
    </row>
    <row r="75" spans="29:30" hidden="1" x14ac:dyDescent="0.2">
      <c r="AC75" s="258">
        <v>14</v>
      </c>
      <c r="AD75" s="256" t="s">
        <v>110</v>
      </c>
    </row>
    <row r="76" spans="29:30" hidden="1" x14ac:dyDescent="0.2">
      <c r="AC76" s="258">
        <v>15</v>
      </c>
      <c r="AD76" s="256" t="s">
        <v>111</v>
      </c>
    </row>
    <row r="77" spans="29:30" hidden="1" x14ac:dyDescent="0.2">
      <c r="AC77" s="258">
        <v>16</v>
      </c>
      <c r="AD77" s="256" t="s">
        <v>112</v>
      </c>
    </row>
    <row r="78" spans="29:30" hidden="1" x14ac:dyDescent="0.2">
      <c r="AC78" s="258">
        <v>17</v>
      </c>
      <c r="AD78" s="256" t="s">
        <v>113</v>
      </c>
    </row>
    <row r="79" spans="29:30" hidden="1" x14ac:dyDescent="0.2">
      <c r="AC79" s="258">
        <v>18</v>
      </c>
      <c r="AD79" s="256" t="s">
        <v>114</v>
      </c>
    </row>
    <row r="80" spans="29:30" hidden="1" x14ac:dyDescent="0.2">
      <c r="AC80" s="258">
        <v>19</v>
      </c>
      <c r="AD80" s="256" t="s">
        <v>115</v>
      </c>
    </row>
    <row r="81" spans="29:30" hidden="1" x14ac:dyDescent="0.2">
      <c r="AC81" s="258">
        <v>20</v>
      </c>
      <c r="AD81" s="256" t="s">
        <v>116</v>
      </c>
    </row>
    <row r="82" spans="29:30" hidden="1" x14ac:dyDescent="0.2">
      <c r="AC82" s="258">
        <v>21</v>
      </c>
      <c r="AD82" s="256" t="s">
        <v>117</v>
      </c>
    </row>
    <row r="83" spans="29:30" hidden="1" x14ac:dyDescent="0.2">
      <c r="AC83" s="258">
        <v>22</v>
      </c>
      <c r="AD83" s="256" t="s">
        <v>118</v>
      </c>
    </row>
    <row r="84" spans="29:30" hidden="1" x14ac:dyDescent="0.2">
      <c r="AC84" s="258">
        <v>23</v>
      </c>
      <c r="AD84" s="256" t="s">
        <v>119</v>
      </c>
    </row>
    <row r="85" spans="29:30" hidden="1" x14ac:dyDescent="0.2">
      <c r="AC85" s="258">
        <v>24</v>
      </c>
      <c r="AD85" s="256" t="s">
        <v>120</v>
      </c>
    </row>
    <row r="86" spans="29:30" hidden="1" x14ac:dyDescent="0.2">
      <c r="AC86" s="258">
        <v>25</v>
      </c>
      <c r="AD86" s="256" t="s">
        <v>121</v>
      </c>
    </row>
    <row r="87" spans="29:30" hidden="1" x14ac:dyDescent="0.2">
      <c r="AC87" s="258">
        <v>26</v>
      </c>
      <c r="AD87" s="256" t="s">
        <v>122</v>
      </c>
    </row>
    <row r="88" spans="29:30" hidden="1" x14ac:dyDescent="0.2">
      <c r="AC88" s="258">
        <v>27</v>
      </c>
      <c r="AD88" s="256" t="s">
        <v>123</v>
      </c>
    </row>
    <row r="89" spans="29:30" hidden="1" x14ac:dyDescent="0.2">
      <c r="AC89" s="258">
        <v>28</v>
      </c>
      <c r="AD89" s="256" t="s">
        <v>124</v>
      </c>
    </row>
    <row r="90" spans="29:30" hidden="1" x14ac:dyDescent="0.2">
      <c r="AC90" s="258">
        <v>29</v>
      </c>
      <c r="AD90" s="256" t="s">
        <v>125</v>
      </c>
    </row>
    <row r="91" spans="29:30" hidden="1" x14ac:dyDescent="0.2">
      <c r="AC91" s="258">
        <v>30</v>
      </c>
      <c r="AD91" s="256" t="s">
        <v>126</v>
      </c>
    </row>
    <row r="92" spans="29:30" hidden="1" x14ac:dyDescent="0.2">
      <c r="AC92" s="258">
        <v>31</v>
      </c>
      <c r="AD92" s="256" t="s">
        <v>127</v>
      </c>
    </row>
    <row r="93" spans="29:30" hidden="1" x14ac:dyDescent="0.2">
      <c r="AC93" s="258">
        <v>32</v>
      </c>
      <c r="AD93" s="256" t="s">
        <v>128</v>
      </c>
    </row>
    <row r="94" spans="29:30" hidden="1" x14ac:dyDescent="0.2">
      <c r="AC94" s="258">
        <v>33</v>
      </c>
      <c r="AD94" s="256" t="s">
        <v>129</v>
      </c>
    </row>
    <row r="95" spans="29:30" hidden="1" x14ac:dyDescent="0.2">
      <c r="AC95" s="258">
        <v>34</v>
      </c>
      <c r="AD95" s="256" t="s">
        <v>130</v>
      </c>
    </row>
    <row r="96" spans="29:30" hidden="1" x14ac:dyDescent="0.2">
      <c r="AC96" s="258">
        <v>35</v>
      </c>
      <c r="AD96" s="256" t="s">
        <v>131</v>
      </c>
    </row>
    <row r="97" spans="29:30" hidden="1" x14ac:dyDescent="0.2">
      <c r="AC97" s="258">
        <v>36</v>
      </c>
      <c r="AD97" s="256" t="s">
        <v>132</v>
      </c>
    </row>
    <row r="98" spans="29:30" hidden="1" x14ac:dyDescent="0.2">
      <c r="AC98" s="258">
        <v>37</v>
      </c>
      <c r="AD98" s="256" t="s">
        <v>133</v>
      </c>
    </row>
    <row r="99" spans="29:30" hidden="1" x14ac:dyDescent="0.2">
      <c r="AC99" s="258">
        <v>38</v>
      </c>
      <c r="AD99" s="256" t="s">
        <v>134</v>
      </c>
    </row>
    <row r="100" spans="29:30" hidden="1" x14ac:dyDescent="0.2">
      <c r="AC100" s="258">
        <v>39</v>
      </c>
      <c r="AD100" s="256" t="s">
        <v>135</v>
      </c>
    </row>
    <row r="101" spans="29:30" hidden="1" x14ac:dyDescent="0.2">
      <c r="AC101" s="258">
        <v>40</v>
      </c>
      <c r="AD101" s="256" t="s">
        <v>136</v>
      </c>
    </row>
    <row r="102" spans="29:30" hidden="1" x14ac:dyDescent="0.2">
      <c r="AC102" s="258">
        <v>41</v>
      </c>
      <c r="AD102" s="256" t="s">
        <v>137</v>
      </c>
    </row>
    <row r="103" spans="29:30" hidden="1" x14ac:dyDescent="0.2">
      <c r="AC103" s="258">
        <v>42</v>
      </c>
      <c r="AD103" s="256" t="s">
        <v>138</v>
      </c>
    </row>
    <row r="104" spans="29:30" hidden="1" x14ac:dyDescent="0.2">
      <c r="AC104" s="258">
        <v>43</v>
      </c>
      <c r="AD104" s="258" t="s">
        <v>139</v>
      </c>
    </row>
    <row r="105" spans="29:30" hidden="1" x14ac:dyDescent="0.2">
      <c r="AC105" s="258">
        <v>44</v>
      </c>
      <c r="AD105" s="258" t="s">
        <v>140</v>
      </c>
    </row>
    <row r="106" spans="29:30" hidden="1" x14ac:dyDescent="0.2">
      <c r="AC106" s="258">
        <v>45</v>
      </c>
      <c r="AD106" s="258" t="s">
        <v>141</v>
      </c>
    </row>
    <row r="107" spans="29:30" hidden="1" x14ac:dyDescent="0.2">
      <c r="AC107" s="258">
        <v>46</v>
      </c>
      <c r="AD107" s="258" t="s">
        <v>142</v>
      </c>
    </row>
    <row r="108" spans="29:30" hidden="1" x14ac:dyDescent="0.2">
      <c r="AC108" s="258">
        <v>47</v>
      </c>
      <c r="AD108" s="258" t="s">
        <v>143</v>
      </c>
    </row>
    <row r="109" spans="29:30" hidden="1" x14ac:dyDescent="0.2">
      <c r="AC109" s="258">
        <v>48</v>
      </c>
      <c r="AD109" s="258" t="s">
        <v>144</v>
      </c>
    </row>
    <row r="110" spans="29:30" hidden="1" x14ac:dyDescent="0.2">
      <c r="AC110" s="258">
        <v>49</v>
      </c>
      <c r="AD110" s="258" t="s">
        <v>145</v>
      </c>
    </row>
    <row r="111" spans="29:30" hidden="1" x14ac:dyDescent="0.2">
      <c r="AC111" s="258">
        <v>50</v>
      </c>
      <c r="AD111" s="256" t="s">
        <v>146</v>
      </c>
    </row>
    <row r="112" spans="29:30" hidden="1" x14ac:dyDescent="0.2">
      <c r="AC112" s="258">
        <v>51</v>
      </c>
      <c r="AD112" s="256" t="s">
        <v>147</v>
      </c>
    </row>
    <row r="113" spans="29:30" hidden="1" x14ac:dyDescent="0.2">
      <c r="AC113" s="258">
        <v>52</v>
      </c>
      <c r="AD113" s="256" t="s">
        <v>148</v>
      </c>
    </row>
    <row r="114" spans="29:30" hidden="1" x14ac:dyDescent="0.2">
      <c r="AC114" s="258">
        <v>53</v>
      </c>
      <c r="AD114" s="256" t="s">
        <v>149</v>
      </c>
    </row>
    <row r="115" spans="29:30" hidden="1" x14ac:dyDescent="0.2">
      <c r="AC115" s="258">
        <v>54</v>
      </c>
      <c r="AD115" s="256" t="s">
        <v>150</v>
      </c>
    </row>
    <row r="116" spans="29:30" hidden="1" x14ac:dyDescent="0.2">
      <c r="AC116" s="258">
        <v>55</v>
      </c>
      <c r="AD116" s="258" t="s">
        <v>151</v>
      </c>
    </row>
    <row r="117" spans="29:30" hidden="1" x14ac:dyDescent="0.2">
      <c r="AC117" s="258">
        <v>56</v>
      </c>
      <c r="AD117" s="258" t="s">
        <v>152</v>
      </c>
    </row>
    <row r="118" spans="29:30" hidden="1" x14ac:dyDescent="0.2">
      <c r="AC118" s="258">
        <v>57</v>
      </c>
      <c r="AD118" s="258" t="s">
        <v>153</v>
      </c>
    </row>
    <row r="119" spans="29:30" hidden="1" x14ac:dyDescent="0.2">
      <c r="AC119" s="258">
        <v>58</v>
      </c>
      <c r="AD119" s="258" t="s">
        <v>154</v>
      </c>
    </row>
    <row r="120" spans="29:30" hidden="1" x14ac:dyDescent="0.2">
      <c r="AC120" s="258">
        <v>59</v>
      </c>
      <c r="AD120" s="258" t="s">
        <v>155</v>
      </c>
    </row>
    <row r="121" spans="29:30" hidden="1" x14ac:dyDescent="0.2">
      <c r="AC121" s="258">
        <v>60</v>
      </c>
      <c r="AD121" s="258" t="s">
        <v>156</v>
      </c>
    </row>
    <row r="122" spans="29:30" hidden="1" x14ac:dyDescent="0.2">
      <c r="AC122" s="258">
        <v>61</v>
      </c>
      <c r="AD122" s="258" t="s">
        <v>157</v>
      </c>
    </row>
    <row r="123" spans="29:30" hidden="1" x14ac:dyDescent="0.2">
      <c r="AC123" s="258">
        <v>62</v>
      </c>
      <c r="AD123" s="258" t="s">
        <v>158</v>
      </c>
    </row>
    <row r="124" spans="29:30" hidden="1" x14ac:dyDescent="0.2">
      <c r="AC124" s="258">
        <v>63</v>
      </c>
      <c r="AD124" s="258" t="s">
        <v>159</v>
      </c>
    </row>
    <row r="125" spans="29:30" hidden="1" x14ac:dyDescent="0.2">
      <c r="AC125" s="258">
        <v>64</v>
      </c>
      <c r="AD125" s="258" t="s">
        <v>160</v>
      </c>
    </row>
    <row r="126" spans="29:30" hidden="1" x14ac:dyDescent="0.2">
      <c r="AC126" s="258">
        <v>65</v>
      </c>
      <c r="AD126" s="258" t="s">
        <v>161</v>
      </c>
    </row>
    <row r="127" spans="29:30" hidden="1" x14ac:dyDescent="0.2">
      <c r="AC127" s="258">
        <v>66</v>
      </c>
      <c r="AD127" s="258" t="s">
        <v>162</v>
      </c>
    </row>
    <row r="128" spans="29:30" hidden="1" x14ac:dyDescent="0.2">
      <c r="AC128" s="258">
        <v>67</v>
      </c>
      <c r="AD128" s="258" t="s">
        <v>163</v>
      </c>
    </row>
    <row r="129" spans="29:30" hidden="1" x14ac:dyDescent="0.2">
      <c r="AC129" s="258">
        <v>68</v>
      </c>
      <c r="AD129" s="258" t="s">
        <v>164</v>
      </c>
    </row>
    <row r="130" spans="29:30" hidden="1" x14ac:dyDescent="0.2">
      <c r="AC130" s="258">
        <v>69</v>
      </c>
      <c r="AD130" s="258" t="s">
        <v>165</v>
      </c>
    </row>
    <row r="131" spans="29:30" hidden="1" x14ac:dyDescent="0.2">
      <c r="AC131" s="258">
        <v>70</v>
      </c>
      <c r="AD131" s="258" t="s">
        <v>166</v>
      </c>
    </row>
    <row r="132" spans="29:30" hidden="1" x14ac:dyDescent="0.2">
      <c r="AC132" s="258">
        <v>71</v>
      </c>
      <c r="AD132" s="258" t="s">
        <v>167</v>
      </c>
    </row>
    <row r="133" spans="29:30" hidden="1" x14ac:dyDescent="0.2">
      <c r="AC133" s="258">
        <v>72</v>
      </c>
      <c r="AD133" s="258" t="s">
        <v>168</v>
      </c>
    </row>
    <row r="134" spans="29:30" hidden="1" x14ac:dyDescent="0.2">
      <c r="AC134" s="258">
        <v>73</v>
      </c>
      <c r="AD134" s="258" t="s">
        <v>169</v>
      </c>
    </row>
    <row r="135" spans="29:30" hidden="1" x14ac:dyDescent="0.2">
      <c r="AC135" s="258">
        <v>74</v>
      </c>
      <c r="AD135" s="258" t="s">
        <v>170</v>
      </c>
    </row>
    <row r="136" spans="29:30" hidden="1" x14ac:dyDescent="0.2">
      <c r="AC136" s="258">
        <v>75</v>
      </c>
      <c r="AD136" s="256" t="s">
        <v>171</v>
      </c>
    </row>
    <row r="137" spans="29:30" hidden="1" x14ac:dyDescent="0.2">
      <c r="AC137" s="258">
        <v>76</v>
      </c>
      <c r="AD137" s="256" t="s">
        <v>172</v>
      </c>
    </row>
    <row r="138" spans="29:30" hidden="1" x14ac:dyDescent="0.2">
      <c r="AC138" s="258">
        <v>77</v>
      </c>
      <c r="AD138" s="256" t="s">
        <v>173</v>
      </c>
    </row>
    <row r="139" spans="29:30" hidden="1" x14ac:dyDescent="0.2">
      <c r="AC139" s="258">
        <v>78</v>
      </c>
      <c r="AD139" s="256" t="s">
        <v>174</v>
      </c>
    </row>
    <row r="140" spans="29:30" hidden="1" x14ac:dyDescent="0.2">
      <c r="AC140" s="258">
        <v>79</v>
      </c>
      <c r="AD140" s="258" t="s">
        <v>175</v>
      </c>
    </row>
    <row r="141" spans="29:30" hidden="1" x14ac:dyDescent="0.2">
      <c r="AC141" s="258">
        <v>80</v>
      </c>
      <c r="AD141" s="258" t="s">
        <v>176</v>
      </c>
    </row>
    <row r="142" spans="29:30" hidden="1" x14ac:dyDescent="0.2">
      <c r="AC142" s="258">
        <v>81</v>
      </c>
      <c r="AD142" s="258" t="s">
        <v>177</v>
      </c>
    </row>
    <row r="143" spans="29:30" hidden="1" x14ac:dyDescent="0.2">
      <c r="AC143" s="258">
        <v>82</v>
      </c>
      <c r="AD143" s="258" t="s">
        <v>178</v>
      </c>
    </row>
    <row r="144" spans="29:30" hidden="1" x14ac:dyDescent="0.2">
      <c r="AC144" s="258">
        <v>83</v>
      </c>
      <c r="AD144" s="258" t="s">
        <v>179</v>
      </c>
    </row>
    <row r="145" spans="29:30" hidden="1" x14ac:dyDescent="0.2">
      <c r="AC145" s="258">
        <v>84</v>
      </c>
      <c r="AD145" s="258" t="s">
        <v>180</v>
      </c>
    </row>
    <row r="146" spans="29:30" hidden="1" x14ac:dyDescent="0.2">
      <c r="AC146" s="258">
        <v>85</v>
      </c>
      <c r="AD146" s="258" t="s">
        <v>181</v>
      </c>
    </row>
    <row r="147" spans="29:30" hidden="1" x14ac:dyDescent="0.2">
      <c r="AC147" s="258">
        <v>86</v>
      </c>
      <c r="AD147" s="258" t="s">
        <v>182</v>
      </c>
    </row>
    <row r="148" spans="29:30" hidden="1" x14ac:dyDescent="0.2">
      <c r="AC148" s="258">
        <v>87</v>
      </c>
      <c r="AD148" s="258" t="s">
        <v>183</v>
      </c>
    </row>
    <row r="149" spans="29:30" hidden="1" x14ac:dyDescent="0.2">
      <c r="AC149" s="258">
        <v>88</v>
      </c>
      <c r="AD149" s="258" t="s">
        <v>184</v>
      </c>
    </row>
    <row r="150" spans="29:30" hidden="1" x14ac:dyDescent="0.2">
      <c r="AC150" s="258">
        <v>89</v>
      </c>
      <c r="AD150" s="258" t="s">
        <v>185</v>
      </c>
    </row>
    <row r="151" spans="29:30" hidden="1" x14ac:dyDescent="0.2">
      <c r="AC151" s="258">
        <v>90</v>
      </c>
      <c r="AD151" s="258" t="s">
        <v>185</v>
      </c>
    </row>
    <row r="152" spans="29:30" hidden="1" x14ac:dyDescent="0.2"/>
    <row r="153" spans="29:30" hidden="1" x14ac:dyDescent="0.2"/>
    <row r="154" spans="29:30" hidden="1" x14ac:dyDescent="0.2"/>
    <row r="155" spans="29:30" hidden="1" x14ac:dyDescent="0.2"/>
    <row r="156" spans="29:30" hidden="1" x14ac:dyDescent="0.2"/>
    <row r="157" spans="29:30" hidden="1" x14ac:dyDescent="0.2"/>
    <row r="158" spans="29:30" hidden="1" x14ac:dyDescent="0.2"/>
    <row r="159" spans="29:30" hidden="1" x14ac:dyDescent="0.2"/>
    <row r="160" spans="29:3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</sheetData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Footer>&amp;R&amp;"Arial Narrow,Regular"&amp;8LGIP Schedule of Works Model - Created by Integran Pty Ltd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O191"/>
  <sheetViews>
    <sheetView view="pageBreakPreview" zoomScale="85" zoomScaleNormal="85" zoomScaleSheetLayoutView="85" workbookViewId="0"/>
  </sheetViews>
  <sheetFormatPr defaultColWidth="0" defaultRowHeight="16.5" zeroHeight="1" x14ac:dyDescent="0.3"/>
  <cols>
    <col min="1" max="1" width="3.7109375" style="147" customWidth="1"/>
    <col min="2" max="2" width="25.7109375" style="147" bestFit="1" customWidth="1"/>
    <col min="3" max="5" width="15" style="147" customWidth="1"/>
    <col min="6" max="8" width="20.140625" style="147" customWidth="1"/>
    <col min="9" max="9" width="15" style="246" customWidth="1"/>
    <col min="10" max="10" width="3.7109375" style="472" customWidth="1"/>
    <col min="11" max="15" width="12" style="147" hidden="1" customWidth="1"/>
    <col min="16" max="16384" width="9.140625" style="147" hidden="1"/>
  </cols>
  <sheetData>
    <row r="1" spans="2:10" ht="20.25" x14ac:dyDescent="0.3">
      <c r="B1" s="64" t="str">
        <f>COUNCIL_NAME</f>
        <v>Weipa Town Authority</v>
      </c>
      <c r="H1" s="300" t="s">
        <v>210</v>
      </c>
    </row>
    <row r="2" spans="2:10" ht="18.75" x14ac:dyDescent="0.3">
      <c r="B2" s="63" t="str">
        <f>PROJECT_NAME</f>
        <v>Local Government Infrastructure Plan</v>
      </c>
      <c r="E2" s="418"/>
      <c r="F2" s="418"/>
      <c r="G2" s="418"/>
      <c r="H2" s="418"/>
      <c r="I2" s="418"/>
    </row>
    <row r="3" spans="2:10" x14ac:dyDescent="0.3">
      <c r="E3" s="418"/>
      <c r="F3" s="418"/>
      <c r="G3" s="418"/>
      <c r="H3" s="418"/>
      <c r="I3" s="418"/>
    </row>
    <row r="4" spans="2:10" s="237" customFormat="1" thickBot="1" x14ac:dyDescent="0.3">
      <c r="B4" s="62" t="str">
        <f>"Charge Summary for "&amp;NETWORK_1&amp;" Network"</f>
        <v>Charge Summary for Water Supply Network</v>
      </c>
      <c r="I4" s="247"/>
      <c r="J4" s="473"/>
    </row>
    <row r="5" spans="2:10" ht="15.75" customHeight="1" x14ac:dyDescent="0.3">
      <c r="B5" s="501" t="s">
        <v>17</v>
      </c>
      <c r="C5" s="503" t="str">
        <f>"Demand ("&amp;UOM_1&amp;")"</f>
        <v>Demand (EP)</v>
      </c>
      <c r="D5" s="504"/>
      <c r="E5" s="505"/>
      <c r="F5" s="503" t="s">
        <v>30</v>
      </c>
      <c r="G5" s="504"/>
      <c r="H5" s="505"/>
      <c r="I5" s="499" t="str">
        <f>"Cost per Unit Demand ("&amp;UOM_1&amp;")"</f>
        <v>Cost per Unit Demand (EP)</v>
      </c>
    </row>
    <row r="6" spans="2:10" ht="17.25" thickBot="1" x14ac:dyDescent="0.35">
      <c r="B6" s="502"/>
      <c r="C6" s="280" t="s">
        <v>24</v>
      </c>
      <c r="D6" s="281" t="s">
        <v>25</v>
      </c>
      <c r="E6" s="282" t="s">
        <v>26</v>
      </c>
      <c r="F6" s="280" t="s">
        <v>27</v>
      </c>
      <c r="G6" s="281" t="s">
        <v>28</v>
      </c>
      <c r="H6" s="282" t="s">
        <v>29</v>
      </c>
      <c r="I6" s="500"/>
    </row>
    <row r="7" spans="2:10" x14ac:dyDescent="0.3">
      <c r="B7" s="316" t="str">
        <f>N1_C1</f>
        <v>North</v>
      </c>
      <c r="C7" s="239">
        <f>Demands!C12</f>
        <v>4447.9269999999997</v>
      </c>
      <c r="D7" s="240">
        <f ca="1">Demands!Z12</f>
        <v>367.69129744639264</v>
      </c>
      <c r="E7" s="240">
        <f ca="1">IFERROR(C7+D7,"")</f>
        <v>4815.6182974463927</v>
      </c>
      <c r="F7" s="317">
        <f ca="1">'Water Supply - Existing'!$AD$70</f>
        <v>5217328.9944021348</v>
      </c>
      <c r="G7" s="318">
        <f ca="1">'Water Supply - Future'!$AG$13</f>
        <v>110556.35875969664</v>
      </c>
      <c r="H7" s="319">
        <f ca="1">F7+G7</f>
        <v>5327885.3531618314</v>
      </c>
      <c r="I7" s="242">
        <f ca="1">IFERROR(H7/E7,"")</f>
        <v>1106.3761752020673</v>
      </c>
    </row>
    <row r="8" spans="2:10" ht="17.25" thickBot="1" x14ac:dyDescent="0.35">
      <c r="B8" s="245" t="str">
        <f>N1_C2</f>
        <v>South</v>
      </c>
      <c r="C8" s="320">
        <f>Demands!C13</f>
        <v>410.69600000000003</v>
      </c>
      <c r="D8" s="321">
        <f ca="1">Demands!Z13</f>
        <v>28.453239029182377</v>
      </c>
      <c r="E8" s="321">
        <f t="shared" ref="E8" ca="1" si="0">IFERROR(C8+D8,"")</f>
        <v>439.14923902918241</v>
      </c>
      <c r="F8" s="322">
        <f ca="1">'Water Supply - Existing'!$AE$70</f>
        <v>939505.27191794489</v>
      </c>
      <c r="G8" s="323">
        <f>'Water Supply - Future'!$AH$13</f>
        <v>0</v>
      </c>
      <c r="H8" s="65">
        <f t="shared" ref="H8" ca="1" si="1">F8+G8</f>
        <v>939505.27191794489</v>
      </c>
      <c r="I8" s="61">
        <f t="shared" ref="I8" ca="1" si="2">IFERROR(H8/E8,"")</f>
        <v>2139.37583950934</v>
      </c>
    </row>
    <row r="9" spans="2:10" ht="17.25" thickBot="1" x14ac:dyDescent="0.35">
      <c r="C9" s="310">
        <f t="shared" ref="C9:H9" si="3">SUBTOTAL(9,C7:C8)</f>
        <v>4858.6229999999996</v>
      </c>
      <c r="D9" s="311">
        <f t="shared" ca="1" si="3"/>
        <v>396.14453647557502</v>
      </c>
      <c r="E9" s="312">
        <f t="shared" ca="1" si="3"/>
        <v>5254.7675364755751</v>
      </c>
      <c r="F9" s="313">
        <f t="shared" ca="1" si="3"/>
        <v>6156834.2663200796</v>
      </c>
      <c r="G9" s="314">
        <f t="shared" ca="1" si="3"/>
        <v>110556.35875969664</v>
      </c>
      <c r="H9" s="315">
        <f t="shared" ca="1" si="3"/>
        <v>6267390.6250797762</v>
      </c>
    </row>
    <row r="10" spans="2:10" x14ac:dyDescent="0.3"/>
    <row r="11" spans="2:10" x14ac:dyDescent="0.3"/>
    <row r="12" spans="2:10" x14ac:dyDescent="0.3"/>
    <row r="13" spans="2:10" s="237" customFormat="1" thickBot="1" x14ac:dyDescent="0.3">
      <c r="B13" s="62" t="str">
        <f>"Charge Summary for "&amp;NETWORK_2&amp;" Network"</f>
        <v>Charge Summary for Sewerage Network</v>
      </c>
      <c r="I13" s="247"/>
      <c r="J13" s="473"/>
    </row>
    <row r="14" spans="2:10" ht="16.5" customHeight="1" x14ac:dyDescent="0.3">
      <c r="B14" s="501" t="s">
        <v>17</v>
      </c>
      <c r="C14" s="503" t="str">
        <f>"Demand ("&amp;UOM_2&amp;")"</f>
        <v>Demand (EP)</v>
      </c>
      <c r="D14" s="504"/>
      <c r="E14" s="505"/>
      <c r="F14" s="503" t="s">
        <v>30</v>
      </c>
      <c r="G14" s="504"/>
      <c r="H14" s="505"/>
      <c r="I14" s="499" t="str">
        <f>"Cost per Unit Demand ("&amp;UOM_2&amp;")"</f>
        <v>Cost per Unit Demand (EP)</v>
      </c>
    </row>
    <row r="15" spans="2:10" ht="17.25" thickBot="1" x14ac:dyDescent="0.35">
      <c r="B15" s="502"/>
      <c r="C15" s="280" t="s">
        <v>24</v>
      </c>
      <c r="D15" s="281" t="s">
        <v>25</v>
      </c>
      <c r="E15" s="282" t="s">
        <v>26</v>
      </c>
      <c r="F15" s="280" t="s">
        <v>27</v>
      </c>
      <c r="G15" s="281" t="s">
        <v>28</v>
      </c>
      <c r="H15" s="282" t="s">
        <v>29</v>
      </c>
      <c r="I15" s="500"/>
    </row>
    <row r="16" spans="2:10" x14ac:dyDescent="0.3">
      <c r="B16" s="327" t="str">
        <f>N2_C1</f>
        <v>North</v>
      </c>
      <c r="C16" s="239">
        <f>Demands!C25</f>
        <v>4447.9269999999997</v>
      </c>
      <c r="D16" s="240">
        <f ca="1">Demands!Z25</f>
        <v>367.69129744639264</v>
      </c>
      <c r="E16" s="240">
        <f ca="1">IFERROR(C16+D16,"")</f>
        <v>4815.6182974463927</v>
      </c>
      <c r="F16" s="317">
        <f ca="1">'Sewerage - Existing'!$AC$145</f>
        <v>24172086.75827764</v>
      </c>
      <c r="G16" s="318">
        <f>'Sewerage - Future'!$AG$11</f>
        <v>0</v>
      </c>
      <c r="H16" s="319">
        <f ca="1">F16+G16</f>
        <v>24172086.75827764</v>
      </c>
      <c r="I16" s="242">
        <f ca="1">IFERROR(H16/E16,"")</f>
        <v>5019.5188375074331</v>
      </c>
    </row>
    <row r="17" spans="2:9" ht="17.25" thickBot="1" x14ac:dyDescent="0.35">
      <c r="B17" s="328" t="str">
        <f>N2_C2</f>
        <v>South</v>
      </c>
      <c r="C17" s="320">
        <f>Demands!C26</f>
        <v>410.69600000000003</v>
      </c>
      <c r="D17" s="321">
        <f ca="1">Demands!Z26</f>
        <v>28.453239029182377</v>
      </c>
      <c r="E17" s="321">
        <f t="shared" ref="E17" ca="1" si="4">IFERROR(C17+D17,"")</f>
        <v>439.14923902918241</v>
      </c>
      <c r="F17" s="322">
        <f ca="1">'Sewerage - Existing'!$AD$145</f>
        <v>7679117.8360311957</v>
      </c>
      <c r="G17" s="323">
        <f>'Sewerage - Future'!$AH$11</f>
        <v>0</v>
      </c>
      <c r="H17" s="65">
        <f t="shared" ref="H17" ca="1" si="5">F17+G17</f>
        <v>7679117.8360311957</v>
      </c>
      <c r="I17" s="61">
        <f t="shared" ref="I17" ca="1" si="6">IFERROR(H17/E17,"")</f>
        <v>17486.351229953747</v>
      </c>
    </row>
    <row r="18" spans="2:9" ht="17.25" thickBot="1" x14ac:dyDescent="0.35">
      <c r="C18" s="310">
        <f t="shared" ref="C18:H18" si="7">SUBTOTAL(9,C16:C17)</f>
        <v>4858.6229999999996</v>
      </c>
      <c r="D18" s="311">
        <f t="shared" ca="1" si="7"/>
        <v>396.14453647557502</v>
      </c>
      <c r="E18" s="312">
        <f t="shared" ca="1" si="7"/>
        <v>5254.7675364755751</v>
      </c>
      <c r="F18" s="313">
        <f t="shared" ca="1" si="7"/>
        <v>31851204.594308835</v>
      </c>
      <c r="G18" s="314">
        <f t="shared" si="7"/>
        <v>0</v>
      </c>
      <c r="H18" s="315">
        <f t="shared" ca="1" si="7"/>
        <v>31851204.594308835</v>
      </c>
    </row>
    <row r="19" spans="2:9" x14ac:dyDescent="0.3"/>
    <row r="20" spans="2:9" x14ac:dyDescent="0.3"/>
    <row r="21" spans="2:9" x14ac:dyDescent="0.3"/>
    <row r="22" spans="2:9" ht="17.25" thickBot="1" x14ac:dyDescent="0.35">
      <c r="B22" s="62" t="str">
        <f>"Charge Summary for "&amp;NETWORK_3&amp;" Network"</f>
        <v>Charge Summary for Transport Network</v>
      </c>
      <c r="C22" s="237"/>
      <c r="D22" s="237"/>
      <c r="E22" s="237"/>
      <c r="F22" s="237"/>
      <c r="G22" s="237"/>
      <c r="H22" s="237"/>
      <c r="I22" s="247"/>
    </row>
    <row r="23" spans="2:9" ht="16.5" customHeight="1" x14ac:dyDescent="0.3">
      <c r="B23" s="501" t="s">
        <v>17</v>
      </c>
      <c r="C23" s="503" t="str">
        <f>"Demand ("&amp;UOM_3&amp;")"</f>
        <v>Demand (Trips)</v>
      </c>
      <c r="D23" s="504"/>
      <c r="E23" s="505"/>
      <c r="F23" s="503" t="s">
        <v>30</v>
      </c>
      <c r="G23" s="504"/>
      <c r="H23" s="505"/>
      <c r="I23" s="499" t="str">
        <f>"Cost per Unit Demand ("&amp;UOM_3&amp;")"</f>
        <v>Cost per Unit Demand (Trips)</v>
      </c>
    </row>
    <row r="24" spans="2:9" ht="17.25" thickBot="1" x14ac:dyDescent="0.35">
      <c r="B24" s="502"/>
      <c r="C24" s="280" t="s">
        <v>24</v>
      </c>
      <c r="D24" s="281" t="s">
        <v>25</v>
      </c>
      <c r="E24" s="282" t="s">
        <v>26</v>
      </c>
      <c r="F24" s="280" t="s">
        <v>27</v>
      </c>
      <c r="G24" s="281" t="s">
        <v>28</v>
      </c>
      <c r="H24" s="282" t="s">
        <v>29</v>
      </c>
      <c r="I24" s="500"/>
    </row>
    <row r="25" spans="2:9" x14ac:dyDescent="0.3">
      <c r="B25" s="316" t="str">
        <f>N3_C1</f>
        <v>Rocky Point/Trunding</v>
      </c>
      <c r="C25" s="239">
        <f>Demands!C39</f>
        <v>12775.416907216495</v>
      </c>
      <c r="D25" s="240">
        <f ca="1">Demands!Z39</f>
        <v>1753.4143292142871</v>
      </c>
      <c r="E25" s="240">
        <f ca="1">IFERROR(C25+D25,"")</f>
        <v>14528.831236430782</v>
      </c>
      <c r="F25" s="317">
        <f ca="1">'Transport - Existing'!$AI$67</f>
        <v>7460528.5710118776</v>
      </c>
      <c r="G25" s="318">
        <f ca="1">'Transport - Future'!$AM$14</f>
        <v>427387.51532721438</v>
      </c>
      <c r="H25" s="319">
        <f ca="1">F25+G25</f>
        <v>7887916.0863390919</v>
      </c>
      <c r="I25" s="242">
        <f ca="1">IFERROR(H25/E25,"")</f>
        <v>542.91470235818315</v>
      </c>
    </row>
    <row r="26" spans="2:9" x14ac:dyDescent="0.3">
      <c r="B26" s="238" t="str">
        <f>N3_C2</f>
        <v>Evans Landing</v>
      </c>
      <c r="C26" s="243">
        <f>Demands!C40</f>
        <v>2139.0852233676974</v>
      </c>
      <c r="D26" s="244">
        <f ca="1">Demands!Z40</f>
        <v>413.47759076729562</v>
      </c>
      <c r="E26" s="244">
        <f t="shared" ref="E26:E27" ca="1" si="8">IFERROR(C26+D26,"")</f>
        <v>2552.562814134993</v>
      </c>
      <c r="F26" s="241">
        <f ca="1">'Transport - Existing'!$AJ$67</f>
        <v>1239384.5469000372</v>
      </c>
      <c r="G26" s="27">
        <f ca="1">'Transport - Future'!$AN$14</f>
        <v>3400.8509478956612</v>
      </c>
      <c r="H26" s="29">
        <f t="shared" ref="H26:H27" ca="1" si="9">F26+G26</f>
        <v>1242785.3978479328</v>
      </c>
      <c r="I26" s="59">
        <f t="shared" ref="I26:I27" ca="1" si="10">IFERROR(H26/E26,"")</f>
        <v>486.87749855397198</v>
      </c>
    </row>
    <row r="27" spans="2:9" ht="17.25" thickBot="1" x14ac:dyDescent="0.35">
      <c r="B27" s="245" t="str">
        <f>N3_C3</f>
        <v>Nanum</v>
      </c>
      <c r="C27" s="320">
        <f>Demands!C41</f>
        <v>4309.9405051546391</v>
      </c>
      <c r="D27" s="321">
        <f ca="1">Demands!Z41</f>
        <v>1577.6908145040572</v>
      </c>
      <c r="E27" s="321">
        <f t="shared" ca="1" si="8"/>
        <v>5887.6313196586962</v>
      </c>
      <c r="F27" s="322">
        <f ca="1">'Transport - Existing'!$AK$67</f>
        <v>3526727.8096785992</v>
      </c>
      <c r="G27" s="323">
        <f ca="1">'Transport - Future'!$AO$14</f>
        <v>7844.2561505021358</v>
      </c>
      <c r="H27" s="65">
        <f t="shared" ca="1" si="9"/>
        <v>3534572.0658291015</v>
      </c>
      <c r="I27" s="61">
        <f t="shared" ca="1" si="10"/>
        <v>600.33855279409704</v>
      </c>
    </row>
    <row r="28" spans="2:9" ht="17.25" thickBot="1" x14ac:dyDescent="0.35">
      <c r="C28" s="310">
        <f t="shared" ref="C28:H28" si="11">SUBTOTAL(9,C25:C27)</f>
        <v>19224.442635738833</v>
      </c>
      <c r="D28" s="311">
        <f t="shared" ca="1" si="11"/>
        <v>3744.5827344856398</v>
      </c>
      <c r="E28" s="312">
        <f t="shared" ca="1" si="11"/>
        <v>22969.02537022447</v>
      </c>
      <c r="F28" s="313">
        <f t="shared" ca="1" si="11"/>
        <v>12226640.927590514</v>
      </c>
      <c r="G28" s="314">
        <f t="shared" ca="1" si="11"/>
        <v>438632.62242561218</v>
      </c>
      <c r="H28" s="315">
        <f t="shared" ca="1" si="11"/>
        <v>12665273.550016128</v>
      </c>
    </row>
    <row r="29" spans="2:9" x14ac:dyDescent="0.3">
      <c r="I29" s="329"/>
    </row>
    <row r="30" spans="2:9" x14ac:dyDescent="0.3"/>
    <row r="31" spans="2:9" x14ac:dyDescent="0.3"/>
    <row r="32" spans="2:9" ht="17.25" thickBot="1" x14ac:dyDescent="0.35">
      <c r="B32" s="62" t="str">
        <f>"Charge Summary for "&amp;NETWORK_4&amp;" Network"</f>
        <v>Charge Summary for Parks and Land for Community Facilities Network</v>
      </c>
      <c r="C32" s="237"/>
      <c r="D32" s="237"/>
      <c r="E32" s="237"/>
      <c r="F32" s="237"/>
      <c r="G32" s="237"/>
      <c r="H32" s="237"/>
      <c r="I32" s="247"/>
    </row>
    <row r="33" spans="2:9" ht="16.5" customHeight="1" x14ac:dyDescent="0.3">
      <c r="B33" s="501" t="s">
        <v>17</v>
      </c>
      <c r="C33" s="503" t="str">
        <f>"Demand ("&amp;UOM_4&amp;")"</f>
        <v>Demand (Persons)</v>
      </c>
      <c r="D33" s="504"/>
      <c r="E33" s="505"/>
      <c r="F33" s="503" t="s">
        <v>30</v>
      </c>
      <c r="G33" s="504"/>
      <c r="H33" s="505"/>
      <c r="I33" s="499" t="str">
        <f>"Cost per Unit Demand ("&amp;UOM_4&amp;")"</f>
        <v>Cost per Unit Demand (Persons)</v>
      </c>
    </row>
    <row r="34" spans="2:9" ht="17.25" thickBot="1" x14ac:dyDescent="0.35">
      <c r="B34" s="502"/>
      <c r="C34" s="280" t="s">
        <v>24</v>
      </c>
      <c r="D34" s="281" t="s">
        <v>25</v>
      </c>
      <c r="E34" s="282" t="s">
        <v>26</v>
      </c>
      <c r="F34" s="280" t="s">
        <v>27</v>
      </c>
      <c r="G34" s="281" t="s">
        <v>28</v>
      </c>
      <c r="H34" s="282" t="s">
        <v>29</v>
      </c>
      <c r="I34" s="500"/>
    </row>
    <row r="35" spans="2:9" x14ac:dyDescent="0.3">
      <c r="B35" s="316" t="str">
        <f>N4_C1</f>
        <v>Rocky Point/Trunding</v>
      </c>
      <c r="C35" s="239">
        <f>Demands!C54</f>
        <v>3107.85</v>
      </c>
      <c r="D35" s="240">
        <f ca="1">Demands!Z54</f>
        <v>171.77428811612154</v>
      </c>
      <c r="E35" s="240">
        <f ca="1">IFERROR(C35+D35,"")</f>
        <v>3279.6242881161215</v>
      </c>
      <c r="F35" s="317">
        <f ca="1">'PPCL - Existing'!$AC$35</f>
        <v>9494315.9515065737</v>
      </c>
      <c r="G35" s="318">
        <f ca="1">'PPCL - Future'!$AI$20</f>
        <v>3422676.5033859327</v>
      </c>
      <c r="H35" s="319">
        <f ca="1">F35+G35</f>
        <v>12916992.454892507</v>
      </c>
      <c r="I35" s="242">
        <f ca="1">IFERROR(H35/E35,"")</f>
        <v>3938.5586030990985</v>
      </c>
    </row>
    <row r="36" spans="2:9" x14ac:dyDescent="0.3">
      <c r="B36" s="238" t="str">
        <f>N4_C2</f>
        <v>Evans Landing</v>
      </c>
      <c r="C36" s="243">
        <f>Demands!C55</f>
        <v>202.91</v>
      </c>
      <c r="D36" s="244">
        <f ca="1">Demands!Z55</f>
        <v>-0.23866831218642781</v>
      </c>
      <c r="E36" s="244">
        <f t="shared" ref="E36:E37" ca="1" si="12">IFERROR(C36+D36,"")</f>
        <v>202.67133168781356</v>
      </c>
      <c r="F36" s="241">
        <f ca="1">'PPCL - Existing'!$AD$35</f>
        <v>438545.68329161999</v>
      </c>
      <c r="G36" s="27">
        <f ca="1">'PPCL - Future'!$AJ$20</f>
        <v>166445.16706851183</v>
      </c>
      <c r="H36" s="29">
        <f t="shared" ref="H36:H37" ca="1" si="13">F36+G36</f>
        <v>604990.85036013182</v>
      </c>
      <c r="I36" s="59">
        <f t="shared" ref="I36:I37" ca="1" si="14">IFERROR(H36/E36,"")</f>
        <v>2985.0835109330333</v>
      </c>
    </row>
    <row r="37" spans="2:9" ht="17.25" thickBot="1" x14ac:dyDescent="0.35">
      <c r="B37" s="245" t="str">
        <f>N4_C3</f>
        <v>Nanum</v>
      </c>
      <c r="C37" s="320">
        <f>Demands!C56</f>
        <v>981.48</v>
      </c>
      <c r="D37" s="321">
        <f ca="1">Demands!Z56</f>
        <v>210.3102104855208</v>
      </c>
      <c r="E37" s="321">
        <f t="shared" ca="1" si="12"/>
        <v>1191.7902104855209</v>
      </c>
      <c r="F37" s="322">
        <f ca="1">'PPCL - Existing'!$AE$35</f>
        <v>3706769.3652018057</v>
      </c>
      <c r="G37" s="323">
        <f ca="1">'PPCL - Future'!$AK$20</f>
        <v>2502549.7019244176</v>
      </c>
      <c r="H37" s="65">
        <f t="shared" ca="1" si="13"/>
        <v>6209319.0671262238</v>
      </c>
      <c r="I37" s="61">
        <f t="shared" ca="1" si="14"/>
        <v>5210.0772539460804</v>
      </c>
    </row>
    <row r="38" spans="2:9" ht="17.25" thickBot="1" x14ac:dyDescent="0.35">
      <c r="C38" s="310">
        <f t="shared" ref="C38:H38" si="15">SUBTOTAL(9,C35:C37)</f>
        <v>4292.24</v>
      </c>
      <c r="D38" s="311">
        <f t="shared" ca="1" si="15"/>
        <v>381.84583028945588</v>
      </c>
      <c r="E38" s="312">
        <f t="shared" ca="1" si="15"/>
        <v>4674.0858302894558</v>
      </c>
      <c r="F38" s="313">
        <f t="shared" ca="1" si="15"/>
        <v>13639631</v>
      </c>
      <c r="G38" s="314">
        <f t="shared" ca="1" si="15"/>
        <v>6091671.3723788615</v>
      </c>
      <c r="H38" s="315">
        <f t="shared" ca="1" si="15"/>
        <v>19731302.372378863</v>
      </c>
    </row>
    <row r="39" spans="2:9" x14ac:dyDescent="0.3"/>
    <row r="40" spans="2:9" x14ac:dyDescent="0.3"/>
    <row r="41" spans="2:9" x14ac:dyDescent="0.3"/>
    <row r="42" spans="2:9" hidden="1" x14ac:dyDescent="0.3"/>
    <row r="43" spans="2:9" hidden="1" x14ac:dyDescent="0.3"/>
    <row r="44" spans="2:9" hidden="1" x14ac:dyDescent="0.3"/>
    <row r="45" spans="2:9" hidden="1" x14ac:dyDescent="0.3"/>
    <row r="46" spans="2:9" hidden="1" x14ac:dyDescent="0.3"/>
    <row r="47" spans="2:9" hidden="1" x14ac:dyDescent="0.3"/>
    <row r="48" spans="2:9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</sheetData>
  <mergeCells count="16">
    <mergeCell ref="B23:B24"/>
    <mergeCell ref="C23:E23"/>
    <mergeCell ref="F23:H23"/>
    <mergeCell ref="I23:I24"/>
    <mergeCell ref="B33:B34"/>
    <mergeCell ref="C33:E33"/>
    <mergeCell ref="F33:H33"/>
    <mergeCell ref="I33:I34"/>
    <mergeCell ref="I5:I6"/>
    <mergeCell ref="B5:B6"/>
    <mergeCell ref="C5:E5"/>
    <mergeCell ref="F5:H5"/>
    <mergeCell ref="B14:B15"/>
    <mergeCell ref="C14:E14"/>
    <mergeCell ref="F14:H14"/>
    <mergeCell ref="I14:I15"/>
  </mergeCells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&amp;R&amp;"Arial Narrow,Regular"&amp;8LGIP Schedule of Works Model - Created by Integran Pty Ltd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K102"/>
  <sheetViews>
    <sheetView view="pageBreakPreview" zoomScale="85" zoomScaleNormal="70" zoomScaleSheetLayoutView="85" workbookViewId="0"/>
  </sheetViews>
  <sheetFormatPr defaultColWidth="0" defaultRowHeight="15" zeroHeight="1" x14ac:dyDescent="0.25"/>
  <cols>
    <col min="1" max="1" width="3" customWidth="1"/>
    <col min="2" max="2" width="36.7109375" bestFit="1" customWidth="1"/>
    <col min="3" max="3" width="1.85546875" customWidth="1"/>
    <col min="4" max="4" width="8.7109375" bestFit="1" customWidth="1"/>
    <col min="5" max="5" width="1.85546875" customWidth="1"/>
    <col min="6" max="6" width="10.5703125" customWidth="1"/>
    <col min="7" max="7" width="1.85546875" customWidth="1"/>
    <col min="8" max="8" width="20.28515625" bestFit="1" customWidth="1"/>
    <col min="9" max="10" width="4.42578125" customWidth="1"/>
    <col min="11" max="11" width="36.7109375" bestFit="1" customWidth="1"/>
    <col min="12" max="12" width="1.85546875" customWidth="1"/>
    <col min="13" max="13" width="8.7109375" bestFit="1" customWidth="1"/>
    <col min="14" max="14" width="1.85546875" customWidth="1"/>
    <col min="15" max="15" width="10.5703125" customWidth="1"/>
    <col min="16" max="16" width="1.85546875" customWidth="1"/>
    <col min="17" max="17" width="41.140625" bestFit="1" customWidth="1"/>
    <col min="18" max="19" width="4.42578125" customWidth="1"/>
    <col min="20" max="20" width="36.7109375" bestFit="1" customWidth="1"/>
    <col min="21" max="21" width="1.85546875" customWidth="1"/>
    <col min="22" max="22" width="8.7109375" bestFit="1" customWidth="1"/>
    <col min="23" max="23" width="1.85546875" customWidth="1"/>
    <col min="24" max="24" width="10.5703125" customWidth="1"/>
    <col min="25" max="25" width="1.85546875" customWidth="1"/>
    <col min="26" max="26" width="16.140625" bestFit="1" customWidth="1"/>
    <col min="27" max="28" width="4.42578125" customWidth="1"/>
    <col min="29" max="29" width="36.7109375" bestFit="1" customWidth="1"/>
    <col min="30" max="30" width="1.85546875" customWidth="1"/>
    <col min="31" max="31" width="8.7109375" bestFit="1" customWidth="1"/>
    <col min="32" max="32" width="1.85546875" customWidth="1"/>
    <col min="33" max="33" width="10.5703125" customWidth="1"/>
    <col min="34" max="34" width="1.85546875" customWidth="1"/>
    <col min="35" max="35" width="15.5703125" bestFit="1" customWidth="1"/>
    <col min="36" max="36" width="4.42578125" customWidth="1"/>
    <col min="37" max="63" width="0" hidden="1" customWidth="1"/>
    <col min="64" max="16384" width="9.140625" hidden="1"/>
  </cols>
  <sheetData>
    <row r="1" spans="2:35" ht="20.25" x14ac:dyDescent="0.3">
      <c r="B1" s="64" t="str">
        <f>COUNCIL_NAME</f>
        <v>Weipa Town Authority</v>
      </c>
      <c r="H1" s="300" t="s">
        <v>210</v>
      </c>
    </row>
    <row r="2" spans="2:35" ht="18" x14ac:dyDescent="0.25">
      <c r="B2" s="63" t="str">
        <f>PROJECT_NAME</f>
        <v>Local Government Infrastructure Plan</v>
      </c>
    </row>
    <row r="3" spans="2:35" ht="15.75" x14ac:dyDescent="0.25">
      <c r="B3" s="62" t="s">
        <v>191</v>
      </c>
    </row>
    <row r="4" spans="2:35" ht="18" x14ac:dyDescent="0.25">
      <c r="B4" s="63"/>
    </row>
    <row r="5" spans="2:35" ht="15.75" x14ac:dyDescent="0.25">
      <c r="B5" s="62" t="str">
        <f>NETWORK_1&amp;" Network"</f>
        <v>Water Supply Network</v>
      </c>
      <c r="K5" s="62" t="str">
        <f>NETWORK_2&amp;" Network"</f>
        <v>Sewerage Network</v>
      </c>
      <c r="T5" s="62" t="str">
        <f>NETWORK_3&amp;" Network"</f>
        <v>Transport Network</v>
      </c>
      <c r="AC5" s="62" t="str">
        <f>NETWORK_4&amp;" Network"</f>
        <v>Parks and Land for Community Facilities Network</v>
      </c>
    </row>
    <row r="6" spans="2:35" ht="15.75" thickBot="1" x14ac:dyDescent="0.3"/>
    <row r="7" spans="2:35" ht="15.75" thickBot="1" x14ac:dyDescent="0.3">
      <c r="B7" s="276" t="s">
        <v>189</v>
      </c>
      <c r="C7" s="277"/>
      <c r="D7" s="274" t="s">
        <v>187</v>
      </c>
      <c r="E7" s="275"/>
      <c r="F7" s="274" t="str">
        <f>"$CRC ("&amp;BASE_YEAR&amp;")"</f>
        <v>$CRC (2016)</v>
      </c>
      <c r="G7" s="277"/>
      <c r="H7" s="274" t="s">
        <v>190</v>
      </c>
      <c r="K7" s="276" t="s">
        <v>189</v>
      </c>
      <c r="L7" s="277"/>
      <c r="M7" s="274" t="s">
        <v>187</v>
      </c>
      <c r="N7" s="275"/>
      <c r="O7" s="274" t="str">
        <f>"$CRC ("&amp;BASE_YEAR&amp;")"</f>
        <v>$CRC (2016)</v>
      </c>
      <c r="P7" s="277"/>
      <c r="Q7" s="274" t="s">
        <v>190</v>
      </c>
      <c r="T7" s="276" t="s">
        <v>684</v>
      </c>
      <c r="U7" s="277"/>
      <c r="V7" s="274" t="s">
        <v>187</v>
      </c>
      <c r="W7" s="275"/>
      <c r="X7" s="274" t="str">
        <f>"$CRC ("&amp;BASE_YEAR&amp;")"</f>
        <v>$CRC (2016)</v>
      </c>
      <c r="Y7" s="277"/>
      <c r="Z7" s="274" t="s">
        <v>190</v>
      </c>
      <c r="AC7" s="276" t="s">
        <v>685</v>
      </c>
      <c r="AD7" s="277"/>
      <c r="AE7" s="274" t="s">
        <v>187</v>
      </c>
      <c r="AF7" s="275"/>
      <c r="AG7" s="274" t="str">
        <f>"$CRC ("&amp;BASE_YEAR&amp;")"</f>
        <v>$CRC (2016)</v>
      </c>
      <c r="AH7" s="277"/>
      <c r="AI7" s="274" t="s">
        <v>190</v>
      </c>
    </row>
    <row r="8" spans="2:35" x14ac:dyDescent="0.25">
      <c r="B8" s="265"/>
      <c r="C8" s="265"/>
      <c r="D8" s="266"/>
      <c r="E8" s="265"/>
      <c r="F8" s="267"/>
      <c r="G8" s="265"/>
      <c r="H8" s="268"/>
      <c r="K8" s="265"/>
      <c r="L8" s="265"/>
      <c r="M8" s="266"/>
      <c r="N8" s="265"/>
      <c r="O8" s="267"/>
      <c r="P8" s="265"/>
      <c r="Q8" s="268"/>
      <c r="T8" s="265"/>
      <c r="U8" s="265"/>
      <c r="V8" s="266"/>
      <c r="W8" s="265"/>
      <c r="X8" s="267"/>
      <c r="Y8" s="265"/>
      <c r="Z8" s="268"/>
      <c r="AC8" s="265"/>
      <c r="AD8" s="265"/>
      <c r="AE8" s="266"/>
      <c r="AF8" s="265"/>
      <c r="AG8" s="267"/>
      <c r="AH8" s="265"/>
      <c r="AI8" s="268"/>
    </row>
    <row r="9" spans="2:35" x14ac:dyDescent="0.25">
      <c r="B9" s="269" t="s">
        <v>236</v>
      </c>
      <c r="C9" s="268"/>
      <c r="D9" s="270" t="s">
        <v>225</v>
      </c>
      <c r="E9" s="268"/>
      <c r="F9" s="271">
        <v>70.539786096256691</v>
      </c>
      <c r="G9" s="272"/>
      <c r="H9" s="273" t="s">
        <v>679</v>
      </c>
      <c r="K9" s="269" t="s">
        <v>264</v>
      </c>
      <c r="L9" s="268"/>
      <c r="M9" s="270" t="s">
        <v>249</v>
      </c>
      <c r="N9" s="268"/>
      <c r="O9" s="271">
        <v>170.89506443411938</v>
      </c>
      <c r="P9" s="272"/>
      <c r="Q9" s="273" t="s">
        <v>682</v>
      </c>
      <c r="T9" s="269" t="s">
        <v>280</v>
      </c>
      <c r="U9" s="268"/>
      <c r="V9" s="270" t="s">
        <v>295</v>
      </c>
      <c r="W9" s="268"/>
      <c r="X9" s="271">
        <v>55.44595423862539</v>
      </c>
      <c r="Y9" s="272"/>
      <c r="Z9" s="273" t="s">
        <v>686</v>
      </c>
      <c r="AC9" s="269" t="s">
        <v>306</v>
      </c>
      <c r="AD9" s="268"/>
      <c r="AE9" s="270" t="s">
        <v>307</v>
      </c>
      <c r="AF9" s="268"/>
      <c r="AG9" s="271">
        <v>10</v>
      </c>
      <c r="AH9" s="272"/>
      <c r="AI9" s="273" t="s">
        <v>688</v>
      </c>
    </row>
    <row r="10" spans="2:35" x14ac:dyDescent="0.25">
      <c r="B10" s="269" t="s">
        <v>237</v>
      </c>
      <c r="C10" s="268"/>
      <c r="D10" s="270" t="s">
        <v>226</v>
      </c>
      <c r="E10" s="268"/>
      <c r="F10" s="271">
        <v>90.194617340229684</v>
      </c>
      <c r="G10" s="272"/>
      <c r="H10" s="273" t="s">
        <v>679</v>
      </c>
      <c r="K10" s="269" t="s">
        <v>265</v>
      </c>
      <c r="L10" s="268"/>
      <c r="M10" s="270" t="s">
        <v>250</v>
      </c>
      <c r="N10" s="268"/>
      <c r="O10" s="271">
        <v>189.8834049267993</v>
      </c>
      <c r="P10" s="272"/>
      <c r="Q10" s="273" t="s">
        <v>682</v>
      </c>
      <c r="T10" s="269" t="s">
        <v>281</v>
      </c>
      <c r="U10" s="268"/>
      <c r="V10" s="270" t="s">
        <v>296</v>
      </c>
      <c r="W10" s="268"/>
      <c r="X10" s="271">
        <v>55.44595423862539</v>
      </c>
      <c r="Y10" s="272"/>
      <c r="Z10" s="273" t="s">
        <v>686</v>
      </c>
    </row>
    <row r="11" spans="2:35" x14ac:dyDescent="0.25">
      <c r="B11" s="269" t="s">
        <v>238</v>
      </c>
      <c r="C11" s="268"/>
      <c r="D11" s="270" t="s">
        <v>227</v>
      </c>
      <c r="E11" s="268"/>
      <c r="F11" s="271">
        <v>104.43587270973961</v>
      </c>
      <c r="G11" s="272"/>
      <c r="H11" s="273" t="s">
        <v>679</v>
      </c>
      <c r="K11" s="269" t="s">
        <v>266</v>
      </c>
      <c r="L11" s="268"/>
      <c r="M11" s="270" t="s">
        <v>251</v>
      </c>
      <c r="N11" s="268"/>
      <c r="O11" s="271">
        <v>218.36591566581922</v>
      </c>
      <c r="P11" s="272"/>
      <c r="Q11" s="273" t="s">
        <v>682</v>
      </c>
      <c r="T11" s="269" t="s">
        <v>282</v>
      </c>
      <c r="U11" s="268"/>
      <c r="V11" s="270" t="s">
        <v>297</v>
      </c>
      <c r="W11" s="268"/>
      <c r="X11" s="271">
        <v>55.44595423862539</v>
      </c>
      <c r="Y11" s="272"/>
      <c r="Z11" s="273" t="s">
        <v>686</v>
      </c>
    </row>
    <row r="12" spans="2:35" x14ac:dyDescent="0.25">
      <c r="B12" s="269" t="s">
        <v>239</v>
      </c>
      <c r="C12" s="268"/>
      <c r="D12" s="270" t="s">
        <v>228</v>
      </c>
      <c r="E12" s="268"/>
      <c r="F12" s="271">
        <v>104.43587270973961</v>
      </c>
      <c r="G12" s="272"/>
      <c r="H12" s="273" t="s">
        <v>679</v>
      </c>
      <c r="K12" s="269" t="s">
        <v>267</v>
      </c>
      <c r="L12" s="268"/>
      <c r="M12" s="270" t="s">
        <v>252</v>
      </c>
      <c r="N12" s="268"/>
      <c r="O12" s="271">
        <v>227.86008591215915</v>
      </c>
      <c r="P12" s="272"/>
      <c r="Q12" s="273" t="s">
        <v>682</v>
      </c>
      <c r="T12" s="269" t="s">
        <v>283</v>
      </c>
      <c r="U12" s="268"/>
      <c r="V12" s="270" t="s">
        <v>298</v>
      </c>
      <c r="W12" s="268"/>
      <c r="X12" s="271">
        <v>55.44595423862539</v>
      </c>
      <c r="Y12" s="272"/>
      <c r="Z12" s="273" t="s">
        <v>686</v>
      </c>
    </row>
    <row r="13" spans="2:35" x14ac:dyDescent="0.25">
      <c r="B13" s="269" t="s">
        <v>240</v>
      </c>
      <c r="C13" s="268"/>
      <c r="D13" s="270" t="s">
        <v>229</v>
      </c>
      <c r="E13" s="268"/>
      <c r="F13" s="271">
        <v>147.15963881826949</v>
      </c>
      <c r="G13" s="272"/>
      <c r="H13" s="273" t="s">
        <v>679</v>
      </c>
      <c r="K13" s="269" t="s">
        <v>268</v>
      </c>
      <c r="L13" s="268"/>
      <c r="M13" s="270" t="s">
        <v>253</v>
      </c>
      <c r="N13" s="268"/>
      <c r="O13" s="271">
        <v>265.83676689751906</v>
      </c>
      <c r="P13" s="272"/>
      <c r="Q13" s="273" t="s">
        <v>682</v>
      </c>
      <c r="T13" s="269" t="s">
        <v>284</v>
      </c>
      <c r="U13" s="268"/>
      <c r="V13" s="270" t="s">
        <v>299</v>
      </c>
      <c r="W13" s="268"/>
      <c r="X13" s="271">
        <v>55.44595423862539</v>
      </c>
      <c r="Y13" s="272"/>
      <c r="Z13" s="273" t="s">
        <v>686</v>
      </c>
    </row>
    <row r="14" spans="2:35" x14ac:dyDescent="0.25">
      <c r="B14" s="269" t="s">
        <v>241</v>
      </c>
      <c r="C14" s="268"/>
      <c r="D14" s="270" t="s">
        <v>230</v>
      </c>
      <c r="E14" s="268"/>
      <c r="F14" s="271">
        <v>204.12466029630926</v>
      </c>
      <c r="G14" s="272"/>
      <c r="H14" s="273" t="s">
        <v>679</v>
      </c>
      <c r="K14" s="269" t="s">
        <v>269</v>
      </c>
      <c r="L14" s="268"/>
      <c r="M14" s="270" t="s">
        <v>254</v>
      </c>
      <c r="N14" s="268"/>
      <c r="O14" s="271">
        <v>289.57219251336892</v>
      </c>
      <c r="P14" s="272"/>
      <c r="Q14" s="273" t="s">
        <v>682</v>
      </c>
      <c r="T14" s="269" t="s">
        <v>285</v>
      </c>
      <c r="U14" s="268"/>
      <c r="V14" s="270" t="s">
        <v>138</v>
      </c>
      <c r="W14" s="268"/>
      <c r="X14" s="271">
        <v>49.70198123958972</v>
      </c>
      <c r="Y14" s="272"/>
      <c r="Z14" s="273" t="s">
        <v>686</v>
      </c>
    </row>
    <row r="15" spans="2:35" x14ac:dyDescent="0.25">
      <c r="B15" s="269" t="s">
        <v>242</v>
      </c>
      <c r="C15" s="268"/>
      <c r="D15" s="270" t="s">
        <v>231</v>
      </c>
      <c r="E15" s="268"/>
      <c r="F15" s="271">
        <v>246.84842640483913</v>
      </c>
      <c r="G15" s="272"/>
      <c r="H15" s="273" t="s">
        <v>679</v>
      </c>
      <c r="K15" s="269" t="s">
        <v>270</v>
      </c>
      <c r="L15" s="268"/>
      <c r="M15" s="270" t="s">
        <v>255</v>
      </c>
      <c r="N15" s="268"/>
      <c r="O15" s="271">
        <v>322.80178837555883</v>
      </c>
      <c r="P15" s="272"/>
      <c r="Q15" s="273" t="s">
        <v>682</v>
      </c>
      <c r="T15" s="269" t="s">
        <v>286</v>
      </c>
      <c r="U15" s="268"/>
      <c r="V15" s="270" t="s">
        <v>135</v>
      </c>
      <c r="W15" s="268"/>
      <c r="X15" s="271">
        <v>49.70198123958972</v>
      </c>
      <c r="Y15" s="272"/>
      <c r="Z15" s="273" t="s">
        <v>686</v>
      </c>
    </row>
    <row r="16" spans="2:35" x14ac:dyDescent="0.25">
      <c r="B16" s="269" t="s">
        <v>243</v>
      </c>
      <c r="C16" s="268"/>
      <c r="D16" s="270" t="s">
        <v>232</v>
      </c>
      <c r="E16" s="268"/>
      <c r="F16" s="271">
        <v>289.57219251336892</v>
      </c>
      <c r="G16" s="272"/>
      <c r="H16" s="273" t="s">
        <v>679</v>
      </c>
      <c r="K16" s="269" t="s">
        <v>271</v>
      </c>
      <c r="L16" s="268"/>
      <c r="M16" s="270" t="s">
        <v>256</v>
      </c>
      <c r="N16" s="268"/>
      <c r="O16" s="271">
        <v>375.01972473042861</v>
      </c>
      <c r="P16" s="272"/>
      <c r="Q16" s="273" t="s">
        <v>682</v>
      </c>
      <c r="T16" s="269" t="s">
        <v>287</v>
      </c>
      <c r="U16" s="268"/>
      <c r="V16" s="270" t="s">
        <v>300</v>
      </c>
      <c r="W16" s="268"/>
      <c r="X16" s="271">
        <v>29.669282019812393</v>
      </c>
      <c r="Y16" s="272"/>
      <c r="Z16" s="273" t="s">
        <v>686</v>
      </c>
    </row>
    <row r="17" spans="2:26" x14ac:dyDescent="0.25">
      <c r="B17" s="269" t="s">
        <v>244</v>
      </c>
      <c r="C17" s="268"/>
      <c r="D17" s="270" t="s">
        <v>233</v>
      </c>
      <c r="E17" s="268"/>
      <c r="F17" s="271">
        <v>408.24932059261852</v>
      </c>
      <c r="G17" s="272"/>
      <c r="H17" s="273" t="s">
        <v>679</v>
      </c>
      <c r="K17" s="269" t="s">
        <v>272</v>
      </c>
      <c r="L17" s="268"/>
      <c r="M17" s="270" t="s">
        <v>257</v>
      </c>
      <c r="N17" s="268"/>
      <c r="O17" s="271">
        <v>431.98474620846838</v>
      </c>
      <c r="P17" s="272"/>
      <c r="Q17" s="273" t="s">
        <v>682</v>
      </c>
      <c r="T17" s="269" t="s">
        <v>288</v>
      </c>
      <c r="U17" s="268"/>
      <c r="V17" s="270" t="s">
        <v>163</v>
      </c>
      <c r="W17" s="268"/>
      <c r="X17" s="271">
        <v>4747.0851231699826</v>
      </c>
      <c r="Y17" s="272"/>
      <c r="Z17" s="273" t="s">
        <v>680</v>
      </c>
    </row>
    <row r="18" spans="2:26" x14ac:dyDescent="0.25">
      <c r="B18" s="269" t="s">
        <v>245</v>
      </c>
      <c r="C18" s="268"/>
      <c r="D18" s="270" t="s">
        <v>234</v>
      </c>
      <c r="E18" s="268"/>
      <c r="F18" s="271">
        <v>626.61523625843779</v>
      </c>
      <c r="G18" s="272"/>
      <c r="H18" s="273" t="s">
        <v>679</v>
      </c>
      <c r="K18" s="269" t="s">
        <v>273</v>
      </c>
      <c r="L18" s="268"/>
      <c r="M18" s="270" t="s">
        <v>258</v>
      </c>
      <c r="N18" s="268"/>
      <c r="O18" s="271">
        <v>94.941702463399665</v>
      </c>
      <c r="P18" s="272"/>
      <c r="Q18" s="273" t="s">
        <v>679</v>
      </c>
      <c r="T18" s="269" t="s">
        <v>289</v>
      </c>
      <c r="U18" s="268"/>
      <c r="V18" s="270" t="s">
        <v>301</v>
      </c>
      <c r="W18" s="268"/>
      <c r="X18" s="271">
        <v>4747.0851231699826</v>
      </c>
      <c r="Y18" s="272"/>
      <c r="Z18" s="273" t="s">
        <v>680</v>
      </c>
    </row>
    <row r="19" spans="2:26" x14ac:dyDescent="0.25">
      <c r="B19" s="269" t="s">
        <v>246</v>
      </c>
      <c r="C19" s="268"/>
      <c r="D19" s="270" t="s">
        <v>235</v>
      </c>
      <c r="E19" s="268"/>
      <c r="F19" s="271">
        <v>731.05110896817746</v>
      </c>
      <c r="G19" s="272"/>
      <c r="H19" s="273" t="s">
        <v>679</v>
      </c>
      <c r="K19" s="269" t="s">
        <v>274</v>
      </c>
      <c r="L19" s="268"/>
      <c r="M19" s="270" t="s">
        <v>259</v>
      </c>
      <c r="N19" s="268"/>
      <c r="O19" s="271">
        <v>113.93004295607959</v>
      </c>
      <c r="P19" s="272"/>
      <c r="Q19" s="273" t="s">
        <v>679</v>
      </c>
      <c r="T19" s="269" t="s">
        <v>290</v>
      </c>
      <c r="U19" s="268"/>
      <c r="V19" s="270" t="s">
        <v>111</v>
      </c>
      <c r="W19" s="268"/>
      <c r="X19" s="271">
        <v>949.41702463399656</v>
      </c>
      <c r="Y19" s="272"/>
      <c r="Z19" s="273" t="s">
        <v>686</v>
      </c>
    </row>
    <row r="20" spans="2:26" x14ac:dyDescent="0.25">
      <c r="K20" s="269" t="s">
        <v>275</v>
      </c>
      <c r="L20" s="268"/>
      <c r="M20" s="270" t="s">
        <v>260</v>
      </c>
      <c r="N20" s="268"/>
      <c r="O20" s="271">
        <v>142.41255369509949</v>
      </c>
      <c r="P20" s="272"/>
      <c r="Q20" s="273" t="s">
        <v>679</v>
      </c>
      <c r="T20" s="269" t="s">
        <v>291</v>
      </c>
      <c r="U20" s="268"/>
      <c r="V20" s="270" t="s">
        <v>180</v>
      </c>
      <c r="W20" s="268"/>
      <c r="X20" s="271">
        <v>237.35425615849914</v>
      </c>
      <c r="Y20" s="272"/>
      <c r="Z20" s="273" t="s">
        <v>686</v>
      </c>
    </row>
    <row r="21" spans="2:26" x14ac:dyDescent="0.25">
      <c r="K21" s="269" t="s">
        <v>276</v>
      </c>
      <c r="L21" s="268"/>
      <c r="M21" s="270" t="s">
        <v>261</v>
      </c>
      <c r="N21" s="268"/>
      <c r="O21" s="271">
        <v>151.90672394143942</v>
      </c>
      <c r="P21" s="272"/>
      <c r="Q21" s="273" t="s">
        <v>679</v>
      </c>
      <c r="T21" s="269" t="s">
        <v>304</v>
      </c>
      <c r="U21" s="268"/>
      <c r="V21" s="270" t="s">
        <v>302</v>
      </c>
      <c r="W21" s="268"/>
      <c r="X21" s="271">
        <v>71.206276847549745</v>
      </c>
      <c r="Y21" s="272"/>
      <c r="Z21" s="273" t="s">
        <v>687</v>
      </c>
    </row>
    <row r="22" spans="2:26" x14ac:dyDescent="0.25">
      <c r="K22" s="269" t="s">
        <v>277</v>
      </c>
      <c r="L22" s="268"/>
      <c r="M22" s="270" t="s">
        <v>262</v>
      </c>
      <c r="N22" s="268"/>
      <c r="O22" s="271">
        <v>189.88340492679933</v>
      </c>
      <c r="P22" s="272"/>
      <c r="Q22" s="273" t="s">
        <v>679</v>
      </c>
      <c r="T22" s="269" t="s">
        <v>305</v>
      </c>
      <c r="U22" s="268"/>
      <c r="V22" s="270" t="s">
        <v>303</v>
      </c>
      <c r="W22" s="268"/>
      <c r="X22" s="271">
        <v>23.735425615849916</v>
      </c>
      <c r="Y22" s="272"/>
      <c r="Z22" s="273" t="s">
        <v>687</v>
      </c>
    </row>
    <row r="23" spans="2:26" x14ac:dyDescent="0.25">
      <c r="K23" s="269" t="s">
        <v>278</v>
      </c>
      <c r="L23" s="268"/>
      <c r="M23" s="270" t="s">
        <v>263</v>
      </c>
      <c r="N23" s="268"/>
      <c r="O23" s="271">
        <v>213.61883054264922</v>
      </c>
      <c r="P23" s="272"/>
      <c r="Q23" s="273" t="s">
        <v>679</v>
      </c>
      <c r="T23" s="269" t="s">
        <v>565</v>
      </c>
      <c r="U23" s="268"/>
      <c r="V23" s="270" t="s">
        <v>564</v>
      </c>
      <c r="W23" s="268"/>
      <c r="X23" s="271">
        <v>10</v>
      </c>
      <c r="Y23" s="272"/>
      <c r="Z23" s="273" t="s">
        <v>688</v>
      </c>
    </row>
    <row r="24" spans="2:26" x14ac:dyDescent="0.25">
      <c r="K24" s="269" t="s">
        <v>669</v>
      </c>
      <c r="L24" s="268"/>
      <c r="M24" s="270"/>
      <c r="N24" s="268"/>
      <c r="O24" s="271">
        <v>75.953361970719712</v>
      </c>
      <c r="P24" s="272"/>
      <c r="Q24" s="273" t="s">
        <v>683</v>
      </c>
    </row>
    <row r="25" spans="2:26" x14ac:dyDescent="0.25">
      <c r="K25" s="269" t="s">
        <v>670</v>
      </c>
      <c r="L25" s="268"/>
      <c r="M25" s="270"/>
      <c r="N25" s="268"/>
      <c r="O25" s="271">
        <v>3797.6680985359862</v>
      </c>
      <c r="P25" s="272"/>
      <c r="Q25" s="273" t="s">
        <v>681</v>
      </c>
    </row>
    <row r="26" spans="2:26" x14ac:dyDescent="0.25"/>
    <row r="27" spans="2:26" hidden="1" x14ac:dyDescent="0.25"/>
    <row r="28" spans="2:26" hidden="1" x14ac:dyDescent="0.25"/>
    <row r="29" spans="2:26" hidden="1" x14ac:dyDescent="0.25"/>
    <row r="30" spans="2:26" hidden="1" x14ac:dyDescent="0.25"/>
    <row r="31" spans="2:26" hidden="1" x14ac:dyDescent="0.25"/>
    <row r="32" spans="2:2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</sheetData>
  <hyperlinks>
    <hyperlink ref="H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scale="23" orientation="portrait" r:id="rId1"/>
  <headerFooter>
    <oddFooter>&amp;R&amp;"Arial Narrow,Regular"&amp;8LGIP Schedule of Works Model - Created by Integran Pty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B1:CN5020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48.85546875" style="1" bestFit="1" customWidth="1"/>
    <col min="3" max="3" width="24.28515625" style="1" bestFit="1" customWidth="1"/>
    <col min="4" max="4" width="40.140625" style="1" bestFit="1" customWidth="1"/>
    <col min="5" max="5" width="16.28515625" style="1" customWidth="1"/>
    <col min="6" max="7" width="12.85546875" style="1" customWidth="1"/>
    <col min="8" max="9" width="10" style="1" customWidth="1"/>
    <col min="10" max="12" width="14" style="1" customWidth="1"/>
    <col min="13" max="13" width="16" style="1" customWidth="1"/>
    <col min="14" max="14" width="14" style="1" customWidth="1"/>
    <col min="15" max="15" width="14.85546875" style="1" customWidth="1"/>
    <col min="16" max="16" width="12.7109375" style="1" customWidth="1"/>
    <col min="17" max="17" width="17.85546875" style="1" bestFit="1" customWidth="1"/>
    <col min="18" max="20" width="16.7109375" style="1" customWidth="1"/>
    <col min="21" max="21" width="19.5703125" style="1" bestFit="1" customWidth="1"/>
    <col min="22" max="22" width="3.7109375" style="1" customWidth="1"/>
    <col min="23" max="24" width="11.28515625" style="1" customWidth="1"/>
    <col min="25" max="25" width="3.85546875" style="1" bestFit="1" customWidth="1"/>
    <col min="26" max="28" width="13.28515625" style="1" customWidth="1"/>
    <col min="29" max="29" width="2.5703125" style="1" bestFit="1" customWidth="1"/>
    <col min="30" max="32" width="18.28515625" style="1" customWidth="1"/>
    <col min="33" max="33" width="9.140625" style="1" customWidth="1"/>
    <col min="34" max="92" width="9.140625" style="1" hidden="1" customWidth="1"/>
    <col min="93" max="187" width="0" style="1" hidden="1" customWidth="1"/>
    <col min="188" max="16384" width="0" style="1" hidden="1"/>
  </cols>
  <sheetData>
    <row r="1" spans="2:32" ht="20.25" x14ac:dyDescent="0.3">
      <c r="B1" s="64" t="str">
        <f>COUNCIL_NAME</f>
        <v>Weipa Town Authority</v>
      </c>
      <c r="G1" s="300" t="s">
        <v>210</v>
      </c>
    </row>
    <row r="2" spans="2:32" ht="18.75" x14ac:dyDescent="0.3">
      <c r="B2" s="63" t="str">
        <f>PROJECT_NAME</f>
        <v>Local Government Infrastructure Plan</v>
      </c>
    </row>
    <row r="3" spans="2:32" x14ac:dyDescent="0.3">
      <c r="B3" s="62" t="str">
        <f>"Existing "&amp;NETWORK_1&amp;" Network"</f>
        <v>Existing Water Supply Network</v>
      </c>
      <c r="F3" s="408"/>
      <c r="G3" s="408"/>
      <c r="H3" s="408"/>
      <c r="I3" s="408"/>
      <c r="J3" s="408"/>
    </row>
    <row r="4" spans="2:32" x14ac:dyDescent="0.3">
      <c r="F4" s="408"/>
      <c r="G4" s="408"/>
      <c r="H4" s="408"/>
      <c r="I4" s="408"/>
      <c r="J4" s="408"/>
    </row>
    <row r="5" spans="2:32" ht="17.25" thickBot="1" x14ac:dyDescent="0.35">
      <c r="R5" s="13"/>
    </row>
    <row r="6" spans="2:32" s="23" customFormat="1" ht="35.25" customHeight="1" thickBot="1" x14ac:dyDescent="0.3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3"/>
      <c r="L6" s="509" t="s">
        <v>23</v>
      </c>
      <c r="M6" s="510"/>
      <c r="N6" s="514" t="s">
        <v>22</v>
      </c>
      <c r="O6" s="514"/>
      <c r="P6" s="514"/>
      <c r="Q6" s="514"/>
      <c r="R6" s="509" t="s">
        <v>21</v>
      </c>
      <c r="S6" s="510"/>
      <c r="T6" s="509" t="s">
        <v>14</v>
      </c>
      <c r="U6" s="510"/>
      <c r="W6" s="511" t="s">
        <v>8</v>
      </c>
      <c r="X6" s="515"/>
      <c r="Z6" s="506" t="s">
        <v>9</v>
      </c>
      <c r="AA6" s="507"/>
      <c r="AB6" s="508"/>
      <c r="AD6" s="506" t="s">
        <v>10</v>
      </c>
      <c r="AE6" s="507"/>
      <c r="AF6" s="508"/>
    </row>
    <row r="7" spans="2:32" s="2" customFormat="1" ht="97.5" customHeight="1" thickBot="1" x14ac:dyDescent="0.35">
      <c r="B7" s="337" t="s">
        <v>11</v>
      </c>
      <c r="C7" s="338" t="s">
        <v>84</v>
      </c>
      <c r="D7" s="345" t="s">
        <v>316</v>
      </c>
      <c r="E7" s="345" t="s">
        <v>317</v>
      </c>
      <c r="F7" s="345" t="s">
        <v>349</v>
      </c>
      <c r="G7" s="345" t="s">
        <v>654</v>
      </c>
      <c r="H7" s="338" t="s">
        <v>208</v>
      </c>
      <c r="I7" s="338" t="s">
        <v>209</v>
      </c>
      <c r="J7" s="338" t="s">
        <v>655</v>
      </c>
      <c r="K7" s="339" t="s">
        <v>656</v>
      </c>
      <c r="L7" s="340" t="s">
        <v>83</v>
      </c>
      <c r="M7" s="341" t="s">
        <v>82</v>
      </c>
      <c r="N7" s="342" t="s">
        <v>81</v>
      </c>
      <c r="O7" s="343" t="s">
        <v>77</v>
      </c>
      <c r="P7" s="343" t="s">
        <v>78</v>
      </c>
      <c r="Q7" s="344" t="s">
        <v>79</v>
      </c>
      <c r="R7" s="340" t="s">
        <v>657</v>
      </c>
      <c r="S7" s="341" t="s">
        <v>80</v>
      </c>
      <c r="T7" s="285" t="s">
        <v>207</v>
      </c>
      <c r="U7" s="341" t="s">
        <v>15</v>
      </c>
      <c r="W7" s="52" t="str">
        <f>N1_C1</f>
        <v>North</v>
      </c>
      <c r="X7" s="54" t="str">
        <f>N1_C2</f>
        <v>South</v>
      </c>
      <c r="Z7" s="52" t="str">
        <f>N1_C1</f>
        <v>North</v>
      </c>
      <c r="AA7" s="373" t="str">
        <f>N1_C2</f>
        <v>South</v>
      </c>
      <c r="AB7" s="376" t="s">
        <v>20</v>
      </c>
      <c r="AD7" s="52" t="str">
        <f>N1_C1</f>
        <v>North</v>
      </c>
      <c r="AE7" s="54" t="str">
        <f>N1_C2</f>
        <v>South</v>
      </c>
      <c r="AF7" s="379" t="s">
        <v>20</v>
      </c>
    </row>
    <row r="8" spans="2:32" s="18" customFormat="1" x14ac:dyDescent="0.3">
      <c r="B8" s="346"/>
      <c r="C8" s="347"/>
      <c r="D8" s="347"/>
      <c r="E8" s="347"/>
      <c r="F8" s="347"/>
      <c r="G8" s="347"/>
      <c r="H8" s="33"/>
      <c r="I8" s="33"/>
      <c r="J8" s="33"/>
      <c r="K8" s="292"/>
      <c r="L8" s="291"/>
      <c r="M8" s="28"/>
      <c r="N8" s="293"/>
      <c r="O8" s="33"/>
      <c r="P8" s="294"/>
      <c r="Q8" s="334"/>
      <c r="R8" s="291"/>
      <c r="S8" s="295"/>
      <c r="T8" s="296"/>
      <c r="U8" s="28"/>
      <c r="W8" s="15"/>
      <c r="X8" s="17"/>
      <c r="Z8" s="34">
        <f ca="1">IFERROR(Demands!$Z$12+Demands!$C$12,"")</f>
        <v>4815.6182974463927</v>
      </c>
      <c r="AA8" s="374">
        <f ca="1">IFERROR(Demands!$Z$13+Demands!$C$13,"")</f>
        <v>439.14923902918241</v>
      </c>
      <c r="AB8" s="377">
        <f t="shared" ref="AB8:AB39" ca="1" si="0">SUM(Z8:AA8)</f>
        <v>5254.7675364755751</v>
      </c>
      <c r="AD8" s="15"/>
      <c r="AE8" s="16"/>
      <c r="AF8" s="43"/>
    </row>
    <row r="9" spans="2:32" x14ac:dyDescent="0.3">
      <c r="B9" s="3"/>
      <c r="C9" s="4"/>
      <c r="D9" s="4"/>
      <c r="E9" s="4"/>
      <c r="F9" s="4"/>
      <c r="G9" s="4"/>
      <c r="H9" s="4"/>
      <c r="I9" s="4"/>
      <c r="J9" s="5"/>
      <c r="K9" s="6"/>
      <c r="L9" s="12"/>
      <c r="M9" s="287"/>
      <c r="N9" s="32"/>
      <c r="O9" s="288"/>
      <c r="P9" s="214"/>
      <c r="Q9" s="14"/>
      <c r="R9" s="58"/>
      <c r="S9" s="59"/>
      <c r="T9" s="7"/>
      <c r="U9" s="29"/>
      <c r="W9" s="20"/>
      <c r="X9" s="22"/>
      <c r="Y9" s="23"/>
      <c r="Z9" s="37" t="str">
        <f t="shared" ref="Z9:Z40" si="1">IF(W9="","",Z$8)</f>
        <v/>
      </c>
      <c r="AA9" s="375" t="str">
        <f t="shared" ref="AA9:AA40" si="2">IF(X9="","",AA$8)</f>
        <v/>
      </c>
      <c r="AB9" s="45">
        <f t="shared" si="0"/>
        <v>0</v>
      </c>
      <c r="AD9" s="37" t="str">
        <f t="shared" ref="AD9:AD40" si="3">IF(W9="","",IFERROR(W9*$U9,$U9/$AB9*Z9))</f>
        <v/>
      </c>
      <c r="AE9" s="38" t="str">
        <f t="shared" ref="AE9:AE40" si="4">IF(X9="","",IFERROR(X9*$U9,$U9/$AB9*AA9))</f>
        <v/>
      </c>
      <c r="AF9" s="44">
        <f t="shared" ref="AF9:AF40" si="5">SUM(AD9:AE9)</f>
        <v>0</v>
      </c>
    </row>
    <row r="10" spans="2:32" x14ac:dyDescent="0.3">
      <c r="B10" s="307" t="s">
        <v>318</v>
      </c>
      <c r="C10" s="4"/>
      <c r="D10" s="4"/>
      <c r="E10" s="4"/>
      <c r="F10" s="4"/>
      <c r="G10" s="4"/>
      <c r="H10" s="4"/>
      <c r="I10" s="4"/>
      <c r="J10" s="5"/>
      <c r="K10" s="6"/>
      <c r="L10" s="12"/>
      <c r="M10" s="287"/>
      <c r="N10" s="32"/>
      <c r="O10" s="288"/>
      <c r="P10" s="214"/>
      <c r="Q10" s="14"/>
      <c r="R10" s="58"/>
      <c r="S10" s="59"/>
      <c r="T10" s="7"/>
      <c r="U10" s="29"/>
      <c r="W10" s="20"/>
      <c r="X10" s="22"/>
      <c r="Y10" s="23"/>
      <c r="Z10" s="37" t="str">
        <f t="shared" si="1"/>
        <v/>
      </c>
      <c r="AA10" s="375" t="str">
        <f t="shared" si="2"/>
        <v/>
      </c>
      <c r="AB10" s="45">
        <f t="shared" si="0"/>
        <v>0</v>
      </c>
      <c r="AD10" s="37" t="str">
        <f t="shared" si="3"/>
        <v/>
      </c>
      <c r="AE10" s="38" t="str">
        <f t="shared" si="4"/>
        <v/>
      </c>
      <c r="AF10" s="45">
        <f t="shared" si="5"/>
        <v>0</v>
      </c>
    </row>
    <row r="11" spans="2:32" x14ac:dyDescent="0.3">
      <c r="B11" s="309">
        <v>6010701</v>
      </c>
      <c r="C11" s="4" t="s">
        <v>308</v>
      </c>
      <c r="D11" s="4" t="s">
        <v>312</v>
      </c>
      <c r="E11" s="308">
        <v>2008</v>
      </c>
      <c r="F11" s="4"/>
      <c r="G11" s="4"/>
      <c r="H11" s="4"/>
      <c r="I11" s="4"/>
      <c r="J11" s="5"/>
      <c r="K11" s="6">
        <v>1</v>
      </c>
      <c r="L11" s="12" t="str">
        <f t="shared" ref="L11:L68" si="6">IFERROR(VLOOKUP(I11,UR_N1,3,FALSE),"")</f>
        <v/>
      </c>
      <c r="M11" s="287">
        <f t="shared" ref="M11:M68" si="7">IFERROR(L11*J11,0)</f>
        <v>0</v>
      </c>
      <c r="N11" s="32" t="str">
        <f t="shared" ref="N11:N68" si="8">IFERROR(VLOOKUP(I11,UR_N1,3,FALSE),"")</f>
        <v/>
      </c>
      <c r="O11" s="401">
        <v>252904.63376797392</v>
      </c>
      <c r="P11" s="214">
        <v>1</v>
      </c>
      <c r="Q11" s="14">
        <f t="shared" ref="Q11:Q68" si="9">O11*P11</f>
        <v>252904.63376797392</v>
      </c>
      <c r="R11" s="58">
        <v>0.15</v>
      </c>
      <c r="S11" s="59">
        <f t="shared" ref="S11:S68" si="10">Q11*(1+R11)</f>
        <v>290840.32883317</v>
      </c>
      <c r="T11" s="7"/>
      <c r="U11" s="29">
        <f t="shared" ref="U11:U68" si="11">(S11*(1-T11))+M11</f>
        <v>290840.32883317</v>
      </c>
      <c r="W11" s="20" t="s">
        <v>118</v>
      </c>
      <c r="X11" s="22"/>
      <c r="Y11" s="23"/>
      <c r="Z11" s="37">
        <f t="shared" ca="1" si="1"/>
        <v>4815.6182974463927</v>
      </c>
      <c r="AA11" s="375" t="str">
        <f t="shared" si="2"/>
        <v/>
      </c>
      <c r="AB11" s="45">
        <f t="shared" ca="1" si="0"/>
        <v>4815.6182974463927</v>
      </c>
      <c r="AD11" s="37">
        <f t="shared" ca="1" si="3"/>
        <v>290840.32883317</v>
      </c>
      <c r="AE11" s="38" t="str">
        <f t="shared" si="4"/>
        <v/>
      </c>
      <c r="AF11" s="45">
        <f t="shared" ca="1" si="5"/>
        <v>290840.32883317</v>
      </c>
    </row>
    <row r="12" spans="2:32" x14ac:dyDescent="0.3">
      <c r="B12" s="309">
        <v>6010401</v>
      </c>
      <c r="C12" s="4" t="s">
        <v>309</v>
      </c>
      <c r="D12" s="4" t="s">
        <v>313</v>
      </c>
      <c r="E12" s="308">
        <v>1973</v>
      </c>
      <c r="F12" s="4"/>
      <c r="G12" s="4"/>
      <c r="H12" s="4"/>
      <c r="I12" s="4"/>
      <c r="J12" s="5"/>
      <c r="K12" s="6">
        <v>1</v>
      </c>
      <c r="L12" s="12" t="str">
        <f t="shared" si="6"/>
        <v/>
      </c>
      <c r="M12" s="287">
        <f t="shared" si="7"/>
        <v>0</v>
      </c>
      <c r="N12" s="32" t="str">
        <f t="shared" si="8"/>
        <v/>
      </c>
      <c r="O12" s="401">
        <v>471472.56886503799</v>
      </c>
      <c r="P12" s="214">
        <v>1</v>
      </c>
      <c r="Q12" s="14">
        <f t="shared" si="9"/>
        <v>471472.56886503799</v>
      </c>
      <c r="R12" s="415">
        <v>0.15</v>
      </c>
      <c r="S12" s="59">
        <f t="shared" si="10"/>
        <v>542193.45419479359</v>
      </c>
      <c r="T12" s="7"/>
      <c r="U12" s="29">
        <f t="shared" si="11"/>
        <v>542193.45419479359</v>
      </c>
      <c r="W12" s="20" t="s">
        <v>118</v>
      </c>
      <c r="X12" s="22"/>
      <c r="Y12" s="23"/>
      <c r="Z12" s="37">
        <f t="shared" ca="1" si="1"/>
        <v>4815.6182974463927</v>
      </c>
      <c r="AA12" s="375" t="str">
        <f t="shared" si="2"/>
        <v/>
      </c>
      <c r="AB12" s="45">
        <f t="shared" ca="1" si="0"/>
        <v>4815.6182974463927</v>
      </c>
      <c r="AD12" s="37">
        <f t="shared" ca="1" si="3"/>
        <v>542193.45419479359</v>
      </c>
      <c r="AE12" s="38" t="str">
        <f t="shared" si="4"/>
        <v/>
      </c>
      <c r="AF12" s="45">
        <f t="shared" ca="1" si="5"/>
        <v>542193.45419479359</v>
      </c>
    </row>
    <row r="13" spans="2:32" x14ac:dyDescent="0.3">
      <c r="B13" s="309">
        <v>6010101</v>
      </c>
      <c r="C13" s="4" t="s">
        <v>310</v>
      </c>
      <c r="D13" s="4" t="s">
        <v>314</v>
      </c>
      <c r="E13" s="308">
        <v>1973</v>
      </c>
      <c r="F13" s="4"/>
      <c r="G13" s="4"/>
      <c r="H13" s="4"/>
      <c r="I13" s="4"/>
      <c r="J13" s="5"/>
      <c r="K13" s="6">
        <v>1</v>
      </c>
      <c r="L13" s="12" t="str">
        <f t="shared" si="6"/>
        <v/>
      </c>
      <c r="M13" s="287">
        <f t="shared" si="7"/>
        <v>0</v>
      </c>
      <c r="N13" s="32" t="str">
        <f t="shared" si="8"/>
        <v/>
      </c>
      <c r="O13" s="401">
        <v>448490.31990273221</v>
      </c>
      <c r="P13" s="214">
        <v>1</v>
      </c>
      <c r="Q13" s="14">
        <f t="shared" si="9"/>
        <v>448490.31990273221</v>
      </c>
      <c r="R13" s="415">
        <v>0.15</v>
      </c>
      <c r="S13" s="59">
        <f t="shared" si="10"/>
        <v>515763.86788814201</v>
      </c>
      <c r="T13" s="7"/>
      <c r="U13" s="29">
        <f t="shared" si="11"/>
        <v>515763.86788814201</v>
      </c>
      <c r="W13" s="20" t="s">
        <v>118</v>
      </c>
      <c r="X13" s="22"/>
      <c r="Y13" s="23"/>
      <c r="Z13" s="37">
        <f t="shared" ca="1" si="1"/>
        <v>4815.6182974463927</v>
      </c>
      <c r="AA13" s="375" t="str">
        <f t="shared" si="2"/>
        <v/>
      </c>
      <c r="AB13" s="45">
        <f t="shared" ca="1" si="0"/>
        <v>4815.6182974463927</v>
      </c>
      <c r="AD13" s="37">
        <f t="shared" ca="1" si="3"/>
        <v>515763.86788814201</v>
      </c>
      <c r="AE13" s="38" t="str">
        <f t="shared" si="4"/>
        <v/>
      </c>
      <c r="AF13" s="45">
        <f t="shared" ca="1" si="5"/>
        <v>515763.86788814201</v>
      </c>
    </row>
    <row r="14" spans="2:32" x14ac:dyDescent="0.3">
      <c r="B14" s="309">
        <v>6010501</v>
      </c>
      <c r="C14" s="4" t="s">
        <v>311</v>
      </c>
      <c r="D14" s="4" t="s">
        <v>315</v>
      </c>
      <c r="E14" s="308">
        <v>1992</v>
      </c>
      <c r="F14" s="4"/>
      <c r="G14" s="4"/>
      <c r="H14" s="4"/>
      <c r="I14" s="4"/>
      <c r="J14" s="5"/>
      <c r="K14" s="6">
        <v>1</v>
      </c>
      <c r="L14" s="12" t="str">
        <f t="shared" si="6"/>
        <v/>
      </c>
      <c r="M14" s="287">
        <f t="shared" si="7"/>
        <v>0</v>
      </c>
      <c r="N14" s="32" t="str">
        <f t="shared" si="8"/>
        <v/>
      </c>
      <c r="O14" s="401">
        <v>370075.32598213863</v>
      </c>
      <c r="P14" s="214">
        <v>1</v>
      </c>
      <c r="Q14" s="14">
        <f t="shared" si="9"/>
        <v>370075.32598213863</v>
      </c>
      <c r="R14" s="415">
        <v>0.15</v>
      </c>
      <c r="S14" s="59">
        <f t="shared" si="10"/>
        <v>425586.62487945938</v>
      </c>
      <c r="T14" s="7"/>
      <c r="U14" s="29">
        <f t="shared" si="11"/>
        <v>425586.62487945938</v>
      </c>
      <c r="W14" s="20" t="s">
        <v>118</v>
      </c>
      <c r="X14" s="22"/>
      <c r="Y14" s="23"/>
      <c r="Z14" s="37">
        <f t="shared" ca="1" si="1"/>
        <v>4815.6182974463927</v>
      </c>
      <c r="AA14" s="375" t="str">
        <f t="shared" si="2"/>
        <v/>
      </c>
      <c r="AB14" s="45">
        <f t="shared" ca="1" si="0"/>
        <v>4815.6182974463927</v>
      </c>
      <c r="AD14" s="37">
        <f t="shared" ca="1" si="3"/>
        <v>425586.62487945938</v>
      </c>
      <c r="AE14" s="38" t="str">
        <f t="shared" si="4"/>
        <v/>
      </c>
      <c r="AF14" s="45">
        <f t="shared" ca="1" si="5"/>
        <v>425586.62487945938</v>
      </c>
    </row>
    <row r="15" spans="2:32" x14ac:dyDescent="0.3">
      <c r="B15" s="309" t="s">
        <v>319</v>
      </c>
      <c r="C15" s="4" t="s">
        <v>326</v>
      </c>
      <c r="D15" s="4" t="s">
        <v>327</v>
      </c>
      <c r="E15" s="308"/>
      <c r="F15" s="4"/>
      <c r="G15" s="4"/>
      <c r="H15" s="4"/>
      <c r="I15" s="4"/>
      <c r="J15" s="5"/>
      <c r="K15" s="6">
        <v>1</v>
      </c>
      <c r="L15" s="12" t="str">
        <f t="shared" si="6"/>
        <v/>
      </c>
      <c r="M15" s="287">
        <f t="shared" si="7"/>
        <v>0</v>
      </c>
      <c r="N15" s="32" t="str">
        <f t="shared" si="8"/>
        <v/>
      </c>
      <c r="O15" s="401">
        <v>158645.40115718418</v>
      </c>
      <c r="P15" s="214">
        <v>1</v>
      </c>
      <c r="Q15" s="14">
        <f t="shared" si="9"/>
        <v>158645.40115718418</v>
      </c>
      <c r="R15" s="415">
        <v>0.15</v>
      </c>
      <c r="S15" s="59">
        <f t="shared" si="10"/>
        <v>182442.21133076178</v>
      </c>
      <c r="T15" s="7"/>
      <c r="U15" s="29">
        <f t="shared" si="11"/>
        <v>182442.21133076178</v>
      </c>
      <c r="W15" s="20" t="s">
        <v>118</v>
      </c>
      <c r="X15" s="22"/>
      <c r="Y15" s="23"/>
      <c r="Z15" s="37">
        <f t="shared" ca="1" si="1"/>
        <v>4815.6182974463927</v>
      </c>
      <c r="AA15" s="375" t="str">
        <f t="shared" si="2"/>
        <v/>
      </c>
      <c r="AB15" s="45">
        <f t="shared" ca="1" si="0"/>
        <v>4815.6182974463927</v>
      </c>
      <c r="AD15" s="37">
        <f t="shared" ca="1" si="3"/>
        <v>182442.21133076178</v>
      </c>
      <c r="AE15" s="38" t="str">
        <f t="shared" si="4"/>
        <v/>
      </c>
      <c r="AF15" s="45">
        <f t="shared" ca="1" si="5"/>
        <v>182442.21133076178</v>
      </c>
    </row>
    <row r="16" spans="2:32" x14ac:dyDescent="0.3">
      <c r="B16" s="309" t="s">
        <v>320</v>
      </c>
      <c r="C16" s="4" t="s">
        <v>326</v>
      </c>
      <c r="D16" s="4" t="s">
        <v>327</v>
      </c>
      <c r="E16" s="308"/>
      <c r="F16" s="4"/>
      <c r="G16" s="4"/>
      <c r="H16" s="4"/>
      <c r="I16" s="4"/>
      <c r="J16" s="5"/>
      <c r="K16" s="6">
        <v>1</v>
      </c>
      <c r="L16" s="12" t="str">
        <f t="shared" si="6"/>
        <v/>
      </c>
      <c r="M16" s="287">
        <f t="shared" si="7"/>
        <v>0</v>
      </c>
      <c r="N16" s="32" t="str">
        <f t="shared" si="8"/>
        <v/>
      </c>
      <c r="O16" s="401">
        <v>158645.40115718418</v>
      </c>
      <c r="P16" s="214">
        <v>1</v>
      </c>
      <c r="Q16" s="14">
        <f t="shared" si="9"/>
        <v>158645.40115718418</v>
      </c>
      <c r="R16" s="415">
        <v>0.15</v>
      </c>
      <c r="S16" s="59">
        <f t="shared" si="10"/>
        <v>182442.21133076178</v>
      </c>
      <c r="T16" s="7"/>
      <c r="U16" s="29">
        <f t="shared" si="11"/>
        <v>182442.21133076178</v>
      </c>
      <c r="W16" s="20" t="s">
        <v>118</v>
      </c>
      <c r="X16" s="22"/>
      <c r="Y16" s="23"/>
      <c r="Z16" s="37">
        <f t="shared" ca="1" si="1"/>
        <v>4815.6182974463927</v>
      </c>
      <c r="AA16" s="375" t="str">
        <f t="shared" si="2"/>
        <v/>
      </c>
      <c r="AB16" s="45">
        <f t="shared" ca="1" si="0"/>
        <v>4815.6182974463927</v>
      </c>
      <c r="AD16" s="37">
        <f t="shared" ca="1" si="3"/>
        <v>182442.21133076178</v>
      </c>
      <c r="AE16" s="38" t="str">
        <f t="shared" si="4"/>
        <v/>
      </c>
      <c r="AF16" s="45">
        <f t="shared" ca="1" si="5"/>
        <v>182442.21133076178</v>
      </c>
    </row>
    <row r="17" spans="2:32" x14ac:dyDescent="0.3">
      <c r="B17" s="309" t="s">
        <v>321</v>
      </c>
      <c r="C17" s="4" t="s">
        <v>326</v>
      </c>
      <c r="D17" s="4" t="s">
        <v>327</v>
      </c>
      <c r="E17" s="308"/>
      <c r="F17" s="4"/>
      <c r="G17" s="4"/>
      <c r="H17" s="4"/>
      <c r="I17" s="4"/>
      <c r="J17" s="5"/>
      <c r="K17" s="6">
        <v>1</v>
      </c>
      <c r="L17" s="12" t="str">
        <f t="shared" si="6"/>
        <v/>
      </c>
      <c r="M17" s="287">
        <f t="shared" si="7"/>
        <v>0</v>
      </c>
      <c r="N17" s="32" t="str">
        <f t="shared" si="8"/>
        <v/>
      </c>
      <c r="O17" s="401">
        <v>158645.40115718418</v>
      </c>
      <c r="P17" s="214">
        <v>1</v>
      </c>
      <c r="Q17" s="14">
        <f t="shared" si="9"/>
        <v>158645.40115718418</v>
      </c>
      <c r="R17" s="415">
        <v>0.15</v>
      </c>
      <c r="S17" s="59">
        <f t="shared" si="10"/>
        <v>182442.21133076178</v>
      </c>
      <c r="T17" s="7"/>
      <c r="U17" s="29">
        <f t="shared" si="11"/>
        <v>182442.21133076178</v>
      </c>
      <c r="W17" s="20" t="s">
        <v>118</v>
      </c>
      <c r="X17" s="22"/>
      <c r="Y17" s="23"/>
      <c r="Z17" s="37">
        <f t="shared" ca="1" si="1"/>
        <v>4815.6182974463927</v>
      </c>
      <c r="AA17" s="375" t="str">
        <f t="shared" si="2"/>
        <v/>
      </c>
      <c r="AB17" s="45">
        <f t="shared" ca="1" si="0"/>
        <v>4815.6182974463927</v>
      </c>
      <c r="AD17" s="37">
        <f t="shared" ca="1" si="3"/>
        <v>182442.21133076178</v>
      </c>
      <c r="AE17" s="38" t="str">
        <f t="shared" si="4"/>
        <v/>
      </c>
      <c r="AF17" s="45">
        <f t="shared" ca="1" si="5"/>
        <v>182442.21133076178</v>
      </c>
    </row>
    <row r="18" spans="2:32" x14ac:dyDescent="0.3">
      <c r="B18" s="309" t="s">
        <v>322</v>
      </c>
      <c r="C18" s="4" t="s">
        <v>326</v>
      </c>
      <c r="D18" s="4" t="s">
        <v>327</v>
      </c>
      <c r="E18" s="308"/>
      <c r="F18" s="4"/>
      <c r="G18" s="4"/>
      <c r="H18" s="4"/>
      <c r="I18" s="4"/>
      <c r="J18" s="5"/>
      <c r="K18" s="6">
        <v>1</v>
      </c>
      <c r="L18" s="12" t="str">
        <f t="shared" si="6"/>
        <v/>
      </c>
      <c r="M18" s="287">
        <f t="shared" si="7"/>
        <v>0</v>
      </c>
      <c r="N18" s="32" t="str">
        <f t="shared" si="8"/>
        <v/>
      </c>
      <c r="O18" s="401">
        <v>158645.40115718418</v>
      </c>
      <c r="P18" s="214">
        <v>1</v>
      </c>
      <c r="Q18" s="14">
        <f t="shared" si="9"/>
        <v>158645.40115718418</v>
      </c>
      <c r="R18" s="415">
        <v>0.15</v>
      </c>
      <c r="S18" s="59">
        <f t="shared" si="10"/>
        <v>182442.21133076178</v>
      </c>
      <c r="T18" s="7"/>
      <c r="U18" s="29">
        <f t="shared" si="11"/>
        <v>182442.21133076178</v>
      </c>
      <c r="W18" s="20" t="s">
        <v>118</v>
      </c>
      <c r="X18" s="22"/>
      <c r="Y18" s="23"/>
      <c r="Z18" s="37">
        <f t="shared" ca="1" si="1"/>
        <v>4815.6182974463927</v>
      </c>
      <c r="AA18" s="375" t="str">
        <f t="shared" si="2"/>
        <v/>
      </c>
      <c r="AB18" s="45">
        <f t="shared" ca="1" si="0"/>
        <v>4815.6182974463927</v>
      </c>
      <c r="AD18" s="37">
        <f t="shared" ca="1" si="3"/>
        <v>182442.21133076178</v>
      </c>
      <c r="AE18" s="38" t="str">
        <f t="shared" si="4"/>
        <v/>
      </c>
      <c r="AF18" s="45">
        <f t="shared" ca="1" si="5"/>
        <v>182442.21133076178</v>
      </c>
    </row>
    <row r="19" spans="2:32" x14ac:dyDescent="0.3">
      <c r="B19" s="309" t="s">
        <v>323</v>
      </c>
      <c r="C19" s="4" t="s">
        <v>326</v>
      </c>
      <c r="D19" s="4" t="s">
        <v>327</v>
      </c>
      <c r="E19" s="308"/>
      <c r="F19" s="4"/>
      <c r="G19" s="4"/>
      <c r="H19" s="4"/>
      <c r="I19" s="4"/>
      <c r="J19" s="5"/>
      <c r="K19" s="6">
        <v>1</v>
      </c>
      <c r="L19" s="12" t="str">
        <f t="shared" si="6"/>
        <v/>
      </c>
      <c r="M19" s="287">
        <f t="shared" si="7"/>
        <v>0</v>
      </c>
      <c r="N19" s="32" t="str">
        <f t="shared" si="8"/>
        <v/>
      </c>
      <c r="O19" s="401">
        <v>158645.40115718418</v>
      </c>
      <c r="P19" s="214">
        <v>1</v>
      </c>
      <c r="Q19" s="14">
        <f t="shared" si="9"/>
        <v>158645.40115718418</v>
      </c>
      <c r="R19" s="415">
        <v>0.15</v>
      </c>
      <c r="S19" s="59">
        <f t="shared" si="10"/>
        <v>182442.21133076178</v>
      </c>
      <c r="T19" s="7"/>
      <c r="U19" s="29">
        <f t="shared" si="11"/>
        <v>182442.21133076178</v>
      </c>
      <c r="W19" s="20" t="s">
        <v>118</v>
      </c>
      <c r="X19" s="22"/>
      <c r="Y19" s="23"/>
      <c r="Z19" s="37">
        <f t="shared" ca="1" si="1"/>
        <v>4815.6182974463927</v>
      </c>
      <c r="AA19" s="375" t="str">
        <f t="shared" si="2"/>
        <v/>
      </c>
      <c r="AB19" s="45">
        <f t="shared" ca="1" si="0"/>
        <v>4815.6182974463927</v>
      </c>
      <c r="AD19" s="37">
        <f t="shared" ca="1" si="3"/>
        <v>182442.21133076178</v>
      </c>
      <c r="AE19" s="38" t="str">
        <f t="shared" si="4"/>
        <v/>
      </c>
      <c r="AF19" s="45">
        <f t="shared" ca="1" si="5"/>
        <v>182442.21133076178</v>
      </c>
    </row>
    <row r="20" spans="2:32" x14ac:dyDescent="0.3">
      <c r="B20" s="309" t="s">
        <v>324</v>
      </c>
      <c r="C20" s="4" t="s">
        <v>326</v>
      </c>
      <c r="D20" s="4" t="s">
        <v>327</v>
      </c>
      <c r="E20" s="308"/>
      <c r="F20" s="4"/>
      <c r="G20" s="4"/>
      <c r="H20" s="4"/>
      <c r="I20" s="4"/>
      <c r="J20" s="5"/>
      <c r="K20" s="6">
        <v>1</v>
      </c>
      <c r="L20" s="12" t="str">
        <f t="shared" si="6"/>
        <v/>
      </c>
      <c r="M20" s="287">
        <f t="shared" si="7"/>
        <v>0</v>
      </c>
      <c r="N20" s="32" t="str">
        <f t="shared" si="8"/>
        <v/>
      </c>
      <c r="O20" s="401">
        <v>158645.40115718418</v>
      </c>
      <c r="P20" s="214">
        <v>1</v>
      </c>
      <c r="Q20" s="14">
        <f t="shared" si="9"/>
        <v>158645.40115718418</v>
      </c>
      <c r="R20" s="415">
        <v>0.15</v>
      </c>
      <c r="S20" s="59">
        <f t="shared" si="10"/>
        <v>182442.21133076178</v>
      </c>
      <c r="T20" s="7"/>
      <c r="U20" s="29">
        <f t="shared" si="11"/>
        <v>182442.21133076178</v>
      </c>
      <c r="W20" s="20" t="s">
        <v>118</v>
      </c>
      <c r="X20" s="22"/>
      <c r="Y20" s="23"/>
      <c r="Z20" s="37">
        <f t="shared" ca="1" si="1"/>
        <v>4815.6182974463927</v>
      </c>
      <c r="AA20" s="375" t="str">
        <f t="shared" si="2"/>
        <v/>
      </c>
      <c r="AB20" s="45">
        <f t="shared" ca="1" si="0"/>
        <v>4815.6182974463927</v>
      </c>
      <c r="AD20" s="37">
        <f t="shared" ca="1" si="3"/>
        <v>182442.21133076178</v>
      </c>
      <c r="AE20" s="38" t="str">
        <f t="shared" si="4"/>
        <v/>
      </c>
      <c r="AF20" s="45">
        <f t="shared" ca="1" si="5"/>
        <v>182442.21133076178</v>
      </c>
    </row>
    <row r="21" spans="2:32" x14ac:dyDescent="0.3">
      <c r="B21" s="309" t="s">
        <v>325</v>
      </c>
      <c r="C21" s="4" t="s">
        <v>326</v>
      </c>
      <c r="D21" s="4" t="s">
        <v>327</v>
      </c>
      <c r="E21" s="308"/>
      <c r="F21" s="4"/>
      <c r="G21" s="4"/>
      <c r="H21" s="4"/>
      <c r="I21" s="4"/>
      <c r="J21" s="5"/>
      <c r="K21" s="6">
        <v>1</v>
      </c>
      <c r="L21" s="12" t="str">
        <f t="shared" si="6"/>
        <v/>
      </c>
      <c r="M21" s="287">
        <f t="shared" si="7"/>
        <v>0</v>
      </c>
      <c r="N21" s="32" t="str">
        <f t="shared" si="8"/>
        <v/>
      </c>
      <c r="O21" s="401">
        <v>158645.40115718418</v>
      </c>
      <c r="P21" s="214">
        <v>1</v>
      </c>
      <c r="Q21" s="14">
        <f t="shared" si="9"/>
        <v>158645.40115718418</v>
      </c>
      <c r="R21" s="415">
        <v>0.15</v>
      </c>
      <c r="S21" s="59">
        <f t="shared" si="10"/>
        <v>182442.21133076178</v>
      </c>
      <c r="T21" s="7"/>
      <c r="U21" s="29">
        <f t="shared" si="11"/>
        <v>182442.21133076178</v>
      </c>
      <c r="W21" s="20" t="s">
        <v>118</v>
      </c>
      <c r="X21" s="22"/>
      <c r="Y21" s="23"/>
      <c r="Z21" s="37">
        <f t="shared" ca="1" si="1"/>
        <v>4815.6182974463927</v>
      </c>
      <c r="AA21" s="375" t="str">
        <f t="shared" si="2"/>
        <v/>
      </c>
      <c r="AB21" s="45">
        <f t="shared" ca="1" si="0"/>
        <v>4815.6182974463927</v>
      </c>
      <c r="AD21" s="37">
        <f t="shared" ca="1" si="3"/>
        <v>182442.21133076178</v>
      </c>
      <c r="AE21" s="38" t="str">
        <f t="shared" si="4"/>
        <v/>
      </c>
      <c r="AF21" s="45">
        <f t="shared" ca="1" si="5"/>
        <v>182442.21133076178</v>
      </c>
    </row>
    <row r="22" spans="2:32" x14ac:dyDescent="0.3">
      <c r="B22" s="3"/>
      <c r="C22" s="4"/>
      <c r="D22" s="4"/>
      <c r="E22" s="4"/>
      <c r="F22" s="4"/>
      <c r="G22" s="4"/>
      <c r="H22" s="4"/>
      <c r="I22" s="4"/>
      <c r="J22" s="5"/>
      <c r="K22" s="6"/>
      <c r="L22" s="12"/>
      <c r="M22" s="287"/>
      <c r="N22" s="32"/>
      <c r="O22" s="288"/>
      <c r="P22" s="214"/>
      <c r="Q22" s="14"/>
      <c r="R22" s="58"/>
      <c r="S22" s="59"/>
      <c r="T22" s="7"/>
      <c r="U22" s="29"/>
      <c r="W22" s="20"/>
      <c r="X22" s="22"/>
      <c r="Y22" s="23"/>
      <c r="Z22" s="37" t="str">
        <f t="shared" si="1"/>
        <v/>
      </c>
      <c r="AA22" s="375" t="str">
        <f t="shared" si="2"/>
        <v/>
      </c>
      <c r="AB22" s="45">
        <f t="shared" si="0"/>
        <v>0</v>
      </c>
      <c r="AD22" s="37" t="str">
        <f t="shared" si="3"/>
        <v/>
      </c>
      <c r="AE22" s="38" t="str">
        <f t="shared" si="4"/>
        <v/>
      </c>
      <c r="AF22" s="45">
        <f t="shared" si="5"/>
        <v>0</v>
      </c>
    </row>
    <row r="23" spans="2:32" x14ac:dyDescent="0.3">
      <c r="B23" s="307" t="s">
        <v>328</v>
      </c>
      <c r="C23" s="4"/>
      <c r="D23" s="4"/>
      <c r="E23" s="4"/>
      <c r="F23" s="4"/>
      <c r="G23" s="4"/>
      <c r="H23" s="4"/>
      <c r="I23" s="4"/>
      <c r="J23" s="5"/>
      <c r="K23" s="6"/>
      <c r="L23" s="12"/>
      <c r="M23" s="287"/>
      <c r="N23" s="32"/>
      <c r="O23" s="288"/>
      <c r="P23" s="214"/>
      <c r="Q23" s="14"/>
      <c r="R23" s="58"/>
      <c r="S23" s="59"/>
      <c r="T23" s="7"/>
      <c r="U23" s="29"/>
      <c r="W23" s="20"/>
      <c r="X23" s="22"/>
      <c r="Y23" s="23"/>
      <c r="Z23" s="37" t="str">
        <f t="shared" si="1"/>
        <v/>
      </c>
      <c r="AA23" s="375" t="str">
        <f t="shared" si="2"/>
        <v/>
      </c>
      <c r="AB23" s="45">
        <f t="shared" si="0"/>
        <v>0</v>
      </c>
      <c r="AD23" s="37" t="str">
        <f t="shared" si="3"/>
        <v/>
      </c>
      <c r="AE23" s="38" t="str">
        <f t="shared" si="4"/>
        <v/>
      </c>
      <c r="AF23" s="45">
        <f t="shared" si="5"/>
        <v>0</v>
      </c>
    </row>
    <row r="24" spans="2:32" x14ac:dyDescent="0.3">
      <c r="B24" s="3" t="s">
        <v>329</v>
      </c>
      <c r="C24" s="4" t="s">
        <v>224</v>
      </c>
      <c r="D24" s="4"/>
      <c r="E24" s="308">
        <v>1975</v>
      </c>
      <c r="F24" s="308" t="s">
        <v>122</v>
      </c>
      <c r="G24" s="308">
        <v>250</v>
      </c>
      <c r="H24" s="4"/>
      <c r="I24" s="308" t="s">
        <v>232</v>
      </c>
      <c r="J24" s="5"/>
      <c r="K24" s="6">
        <v>183.67500000000001</v>
      </c>
      <c r="L24" s="12">
        <f t="shared" si="6"/>
        <v>289.57219251336892</v>
      </c>
      <c r="M24" s="287">
        <f t="shared" si="7"/>
        <v>0</v>
      </c>
      <c r="N24" s="32">
        <f t="shared" si="8"/>
        <v>289.57219251336892</v>
      </c>
      <c r="O24" s="288">
        <f t="shared" ref="O24:O68" si="12">IFERROR(N24*K24,0)</f>
        <v>53187.172459893038</v>
      </c>
      <c r="P24" s="214">
        <v>1</v>
      </c>
      <c r="Q24" s="14">
        <f t="shared" si="9"/>
        <v>53187.172459893038</v>
      </c>
      <c r="R24" s="58">
        <v>0.15</v>
      </c>
      <c r="S24" s="59">
        <f t="shared" si="10"/>
        <v>61165.248328876987</v>
      </c>
      <c r="T24" s="7"/>
      <c r="U24" s="29">
        <f t="shared" si="11"/>
        <v>61165.248328876987</v>
      </c>
      <c r="W24" s="20" t="s">
        <v>118</v>
      </c>
      <c r="X24" s="22"/>
      <c r="Y24" s="23"/>
      <c r="Z24" s="37">
        <f t="shared" ca="1" si="1"/>
        <v>4815.6182974463927</v>
      </c>
      <c r="AA24" s="375" t="str">
        <f t="shared" si="2"/>
        <v/>
      </c>
      <c r="AB24" s="45">
        <f t="shared" ca="1" si="0"/>
        <v>4815.6182974463927</v>
      </c>
      <c r="AD24" s="37">
        <f t="shared" ca="1" si="3"/>
        <v>61165.248328876987</v>
      </c>
      <c r="AE24" s="38" t="str">
        <f t="shared" si="4"/>
        <v/>
      </c>
      <c r="AF24" s="45">
        <f t="shared" ca="1" si="5"/>
        <v>61165.248328876987</v>
      </c>
    </row>
    <row r="25" spans="2:32" x14ac:dyDescent="0.3">
      <c r="B25" s="3" t="s">
        <v>330</v>
      </c>
      <c r="C25" s="4" t="s">
        <v>224</v>
      </c>
      <c r="D25" s="4"/>
      <c r="E25" s="308">
        <v>1975</v>
      </c>
      <c r="F25" s="308" t="s">
        <v>122</v>
      </c>
      <c r="G25" s="404">
        <v>250</v>
      </c>
      <c r="H25" s="4"/>
      <c r="I25" s="308" t="s">
        <v>232</v>
      </c>
      <c r="J25" s="5"/>
      <c r="K25" s="6">
        <v>2.7265199999999998</v>
      </c>
      <c r="L25" s="12">
        <f t="shared" si="6"/>
        <v>289.57219251336892</v>
      </c>
      <c r="M25" s="287">
        <f t="shared" si="7"/>
        <v>0</v>
      </c>
      <c r="N25" s="32">
        <f t="shared" si="8"/>
        <v>289.57219251336892</v>
      </c>
      <c r="O25" s="288">
        <f t="shared" si="12"/>
        <v>789.52437433155058</v>
      </c>
      <c r="P25" s="214">
        <v>1</v>
      </c>
      <c r="Q25" s="14">
        <f t="shared" si="9"/>
        <v>789.52437433155058</v>
      </c>
      <c r="R25" s="415">
        <v>0.15</v>
      </c>
      <c r="S25" s="59">
        <f t="shared" si="10"/>
        <v>907.95303048128312</v>
      </c>
      <c r="T25" s="7"/>
      <c r="U25" s="29">
        <f t="shared" si="11"/>
        <v>907.95303048128312</v>
      </c>
      <c r="W25" s="20" t="s">
        <v>118</v>
      </c>
      <c r="X25" s="22"/>
      <c r="Y25" s="23"/>
      <c r="Z25" s="37">
        <f t="shared" ca="1" si="1"/>
        <v>4815.6182974463927</v>
      </c>
      <c r="AA25" s="375" t="str">
        <f t="shared" si="2"/>
        <v/>
      </c>
      <c r="AB25" s="45">
        <f t="shared" ca="1" si="0"/>
        <v>4815.6182974463927</v>
      </c>
      <c r="AD25" s="37">
        <f t="shared" ca="1" si="3"/>
        <v>907.95303048128312</v>
      </c>
      <c r="AE25" s="38" t="str">
        <f t="shared" si="4"/>
        <v/>
      </c>
      <c r="AF25" s="45">
        <f t="shared" ca="1" si="5"/>
        <v>907.95303048128312</v>
      </c>
    </row>
    <row r="26" spans="2:32" x14ac:dyDescent="0.3">
      <c r="B26" s="3" t="s">
        <v>331</v>
      </c>
      <c r="C26" s="4" t="s">
        <v>224</v>
      </c>
      <c r="D26" s="4"/>
      <c r="E26" s="308"/>
      <c r="F26" s="308" t="s">
        <v>346</v>
      </c>
      <c r="G26" s="404">
        <v>100</v>
      </c>
      <c r="H26" s="4"/>
      <c r="I26" s="308" t="s">
        <v>229</v>
      </c>
      <c r="J26" s="5"/>
      <c r="K26" s="6">
        <v>133.22499999999999</v>
      </c>
      <c r="L26" s="12">
        <f t="shared" si="6"/>
        <v>147.15963881826949</v>
      </c>
      <c r="M26" s="287">
        <f t="shared" si="7"/>
        <v>0</v>
      </c>
      <c r="N26" s="32">
        <f t="shared" si="8"/>
        <v>147.15963881826949</v>
      </c>
      <c r="O26" s="288">
        <f t="shared" si="12"/>
        <v>19605.342881563953</v>
      </c>
      <c r="P26" s="214">
        <v>1</v>
      </c>
      <c r="Q26" s="14">
        <f t="shared" si="9"/>
        <v>19605.342881563953</v>
      </c>
      <c r="R26" s="415">
        <v>0.15</v>
      </c>
      <c r="S26" s="59">
        <f t="shared" si="10"/>
        <v>22546.144313798544</v>
      </c>
      <c r="T26" s="7"/>
      <c r="U26" s="29">
        <f t="shared" si="11"/>
        <v>22546.144313798544</v>
      </c>
      <c r="W26" s="20" t="s">
        <v>118</v>
      </c>
      <c r="X26" s="22"/>
      <c r="Y26" s="23"/>
      <c r="Z26" s="37">
        <f t="shared" ca="1" si="1"/>
        <v>4815.6182974463927</v>
      </c>
      <c r="AA26" s="375" t="str">
        <f t="shared" si="2"/>
        <v/>
      </c>
      <c r="AB26" s="45">
        <f t="shared" ca="1" si="0"/>
        <v>4815.6182974463927</v>
      </c>
      <c r="AD26" s="37">
        <f t="shared" ca="1" si="3"/>
        <v>22546.144313798544</v>
      </c>
      <c r="AE26" s="38" t="str">
        <f t="shared" si="4"/>
        <v/>
      </c>
      <c r="AF26" s="45">
        <f t="shared" ca="1" si="5"/>
        <v>22546.144313798544</v>
      </c>
    </row>
    <row r="27" spans="2:32" x14ac:dyDescent="0.3">
      <c r="B27" s="3" t="s">
        <v>332</v>
      </c>
      <c r="C27" s="4" t="s">
        <v>224</v>
      </c>
      <c r="D27" s="4"/>
      <c r="E27" s="308"/>
      <c r="F27" s="308"/>
      <c r="G27" s="404">
        <v>150</v>
      </c>
      <c r="H27" s="4"/>
      <c r="I27" s="308" t="s">
        <v>230</v>
      </c>
      <c r="J27" s="5"/>
      <c r="K27" s="6">
        <v>872.89499999999998</v>
      </c>
      <c r="L27" s="12">
        <f t="shared" si="6"/>
        <v>204.12466029630926</v>
      </c>
      <c r="M27" s="287">
        <f t="shared" si="7"/>
        <v>0</v>
      </c>
      <c r="N27" s="32">
        <f t="shared" si="8"/>
        <v>204.12466029630926</v>
      </c>
      <c r="O27" s="288">
        <f t="shared" si="12"/>
        <v>178179.39534934686</v>
      </c>
      <c r="P27" s="214">
        <v>1</v>
      </c>
      <c r="Q27" s="14">
        <f t="shared" si="9"/>
        <v>178179.39534934686</v>
      </c>
      <c r="R27" s="415">
        <v>0.15</v>
      </c>
      <c r="S27" s="59">
        <f t="shared" si="10"/>
        <v>204906.30465174888</v>
      </c>
      <c r="T27" s="7"/>
      <c r="U27" s="29">
        <f t="shared" si="11"/>
        <v>204906.30465174888</v>
      </c>
      <c r="W27" s="20" t="s">
        <v>118</v>
      </c>
      <c r="X27" s="22"/>
      <c r="Y27" s="23"/>
      <c r="Z27" s="37">
        <f t="shared" ca="1" si="1"/>
        <v>4815.6182974463927</v>
      </c>
      <c r="AA27" s="375" t="str">
        <f t="shared" si="2"/>
        <v/>
      </c>
      <c r="AB27" s="45">
        <f t="shared" ca="1" si="0"/>
        <v>4815.6182974463927</v>
      </c>
      <c r="AD27" s="37">
        <f t="shared" ca="1" si="3"/>
        <v>204906.30465174888</v>
      </c>
      <c r="AE27" s="38" t="str">
        <f t="shared" si="4"/>
        <v/>
      </c>
      <c r="AF27" s="45">
        <f t="shared" ca="1" si="5"/>
        <v>204906.30465174888</v>
      </c>
    </row>
    <row r="28" spans="2:32" x14ac:dyDescent="0.3">
      <c r="B28" s="3" t="s">
        <v>333</v>
      </c>
      <c r="C28" s="4" t="s">
        <v>224</v>
      </c>
      <c r="D28" s="4"/>
      <c r="E28" s="308">
        <v>1973</v>
      </c>
      <c r="F28" s="308" t="s">
        <v>122</v>
      </c>
      <c r="G28" s="404">
        <v>525</v>
      </c>
      <c r="H28" s="4"/>
      <c r="I28" s="308" t="s">
        <v>235</v>
      </c>
      <c r="J28" s="5"/>
      <c r="K28" s="6">
        <v>190.143</v>
      </c>
      <c r="L28" s="12">
        <f t="shared" si="6"/>
        <v>731.05110896817746</v>
      </c>
      <c r="M28" s="287">
        <f t="shared" si="7"/>
        <v>0</v>
      </c>
      <c r="N28" s="32">
        <f t="shared" si="8"/>
        <v>731.05110896817746</v>
      </c>
      <c r="O28" s="288">
        <f t="shared" si="12"/>
        <v>139004.25101253617</v>
      </c>
      <c r="P28" s="214">
        <v>1</v>
      </c>
      <c r="Q28" s="14">
        <f t="shared" si="9"/>
        <v>139004.25101253617</v>
      </c>
      <c r="R28" s="415">
        <v>0.15</v>
      </c>
      <c r="S28" s="59">
        <f t="shared" si="10"/>
        <v>159854.88866441659</v>
      </c>
      <c r="T28" s="7"/>
      <c r="U28" s="29">
        <f t="shared" si="11"/>
        <v>159854.88866441659</v>
      </c>
      <c r="W28" s="20" t="s">
        <v>118</v>
      </c>
      <c r="X28" s="22"/>
      <c r="Y28" s="23"/>
      <c r="Z28" s="37">
        <f t="shared" ca="1" si="1"/>
        <v>4815.6182974463927</v>
      </c>
      <c r="AA28" s="375" t="str">
        <f t="shared" si="2"/>
        <v/>
      </c>
      <c r="AB28" s="45">
        <f t="shared" ca="1" si="0"/>
        <v>4815.6182974463927</v>
      </c>
      <c r="AD28" s="37">
        <f t="shared" ca="1" si="3"/>
        <v>159854.88866441659</v>
      </c>
      <c r="AE28" s="38" t="str">
        <f t="shared" si="4"/>
        <v/>
      </c>
      <c r="AF28" s="45">
        <f t="shared" ca="1" si="5"/>
        <v>159854.88866441659</v>
      </c>
    </row>
    <row r="29" spans="2:32" x14ac:dyDescent="0.3">
      <c r="B29" s="3" t="s">
        <v>334</v>
      </c>
      <c r="C29" s="4" t="s">
        <v>224</v>
      </c>
      <c r="D29" s="4"/>
      <c r="E29" s="308">
        <v>1975</v>
      </c>
      <c r="F29" s="308" t="s">
        <v>122</v>
      </c>
      <c r="G29" s="404">
        <v>250</v>
      </c>
      <c r="H29" s="4"/>
      <c r="I29" s="308" t="s">
        <v>232</v>
      </c>
      <c r="J29" s="5"/>
      <c r="K29" s="6">
        <v>70.813999999999993</v>
      </c>
      <c r="L29" s="12">
        <f t="shared" si="6"/>
        <v>289.57219251336892</v>
      </c>
      <c r="M29" s="287">
        <f t="shared" si="7"/>
        <v>0</v>
      </c>
      <c r="N29" s="32">
        <f t="shared" si="8"/>
        <v>289.57219251336892</v>
      </c>
      <c r="O29" s="288">
        <f t="shared" si="12"/>
        <v>20505.765240641704</v>
      </c>
      <c r="P29" s="214">
        <v>1</v>
      </c>
      <c r="Q29" s="14">
        <f t="shared" si="9"/>
        <v>20505.765240641704</v>
      </c>
      <c r="R29" s="415">
        <v>0.15</v>
      </c>
      <c r="S29" s="59">
        <f t="shared" si="10"/>
        <v>23581.630026737956</v>
      </c>
      <c r="T29" s="7"/>
      <c r="U29" s="29">
        <f t="shared" si="11"/>
        <v>23581.630026737956</v>
      </c>
      <c r="W29" s="20" t="s">
        <v>118</v>
      </c>
      <c r="X29" s="22"/>
      <c r="Y29" s="23"/>
      <c r="Z29" s="37">
        <f t="shared" ca="1" si="1"/>
        <v>4815.6182974463927</v>
      </c>
      <c r="AA29" s="375" t="str">
        <f t="shared" si="2"/>
        <v/>
      </c>
      <c r="AB29" s="45">
        <f t="shared" ca="1" si="0"/>
        <v>4815.6182974463927</v>
      </c>
      <c r="AD29" s="37">
        <f t="shared" ca="1" si="3"/>
        <v>23581.630026737956</v>
      </c>
      <c r="AE29" s="38" t="str">
        <f t="shared" si="4"/>
        <v/>
      </c>
      <c r="AF29" s="45">
        <f t="shared" ca="1" si="5"/>
        <v>23581.630026737956</v>
      </c>
    </row>
    <row r="30" spans="2:32" x14ac:dyDescent="0.3">
      <c r="B30" s="3" t="s">
        <v>335</v>
      </c>
      <c r="C30" s="4" t="s">
        <v>224</v>
      </c>
      <c r="D30" s="4"/>
      <c r="E30" s="308">
        <v>1975</v>
      </c>
      <c r="F30" s="308" t="s">
        <v>122</v>
      </c>
      <c r="G30" s="404">
        <v>200</v>
      </c>
      <c r="H30" s="4"/>
      <c r="I30" s="308" t="s">
        <v>231</v>
      </c>
      <c r="J30" s="5"/>
      <c r="K30" s="6">
        <v>401.476</v>
      </c>
      <c r="L30" s="12">
        <f t="shared" si="6"/>
        <v>246.84842640483913</v>
      </c>
      <c r="M30" s="287">
        <f t="shared" si="7"/>
        <v>0</v>
      </c>
      <c r="N30" s="32">
        <f t="shared" si="8"/>
        <v>246.84842640483913</v>
      </c>
      <c r="O30" s="288">
        <f t="shared" si="12"/>
        <v>99103.718839309193</v>
      </c>
      <c r="P30" s="214">
        <v>1</v>
      </c>
      <c r="Q30" s="14">
        <f t="shared" si="9"/>
        <v>99103.718839309193</v>
      </c>
      <c r="R30" s="415">
        <v>0.15</v>
      </c>
      <c r="S30" s="59">
        <f t="shared" si="10"/>
        <v>113969.27666520556</v>
      </c>
      <c r="T30" s="7"/>
      <c r="U30" s="29">
        <f t="shared" si="11"/>
        <v>113969.27666520556</v>
      </c>
      <c r="W30" s="20" t="s">
        <v>118</v>
      </c>
      <c r="X30" s="22"/>
      <c r="Y30" s="23"/>
      <c r="Z30" s="37">
        <f t="shared" ca="1" si="1"/>
        <v>4815.6182974463927</v>
      </c>
      <c r="AA30" s="375" t="str">
        <f t="shared" si="2"/>
        <v/>
      </c>
      <c r="AB30" s="45">
        <f t="shared" ca="1" si="0"/>
        <v>4815.6182974463927</v>
      </c>
      <c r="AD30" s="37">
        <f t="shared" ca="1" si="3"/>
        <v>113969.27666520556</v>
      </c>
      <c r="AE30" s="38" t="str">
        <f t="shared" si="4"/>
        <v/>
      </c>
      <c r="AF30" s="45">
        <f t="shared" ca="1" si="5"/>
        <v>113969.27666520556</v>
      </c>
    </row>
    <row r="31" spans="2:32" x14ac:dyDescent="0.3">
      <c r="B31" s="3" t="s">
        <v>336</v>
      </c>
      <c r="C31" s="4" t="s">
        <v>224</v>
      </c>
      <c r="D31" s="4"/>
      <c r="E31" s="308">
        <v>1990</v>
      </c>
      <c r="F31" s="308" t="s">
        <v>347</v>
      </c>
      <c r="G31" s="404">
        <v>250</v>
      </c>
      <c r="H31" s="4"/>
      <c r="I31" s="308" t="s">
        <v>232</v>
      </c>
      <c r="J31" s="5"/>
      <c r="K31" s="6">
        <v>27.465699999999998</v>
      </c>
      <c r="L31" s="12">
        <f t="shared" si="6"/>
        <v>289.57219251336892</v>
      </c>
      <c r="M31" s="287">
        <f t="shared" si="7"/>
        <v>0</v>
      </c>
      <c r="N31" s="32">
        <f t="shared" si="8"/>
        <v>289.57219251336892</v>
      </c>
      <c r="O31" s="288">
        <f t="shared" si="12"/>
        <v>7953.3029679144365</v>
      </c>
      <c r="P31" s="214">
        <v>1</v>
      </c>
      <c r="Q31" s="14">
        <f t="shared" si="9"/>
        <v>7953.3029679144365</v>
      </c>
      <c r="R31" s="415">
        <v>0.15</v>
      </c>
      <c r="S31" s="59">
        <f t="shared" si="10"/>
        <v>9146.2984131016019</v>
      </c>
      <c r="T31" s="7"/>
      <c r="U31" s="29">
        <f t="shared" si="11"/>
        <v>9146.2984131016019</v>
      </c>
      <c r="W31" s="20" t="s">
        <v>118</v>
      </c>
      <c r="X31" s="22"/>
      <c r="Y31" s="23"/>
      <c r="Z31" s="37">
        <f t="shared" ca="1" si="1"/>
        <v>4815.6182974463927</v>
      </c>
      <c r="AA31" s="375" t="str">
        <f t="shared" si="2"/>
        <v/>
      </c>
      <c r="AB31" s="45">
        <f t="shared" ca="1" si="0"/>
        <v>4815.6182974463927</v>
      </c>
      <c r="AD31" s="37">
        <f t="shared" ca="1" si="3"/>
        <v>9146.2984131016019</v>
      </c>
      <c r="AE31" s="38" t="str">
        <f t="shared" si="4"/>
        <v/>
      </c>
      <c r="AF31" s="45">
        <f t="shared" ca="1" si="5"/>
        <v>9146.2984131016019</v>
      </c>
    </row>
    <row r="32" spans="2:32" x14ac:dyDescent="0.3">
      <c r="B32" s="3" t="s">
        <v>337</v>
      </c>
      <c r="C32" s="4" t="s">
        <v>224</v>
      </c>
      <c r="D32" s="4"/>
      <c r="E32" s="308">
        <v>1990</v>
      </c>
      <c r="F32" s="308" t="s">
        <v>347</v>
      </c>
      <c r="G32" s="404">
        <v>250</v>
      </c>
      <c r="H32" s="4"/>
      <c r="I32" s="308" t="s">
        <v>232</v>
      </c>
      <c r="J32" s="5"/>
      <c r="K32" s="6">
        <v>35.731200000000001</v>
      </c>
      <c r="L32" s="12">
        <f t="shared" si="6"/>
        <v>289.57219251336892</v>
      </c>
      <c r="M32" s="287">
        <f t="shared" si="7"/>
        <v>0</v>
      </c>
      <c r="N32" s="32">
        <f t="shared" si="8"/>
        <v>289.57219251336892</v>
      </c>
      <c r="O32" s="288">
        <f t="shared" si="12"/>
        <v>10346.761925133687</v>
      </c>
      <c r="P32" s="214">
        <v>1</v>
      </c>
      <c r="Q32" s="14">
        <f t="shared" si="9"/>
        <v>10346.761925133687</v>
      </c>
      <c r="R32" s="415">
        <v>0.15</v>
      </c>
      <c r="S32" s="59">
        <f t="shared" si="10"/>
        <v>11898.776213903739</v>
      </c>
      <c r="T32" s="7"/>
      <c r="U32" s="29">
        <f t="shared" si="11"/>
        <v>11898.776213903739</v>
      </c>
      <c r="W32" s="20" t="s">
        <v>118</v>
      </c>
      <c r="X32" s="22"/>
      <c r="Y32" s="23"/>
      <c r="Z32" s="37">
        <f t="shared" ca="1" si="1"/>
        <v>4815.6182974463927</v>
      </c>
      <c r="AA32" s="375" t="str">
        <f t="shared" si="2"/>
        <v/>
      </c>
      <c r="AB32" s="45">
        <f t="shared" ca="1" si="0"/>
        <v>4815.6182974463927</v>
      </c>
      <c r="AD32" s="37">
        <f t="shared" ca="1" si="3"/>
        <v>11898.776213903739</v>
      </c>
      <c r="AE32" s="38" t="str">
        <f t="shared" si="4"/>
        <v/>
      </c>
      <c r="AF32" s="45">
        <f t="shared" ca="1" si="5"/>
        <v>11898.776213903739</v>
      </c>
    </row>
    <row r="33" spans="2:32" x14ac:dyDescent="0.3">
      <c r="B33" s="3" t="s">
        <v>338</v>
      </c>
      <c r="C33" s="4" t="s">
        <v>224</v>
      </c>
      <c r="D33" s="4"/>
      <c r="E33" s="308">
        <v>1990</v>
      </c>
      <c r="F33" s="308" t="s">
        <v>347</v>
      </c>
      <c r="G33" s="404">
        <v>250</v>
      </c>
      <c r="H33" s="4"/>
      <c r="I33" s="308" t="s">
        <v>232</v>
      </c>
      <c r="J33" s="5"/>
      <c r="K33" s="6">
        <v>292.15699999999998</v>
      </c>
      <c r="L33" s="12">
        <f t="shared" si="6"/>
        <v>289.57219251336892</v>
      </c>
      <c r="M33" s="287">
        <f t="shared" si="7"/>
        <v>0</v>
      </c>
      <c r="N33" s="32">
        <f t="shared" si="8"/>
        <v>289.57219251336892</v>
      </c>
      <c r="O33" s="288">
        <f t="shared" si="12"/>
        <v>84600.543048128311</v>
      </c>
      <c r="P33" s="214">
        <v>1</v>
      </c>
      <c r="Q33" s="14">
        <f t="shared" si="9"/>
        <v>84600.543048128311</v>
      </c>
      <c r="R33" s="415">
        <v>0.15</v>
      </c>
      <c r="S33" s="59">
        <f t="shared" si="10"/>
        <v>97290.624505347543</v>
      </c>
      <c r="T33" s="7"/>
      <c r="U33" s="29">
        <f t="shared" si="11"/>
        <v>97290.624505347543</v>
      </c>
      <c r="W33" s="20" t="s">
        <v>118</v>
      </c>
      <c r="X33" s="22"/>
      <c r="Y33" s="23"/>
      <c r="Z33" s="37">
        <f t="shared" ca="1" si="1"/>
        <v>4815.6182974463927</v>
      </c>
      <c r="AA33" s="375" t="str">
        <f t="shared" si="2"/>
        <v/>
      </c>
      <c r="AB33" s="45">
        <f t="shared" ca="1" si="0"/>
        <v>4815.6182974463927</v>
      </c>
      <c r="AD33" s="37">
        <f t="shared" ca="1" si="3"/>
        <v>97290.624505347543</v>
      </c>
      <c r="AE33" s="38" t="str">
        <f t="shared" si="4"/>
        <v/>
      </c>
      <c r="AF33" s="45">
        <f t="shared" ca="1" si="5"/>
        <v>97290.624505347543</v>
      </c>
    </row>
    <row r="34" spans="2:32" x14ac:dyDescent="0.3">
      <c r="B34" s="3" t="s">
        <v>339</v>
      </c>
      <c r="C34" s="4" t="s">
        <v>224</v>
      </c>
      <c r="D34" s="4"/>
      <c r="E34" s="308">
        <v>1973</v>
      </c>
      <c r="F34" s="308" t="s">
        <v>122</v>
      </c>
      <c r="G34" s="404">
        <v>250</v>
      </c>
      <c r="H34" s="4"/>
      <c r="I34" s="308" t="s">
        <v>232</v>
      </c>
      <c r="J34" s="5"/>
      <c r="K34" s="6">
        <v>45.532400000000003</v>
      </c>
      <c r="L34" s="12">
        <f t="shared" si="6"/>
        <v>289.57219251336892</v>
      </c>
      <c r="M34" s="287">
        <f t="shared" si="7"/>
        <v>0</v>
      </c>
      <c r="N34" s="32">
        <f t="shared" si="8"/>
        <v>289.57219251336892</v>
      </c>
      <c r="O34" s="288">
        <f t="shared" si="12"/>
        <v>13184.916898395719</v>
      </c>
      <c r="P34" s="214">
        <v>1</v>
      </c>
      <c r="Q34" s="14">
        <f t="shared" si="9"/>
        <v>13184.916898395719</v>
      </c>
      <c r="R34" s="415">
        <v>0.15</v>
      </c>
      <c r="S34" s="59">
        <f t="shared" si="10"/>
        <v>15162.654433155076</v>
      </c>
      <c r="T34" s="7"/>
      <c r="U34" s="29">
        <f t="shared" si="11"/>
        <v>15162.654433155076</v>
      </c>
      <c r="W34" s="20" t="s">
        <v>118</v>
      </c>
      <c r="X34" s="22"/>
      <c r="Y34" s="23"/>
      <c r="Z34" s="37">
        <f t="shared" ca="1" si="1"/>
        <v>4815.6182974463927</v>
      </c>
      <c r="AA34" s="375" t="str">
        <f t="shared" si="2"/>
        <v/>
      </c>
      <c r="AB34" s="45">
        <f t="shared" ca="1" si="0"/>
        <v>4815.6182974463927</v>
      </c>
      <c r="AD34" s="37">
        <f t="shared" ca="1" si="3"/>
        <v>15162.654433155076</v>
      </c>
      <c r="AE34" s="38" t="str">
        <f t="shared" si="4"/>
        <v/>
      </c>
      <c r="AF34" s="45">
        <f t="shared" ca="1" si="5"/>
        <v>15162.654433155076</v>
      </c>
    </row>
    <row r="35" spans="2:32" x14ac:dyDescent="0.3">
      <c r="B35" s="3" t="s">
        <v>339</v>
      </c>
      <c r="C35" s="4" t="s">
        <v>224</v>
      </c>
      <c r="D35" s="4"/>
      <c r="E35" s="308">
        <v>1973</v>
      </c>
      <c r="F35" s="308" t="s">
        <v>122</v>
      </c>
      <c r="G35" s="404">
        <v>250</v>
      </c>
      <c r="H35" s="4"/>
      <c r="I35" s="308" t="s">
        <v>232</v>
      </c>
      <c r="J35" s="5"/>
      <c r="K35" s="6">
        <v>45.532400000000003</v>
      </c>
      <c r="L35" s="12">
        <f t="shared" si="6"/>
        <v>289.57219251336892</v>
      </c>
      <c r="M35" s="287">
        <f t="shared" si="7"/>
        <v>0</v>
      </c>
      <c r="N35" s="32">
        <f t="shared" si="8"/>
        <v>289.57219251336892</v>
      </c>
      <c r="O35" s="288">
        <f t="shared" si="12"/>
        <v>13184.916898395719</v>
      </c>
      <c r="P35" s="214">
        <v>1</v>
      </c>
      <c r="Q35" s="14">
        <f t="shared" si="9"/>
        <v>13184.916898395719</v>
      </c>
      <c r="R35" s="415">
        <v>0.15</v>
      </c>
      <c r="S35" s="59">
        <f t="shared" si="10"/>
        <v>15162.654433155076</v>
      </c>
      <c r="T35" s="7"/>
      <c r="U35" s="29">
        <f t="shared" si="11"/>
        <v>15162.654433155076</v>
      </c>
      <c r="W35" s="20" t="s">
        <v>118</v>
      </c>
      <c r="X35" s="22"/>
      <c r="Y35" s="23"/>
      <c r="Z35" s="37">
        <f t="shared" ca="1" si="1"/>
        <v>4815.6182974463927</v>
      </c>
      <c r="AA35" s="375" t="str">
        <f t="shared" si="2"/>
        <v/>
      </c>
      <c r="AB35" s="45">
        <f t="shared" ca="1" si="0"/>
        <v>4815.6182974463927</v>
      </c>
      <c r="AD35" s="37">
        <f t="shared" ca="1" si="3"/>
        <v>15162.654433155076</v>
      </c>
      <c r="AE35" s="38" t="str">
        <f t="shared" si="4"/>
        <v/>
      </c>
      <c r="AF35" s="45">
        <f t="shared" ca="1" si="5"/>
        <v>15162.654433155076</v>
      </c>
    </row>
    <row r="36" spans="2:32" x14ac:dyDescent="0.3">
      <c r="B36" s="3" t="s">
        <v>339</v>
      </c>
      <c r="C36" s="4" t="s">
        <v>224</v>
      </c>
      <c r="D36" s="4"/>
      <c r="E36" s="308">
        <v>1973</v>
      </c>
      <c r="F36" s="308" t="s">
        <v>122</v>
      </c>
      <c r="G36" s="404">
        <v>250</v>
      </c>
      <c r="H36" s="4"/>
      <c r="I36" s="308" t="s">
        <v>232</v>
      </c>
      <c r="J36" s="5"/>
      <c r="K36" s="6">
        <v>45.532400000000003</v>
      </c>
      <c r="L36" s="12">
        <f t="shared" si="6"/>
        <v>289.57219251336892</v>
      </c>
      <c r="M36" s="287">
        <f t="shared" si="7"/>
        <v>0</v>
      </c>
      <c r="N36" s="32">
        <f t="shared" si="8"/>
        <v>289.57219251336892</v>
      </c>
      <c r="O36" s="288">
        <f t="shared" si="12"/>
        <v>13184.916898395719</v>
      </c>
      <c r="P36" s="214">
        <v>1</v>
      </c>
      <c r="Q36" s="14">
        <f t="shared" si="9"/>
        <v>13184.916898395719</v>
      </c>
      <c r="R36" s="415">
        <v>0.15</v>
      </c>
      <c r="S36" s="59">
        <f t="shared" si="10"/>
        <v>15162.654433155076</v>
      </c>
      <c r="T36" s="7"/>
      <c r="U36" s="29">
        <f t="shared" si="11"/>
        <v>15162.654433155076</v>
      </c>
      <c r="W36" s="20" t="s">
        <v>118</v>
      </c>
      <c r="X36" s="22"/>
      <c r="Y36" s="23"/>
      <c r="Z36" s="37">
        <f t="shared" ca="1" si="1"/>
        <v>4815.6182974463927</v>
      </c>
      <c r="AA36" s="375" t="str">
        <f t="shared" si="2"/>
        <v/>
      </c>
      <c r="AB36" s="45">
        <f t="shared" ca="1" si="0"/>
        <v>4815.6182974463927</v>
      </c>
      <c r="AD36" s="37">
        <f t="shared" ca="1" si="3"/>
        <v>15162.654433155076</v>
      </c>
      <c r="AE36" s="38" t="str">
        <f t="shared" si="4"/>
        <v/>
      </c>
      <c r="AF36" s="45">
        <f t="shared" ca="1" si="5"/>
        <v>15162.654433155076</v>
      </c>
    </row>
    <row r="37" spans="2:32" x14ac:dyDescent="0.3">
      <c r="B37" s="3" t="s">
        <v>339</v>
      </c>
      <c r="C37" s="4" t="s">
        <v>224</v>
      </c>
      <c r="D37" s="4"/>
      <c r="E37" s="308">
        <v>1973</v>
      </c>
      <c r="F37" s="308" t="s">
        <v>122</v>
      </c>
      <c r="G37" s="404">
        <v>250</v>
      </c>
      <c r="H37" s="4"/>
      <c r="I37" s="308" t="s">
        <v>232</v>
      </c>
      <c r="J37" s="5"/>
      <c r="K37" s="6">
        <v>45.532400000000003</v>
      </c>
      <c r="L37" s="12">
        <f t="shared" si="6"/>
        <v>289.57219251336892</v>
      </c>
      <c r="M37" s="287">
        <f t="shared" si="7"/>
        <v>0</v>
      </c>
      <c r="N37" s="32">
        <f t="shared" si="8"/>
        <v>289.57219251336892</v>
      </c>
      <c r="O37" s="288">
        <f t="shared" si="12"/>
        <v>13184.916898395719</v>
      </c>
      <c r="P37" s="214">
        <v>1</v>
      </c>
      <c r="Q37" s="14">
        <f t="shared" si="9"/>
        <v>13184.916898395719</v>
      </c>
      <c r="R37" s="415">
        <v>0.15</v>
      </c>
      <c r="S37" s="59">
        <f t="shared" si="10"/>
        <v>15162.654433155076</v>
      </c>
      <c r="T37" s="7"/>
      <c r="U37" s="29">
        <f t="shared" si="11"/>
        <v>15162.654433155076</v>
      </c>
      <c r="W37" s="20" t="s">
        <v>118</v>
      </c>
      <c r="X37" s="22"/>
      <c r="Y37" s="23"/>
      <c r="Z37" s="37">
        <f t="shared" ca="1" si="1"/>
        <v>4815.6182974463927</v>
      </c>
      <c r="AA37" s="375" t="str">
        <f t="shared" si="2"/>
        <v/>
      </c>
      <c r="AB37" s="45">
        <f t="shared" ca="1" si="0"/>
        <v>4815.6182974463927</v>
      </c>
      <c r="AD37" s="37">
        <f t="shared" ca="1" si="3"/>
        <v>15162.654433155076</v>
      </c>
      <c r="AE37" s="38" t="str">
        <f t="shared" si="4"/>
        <v/>
      </c>
      <c r="AF37" s="45">
        <f t="shared" ca="1" si="5"/>
        <v>15162.654433155076</v>
      </c>
    </row>
    <row r="38" spans="2:32" x14ac:dyDescent="0.3">
      <c r="B38" s="3" t="s">
        <v>339</v>
      </c>
      <c r="C38" s="4" t="s">
        <v>224</v>
      </c>
      <c r="D38" s="4"/>
      <c r="E38" s="308">
        <v>1973</v>
      </c>
      <c r="F38" s="308" t="s">
        <v>122</v>
      </c>
      <c r="G38" s="404">
        <v>250</v>
      </c>
      <c r="H38" s="4"/>
      <c r="I38" s="308" t="s">
        <v>232</v>
      </c>
      <c r="J38" s="5"/>
      <c r="K38" s="6">
        <v>45.532400000000003</v>
      </c>
      <c r="L38" s="12">
        <f t="shared" si="6"/>
        <v>289.57219251336892</v>
      </c>
      <c r="M38" s="287">
        <f t="shared" si="7"/>
        <v>0</v>
      </c>
      <c r="N38" s="32">
        <f t="shared" si="8"/>
        <v>289.57219251336892</v>
      </c>
      <c r="O38" s="288">
        <f t="shared" si="12"/>
        <v>13184.916898395719</v>
      </c>
      <c r="P38" s="214">
        <v>1</v>
      </c>
      <c r="Q38" s="14">
        <f t="shared" si="9"/>
        <v>13184.916898395719</v>
      </c>
      <c r="R38" s="415">
        <v>0.15</v>
      </c>
      <c r="S38" s="59">
        <f t="shared" si="10"/>
        <v>15162.654433155076</v>
      </c>
      <c r="T38" s="7"/>
      <c r="U38" s="29">
        <f t="shared" si="11"/>
        <v>15162.654433155076</v>
      </c>
      <c r="W38" s="20" t="s">
        <v>118</v>
      </c>
      <c r="X38" s="22"/>
      <c r="Y38" s="23"/>
      <c r="Z38" s="37">
        <f t="shared" ca="1" si="1"/>
        <v>4815.6182974463927</v>
      </c>
      <c r="AA38" s="375" t="str">
        <f t="shared" si="2"/>
        <v/>
      </c>
      <c r="AB38" s="45">
        <f t="shared" ca="1" si="0"/>
        <v>4815.6182974463927</v>
      </c>
      <c r="AD38" s="37">
        <f t="shared" ca="1" si="3"/>
        <v>15162.654433155076</v>
      </c>
      <c r="AE38" s="38" t="str">
        <f t="shared" si="4"/>
        <v/>
      </c>
      <c r="AF38" s="45">
        <f t="shared" ca="1" si="5"/>
        <v>15162.654433155076</v>
      </c>
    </row>
    <row r="39" spans="2:32" x14ac:dyDescent="0.3">
      <c r="B39" s="3" t="s">
        <v>339</v>
      </c>
      <c r="C39" s="4" t="s">
        <v>224</v>
      </c>
      <c r="D39" s="4"/>
      <c r="E39" s="308">
        <v>1973</v>
      </c>
      <c r="F39" s="308" t="s">
        <v>122</v>
      </c>
      <c r="G39" s="404">
        <v>250</v>
      </c>
      <c r="H39" s="4"/>
      <c r="I39" s="308" t="s">
        <v>232</v>
      </c>
      <c r="J39" s="5"/>
      <c r="K39" s="6">
        <v>45.532400000000003</v>
      </c>
      <c r="L39" s="12">
        <f t="shared" si="6"/>
        <v>289.57219251336892</v>
      </c>
      <c r="M39" s="287">
        <f t="shared" si="7"/>
        <v>0</v>
      </c>
      <c r="N39" s="32">
        <f t="shared" si="8"/>
        <v>289.57219251336892</v>
      </c>
      <c r="O39" s="288">
        <f t="shared" si="12"/>
        <v>13184.916898395719</v>
      </c>
      <c r="P39" s="214">
        <v>1</v>
      </c>
      <c r="Q39" s="14">
        <f t="shared" si="9"/>
        <v>13184.916898395719</v>
      </c>
      <c r="R39" s="415">
        <v>0.15</v>
      </c>
      <c r="S39" s="59">
        <f t="shared" si="10"/>
        <v>15162.654433155076</v>
      </c>
      <c r="T39" s="7"/>
      <c r="U39" s="29">
        <f t="shared" si="11"/>
        <v>15162.654433155076</v>
      </c>
      <c r="W39" s="20" t="s">
        <v>118</v>
      </c>
      <c r="X39" s="22"/>
      <c r="Y39" s="23"/>
      <c r="Z39" s="37">
        <f t="shared" ca="1" si="1"/>
        <v>4815.6182974463927</v>
      </c>
      <c r="AA39" s="375" t="str">
        <f t="shared" si="2"/>
        <v/>
      </c>
      <c r="AB39" s="45">
        <f t="shared" ca="1" si="0"/>
        <v>4815.6182974463927</v>
      </c>
      <c r="AD39" s="37">
        <f t="shared" ca="1" si="3"/>
        <v>15162.654433155076</v>
      </c>
      <c r="AE39" s="38" t="str">
        <f t="shared" si="4"/>
        <v/>
      </c>
      <c r="AF39" s="45">
        <f t="shared" ca="1" si="5"/>
        <v>15162.654433155076</v>
      </c>
    </row>
    <row r="40" spans="2:32" x14ac:dyDescent="0.3">
      <c r="B40" s="3" t="s">
        <v>339</v>
      </c>
      <c r="C40" s="4" t="s">
        <v>224</v>
      </c>
      <c r="D40" s="4"/>
      <c r="E40" s="308">
        <v>1973</v>
      </c>
      <c r="F40" s="308" t="s">
        <v>122</v>
      </c>
      <c r="G40" s="404">
        <v>250</v>
      </c>
      <c r="H40" s="4"/>
      <c r="I40" s="308" t="s">
        <v>232</v>
      </c>
      <c r="J40" s="5"/>
      <c r="K40" s="6">
        <v>45.532400000000003</v>
      </c>
      <c r="L40" s="12">
        <f t="shared" si="6"/>
        <v>289.57219251336892</v>
      </c>
      <c r="M40" s="287">
        <f t="shared" si="7"/>
        <v>0</v>
      </c>
      <c r="N40" s="32">
        <f t="shared" si="8"/>
        <v>289.57219251336892</v>
      </c>
      <c r="O40" s="288">
        <f t="shared" si="12"/>
        <v>13184.916898395719</v>
      </c>
      <c r="P40" s="214">
        <v>1</v>
      </c>
      <c r="Q40" s="14">
        <f t="shared" si="9"/>
        <v>13184.916898395719</v>
      </c>
      <c r="R40" s="415">
        <v>0.15</v>
      </c>
      <c r="S40" s="59">
        <f t="shared" si="10"/>
        <v>15162.654433155076</v>
      </c>
      <c r="T40" s="7"/>
      <c r="U40" s="29">
        <f t="shared" si="11"/>
        <v>15162.654433155076</v>
      </c>
      <c r="W40" s="20" t="s">
        <v>118</v>
      </c>
      <c r="X40" s="22"/>
      <c r="Y40" s="23"/>
      <c r="Z40" s="37">
        <f t="shared" ca="1" si="1"/>
        <v>4815.6182974463927</v>
      </c>
      <c r="AA40" s="375" t="str">
        <f t="shared" si="2"/>
        <v/>
      </c>
      <c r="AB40" s="45">
        <f t="shared" ref="AB40:AB69" ca="1" si="13">SUM(Z40:AA40)</f>
        <v>4815.6182974463927</v>
      </c>
      <c r="AD40" s="37">
        <f t="shared" ca="1" si="3"/>
        <v>15162.654433155076</v>
      </c>
      <c r="AE40" s="38" t="str">
        <f t="shared" si="4"/>
        <v/>
      </c>
      <c r="AF40" s="45">
        <f t="shared" ca="1" si="5"/>
        <v>15162.654433155076</v>
      </c>
    </row>
    <row r="41" spans="2:32" x14ac:dyDescent="0.3">
      <c r="B41" s="3" t="s">
        <v>339</v>
      </c>
      <c r="C41" s="4" t="s">
        <v>224</v>
      </c>
      <c r="D41" s="4"/>
      <c r="E41" s="308">
        <v>1973</v>
      </c>
      <c r="F41" s="308" t="s">
        <v>122</v>
      </c>
      <c r="G41" s="404">
        <v>250</v>
      </c>
      <c r="H41" s="4"/>
      <c r="I41" s="308" t="s">
        <v>232</v>
      </c>
      <c r="J41" s="5"/>
      <c r="K41" s="6">
        <v>45.532400000000003</v>
      </c>
      <c r="L41" s="12">
        <f t="shared" si="6"/>
        <v>289.57219251336892</v>
      </c>
      <c r="M41" s="287">
        <f t="shared" si="7"/>
        <v>0</v>
      </c>
      <c r="N41" s="32">
        <f t="shared" si="8"/>
        <v>289.57219251336892</v>
      </c>
      <c r="O41" s="288">
        <f t="shared" si="12"/>
        <v>13184.916898395719</v>
      </c>
      <c r="P41" s="214">
        <v>1</v>
      </c>
      <c r="Q41" s="14">
        <f t="shared" si="9"/>
        <v>13184.916898395719</v>
      </c>
      <c r="R41" s="415">
        <v>0.15</v>
      </c>
      <c r="S41" s="59">
        <f t="shared" si="10"/>
        <v>15162.654433155076</v>
      </c>
      <c r="T41" s="7"/>
      <c r="U41" s="29">
        <f t="shared" si="11"/>
        <v>15162.654433155076</v>
      </c>
      <c r="W41" s="20" t="s">
        <v>118</v>
      </c>
      <c r="X41" s="22"/>
      <c r="Y41" s="23"/>
      <c r="Z41" s="37">
        <f t="shared" ref="Z41:Z69" ca="1" si="14">IF(W41="","",Z$8)</f>
        <v>4815.6182974463927</v>
      </c>
      <c r="AA41" s="375" t="str">
        <f t="shared" ref="AA41:AA69" si="15">IF(X41="","",AA$8)</f>
        <v/>
      </c>
      <c r="AB41" s="45">
        <f t="shared" ca="1" si="13"/>
        <v>4815.6182974463927</v>
      </c>
      <c r="AD41" s="37">
        <f t="shared" ref="AD41:AD69" ca="1" si="16">IF(W41="","",IFERROR(W41*$U41,$U41/$AB41*Z41))</f>
        <v>15162.654433155076</v>
      </c>
      <c r="AE41" s="38" t="str">
        <f t="shared" ref="AE41:AE69" si="17">IF(X41="","",IFERROR(X41*$U41,$U41/$AB41*AA41))</f>
        <v/>
      </c>
      <c r="AF41" s="45">
        <f t="shared" ref="AF41:AF69" ca="1" si="18">SUM(AD41:AE41)</f>
        <v>15162.654433155076</v>
      </c>
    </row>
    <row r="42" spans="2:32" x14ac:dyDescent="0.3">
      <c r="B42" s="3" t="s">
        <v>340</v>
      </c>
      <c r="C42" s="4" t="s">
        <v>224</v>
      </c>
      <c r="D42" s="4"/>
      <c r="E42" s="308">
        <v>1973</v>
      </c>
      <c r="F42" s="308" t="s">
        <v>122</v>
      </c>
      <c r="G42" s="404">
        <v>250</v>
      </c>
      <c r="H42" s="4"/>
      <c r="I42" s="308" t="s">
        <v>232</v>
      </c>
      <c r="J42" s="5"/>
      <c r="K42" s="6">
        <v>133.238</v>
      </c>
      <c r="L42" s="12">
        <f t="shared" si="6"/>
        <v>289.57219251336892</v>
      </c>
      <c r="M42" s="287">
        <f t="shared" si="7"/>
        <v>0</v>
      </c>
      <c r="N42" s="32">
        <f t="shared" si="8"/>
        <v>289.57219251336892</v>
      </c>
      <c r="O42" s="288">
        <f t="shared" si="12"/>
        <v>38582.019786096251</v>
      </c>
      <c r="P42" s="214">
        <v>1</v>
      </c>
      <c r="Q42" s="14">
        <f t="shared" si="9"/>
        <v>38582.019786096251</v>
      </c>
      <c r="R42" s="415">
        <v>0.15</v>
      </c>
      <c r="S42" s="59">
        <f t="shared" si="10"/>
        <v>44369.322754010682</v>
      </c>
      <c r="T42" s="7"/>
      <c r="U42" s="29">
        <f t="shared" si="11"/>
        <v>44369.322754010682</v>
      </c>
      <c r="W42" s="20" t="s">
        <v>118</v>
      </c>
      <c r="X42" s="22"/>
      <c r="Y42" s="23"/>
      <c r="Z42" s="37">
        <f t="shared" ca="1" si="14"/>
        <v>4815.6182974463927</v>
      </c>
      <c r="AA42" s="375" t="str">
        <f t="shared" si="15"/>
        <v/>
      </c>
      <c r="AB42" s="45">
        <f t="shared" ca="1" si="13"/>
        <v>4815.6182974463927</v>
      </c>
      <c r="AD42" s="37">
        <f t="shared" ca="1" si="16"/>
        <v>44369.322754010675</v>
      </c>
      <c r="AE42" s="38" t="str">
        <f t="shared" si="17"/>
        <v/>
      </c>
      <c r="AF42" s="45">
        <f t="shared" ca="1" si="18"/>
        <v>44369.322754010675</v>
      </c>
    </row>
    <row r="43" spans="2:32" x14ac:dyDescent="0.3">
      <c r="B43" s="3" t="s">
        <v>341</v>
      </c>
      <c r="C43" s="4" t="s">
        <v>224</v>
      </c>
      <c r="D43" s="4"/>
      <c r="E43" s="308">
        <v>1973</v>
      </c>
      <c r="F43" s="308" t="s">
        <v>122</v>
      </c>
      <c r="G43" s="404">
        <v>250</v>
      </c>
      <c r="H43" s="4"/>
      <c r="I43" s="308" t="s">
        <v>232</v>
      </c>
      <c r="J43" s="5"/>
      <c r="K43" s="6">
        <v>171.661</v>
      </c>
      <c r="L43" s="12">
        <f t="shared" si="6"/>
        <v>289.57219251336892</v>
      </c>
      <c r="M43" s="287">
        <f t="shared" si="7"/>
        <v>0</v>
      </c>
      <c r="N43" s="32">
        <f t="shared" si="8"/>
        <v>289.57219251336892</v>
      </c>
      <c r="O43" s="288">
        <f t="shared" si="12"/>
        <v>49708.252139037424</v>
      </c>
      <c r="P43" s="214">
        <v>1</v>
      </c>
      <c r="Q43" s="14">
        <f t="shared" si="9"/>
        <v>49708.252139037424</v>
      </c>
      <c r="R43" s="415">
        <v>0.15</v>
      </c>
      <c r="S43" s="59">
        <f t="shared" si="10"/>
        <v>57164.489959893035</v>
      </c>
      <c r="T43" s="7"/>
      <c r="U43" s="29">
        <f t="shared" si="11"/>
        <v>57164.489959893035</v>
      </c>
      <c r="W43" s="20" t="s">
        <v>118</v>
      </c>
      <c r="X43" s="22"/>
      <c r="Y43" s="23"/>
      <c r="Z43" s="37">
        <f t="shared" ca="1" si="14"/>
        <v>4815.6182974463927</v>
      </c>
      <c r="AA43" s="375" t="str">
        <f t="shared" si="15"/>
        <v/>
      </c>
      <c r="AB43" s="45">
        <f t="shared" ca="1" si="13"/>
        <v>4815.6182974463927</v>
      </c>
      <c r="AD43" s="37">
        <f t="shared" ca="1" si="16"/>
        <v>57164.489959893035</v>
      </c>
      <c r="AE43" s="38" t="str">
        <f t="shared" si="17"/>
        <v/>
      </c>
      <c r="AF43" s="45">
        <f t="shared" ca="1" si="18"/>
        <v>57164.489959893035</v>
      </c>
    </row>
    <row r="44" spans="2:32" x14ac:dyDescent="0.3">
      <c r="B44" s="3" t="s">
        <v>340</v>
      </c>
      <c r="C44" s="4" t="s">
        <v>224</v>
      </c>
      <c r="D44" s="4"/>
      <c r="E44" s="308">
        <v>1975</v>
      </c>
      <c r="F44" s="308" t="s">
        <v>122</v>
      </c>
      <c r="G44" s="404">
        <v>250</v>
      </c>
      <c r="H44" s="4"/>
      <c r="I44" s="308" t="s">
        <v>232</v>
      </c>
      <c r="J44" s="5"/>
      <c r="K44" s="6">
        <v>133.238</v>
      </c>
      <c r="L44" s="12">
        <f t="shared" si="6"/>
        <v>289.57219251336892</v>
      </c>
      <c r="M44" s="287">
        <f t="shared" si="7"/>
        <v>0</v>
      </c>
      <c r="N44" s="32">
        <f t="shared" si="8"/>
        <v>289.57219251336892</v>
      </c>
      <c r="O44" s="288">
        <f t="shared" si="12"/>
        <v>38582.019786096251</v>
      </c>
      <c r="P44" s="214">
        <v>1</v>
      </c>
      <c r="Q44" s="14">
        <f t="shared" si="9"/>
        <v>38582.019786096251</v>
      </c>
      <c r="R44" s="415">
        <v>0.15</v>
      </c>
      <c r="S44" s="59">
        <f t="shared" si="10"/>
        <v>44369.322754010682</v>
      </c>
      <c r="T44" s="7"/>
      <c r="U44" s="29">
        <f t="shared" si="11"/>
        <v>44369.322754010682</v>
      </c>
      <c r="W44" s="20" t="s">
        <v>118</v>
      </c>
      <c r="X44" s="22"/>
      <c r="Y44" s="23"/>
      <c r="Z44" s="37">
        <f t="shared" ca="1" si="14"/>
        <v>4815.6182974463927</v>
      </c>
      <c r="AA44" s="375" t="str">
        <f t="shared" si="15"/>
        <v/>
      </c>
      <c r="AB44" s="45">
        <f t="shared" ca="1" si="13"/>
        <v>4815.6182974463927</v>
      </c>
      <c r="AD44" s="37">
        <f t="shared" ca="1" si="16"/>
        <v>44369.322754010675</v>
      </c>
      <c r="AE44" s="38" t="str">
        <f t="shared" si="17"/>
        <v/>
      </c>
      <c r="AF44" s="45">
        <f t="shared" ca="1" si="18"/>
        <v>44369.322754010675</v>
      </c>
    </row>
    <row r="45" spans="2:32" x14ac:dyDescent="0.3">
      <c r="B45" s="3" t="s">
        <v>340</v>
      </c>
      <c r="C45" s="4" t="s">
        <v>224</v>
      </c>
      <c r="D45" s="4"/>
      <c r="E45" s="308">
        <v>1973</v>
      </c>
      <c r="F45" s="308" t="s">
        <v>122</v>
      </c>
      <c r="G45" s="404">
        <v>250</v>
      </c>
      <c r="H45" s="4"/>
      <c r="I45" s="308" t="s">
        <v>232</v>
      </c>
      <c r="J45" s="5"/>
      <c r="K45" s="6">
        <v>133.238</v>
      </c>
      <c r="L45" s="12">
        <f t="shared" si="6"/>
        <v>289.57219251336892</v>
      </c>
      <c r="M45" s="287">
        <f t="shared" si="7"/>
        <v>0</v>
      </c>
      <c r="N45" s="32">
        <f t="shared" si="8"/>
        <v>289.57219251336892</v>
      </c>
      <c r="O45" s="288">
        <f t="shared" si="12"/>
        <v>38582.019786096251</v>
      </c>
      <c r="P45" s="214">
        <v>1</v>
      </c>
      <c r="Q45" s="14">
        <f t="shared" si="9"/>
        <v>38582.019786096251</v>
      </c>
      <c r="R45" s="415">
        <v>0.15</v>
      </c>
      <c r="S45" s="59">
        <f t="shared" si="10"/>
        <v>44369.322754010682</v>
      </c>
      <c r="T45" s="7"/>
      <c r="U45" s="29">
        <f t="shared" si="11"/>
        <v>44369.322754010682</v>
      </c>
      <c r="W45" s="20" t="s">
        <v>118</v>
      </c>
      <c r="X45" s="22"/>
      <c r="Y45" s="23"/>
      <c r="Z45" s="37">
        <f t="shared" ca="1" si="14"/>
        <v>4815.6182974463927</v>
      </c>
      <c r="AA45" s="375" t="str">
        <f t="shared" si="15"/>
        <v/>
      </c>
      <c r="AB45" s="45">
        <f t="shared" ca="1" si="13"/>
        <v>4815.6182974463927</v>
      </c>
      <c r="AD45" s="37">
        <f t="shared" ca="1" si="16"/>
        <v>44369.322754010675</v>
      </c>
      <c r="AE45" s="38" t="str">
        <f t="shared" si="17"/>
        <v/>
      </c>
      <c r="AF45" s="45">
        <f t="shared" ca="1" si="18"/>
        <v>44369.322754010675</v>
      </c>
    </row>
    <row r="46" spans="2:32" x14ac:dyDescent="0.3">
      <c r="B46" s="3" t="s">
        <v>340</v>
      </c>
      <c r="C46" s="4" t="s">
        <v>224</v>
      </c>
      <c r="D46" s="4"/>
      <c r="E46" s="308">
        <v>1973</v>
      </c>
      <c r="F46" s="308" t="s">
        <v>122</v>
      </c>
      <c r="G46" s="404">
        <v>250</v>
      </c>
      <c r="H46" s="4"/>
      <c r="I46" s="308" t="s">
        <v>232</v>
      </c>
      <c r="J46" s="5"/>
      <c r="K46" s="6">
        <v>133.238</v>
      </c>
      <c r="L46" s="12">
        <f t="shared" si="6"/>
        <v>289.57219251336892</v>
      </c>
      <c r="M46" s="287">
        <f t="shared" si="7"/>
        <v>0</v>
      </c>
      <c r="N46" s="32">
        <f t="shared" si="8"/>
        <v>289.57219251336892</v>
      </c>
      <c r="O46" s="288">
        <f t="shared" si="12"/>
        <v>38582.019786096251</v>
      </c>
      <c r="P46" s="214">
        <v>1</v>
      </c>
      <c r="Q46" s="14">
        <f t="shared" si="9"/>
        <v>38582.019786096251</v>
      </c>
      <c r="R46" s="415">
        <v>0.15</v>
      </c>
      <c r="S46" s="59">
        <f t="shared" si="10"/>
        <v>44369.322754010682</v>
      </c>
      <c r="T46" s="7"/>
      <c r="U46" s="29">
        <f t="shared" si="11"/>
        <v>44369.322754010682</v>
      </c>
      <c r="W46" s="20" t="s">
        <v>118</v>
      </c>
      <c r="X46" s="22"/>
      <c r="Y46" s="23"/>
      <c r="Z46" s="37">
        <f t="shared" ca="1" si="14"/>
        <v>4815.6182974463927</v>
      </c>
      <c r="AA46" s="375" t="str">
        <f t="shared" si="15"/>
        <v/>
      </c>
      <c r="AB46" s="45">
        <f t="shared" ca="1" si="13"/>
        <v>4815.6182974463927</v>
      </c>
      <c r="AD46" s="37">
        <f t="shared" ca="1" si="16"/>
        <v>44369.322754010675</v>
      </c>
      <c r="AE46" s="38" t="str">
        <f t="shared" si="17"/>
        <v/>
      </c>
      <c r="AF46" s="45">
        <f t="shared" ca="1" si="18"/>
        <v>44369.322754010675</v>
      </c>
    </row>
    <row r="47" spans="2:32" x14ac:dyDescent="0.3">
      <c r="B47" s="3" t="s">
        <v>340</v>
      </c>
      <c r="C47" s="4" t="s">
        <v>224</v>
      </c>
      <c r="D47" s="4"/>
      <c r="E47" s="308">
        <v>1973</v>
      </c>
      <c r="F47" s="308" t="s">
        <v>122</v>
      </c>
      <c r="G47" s="404">
        <v>250</v>
      </c>
      <c r="H47" s="4"/>
      <c r="I47" s="308" t="s">
        <v>232</v>
      </c>
      <c r="J47" s="5"/>
      <c r="K47" s="6">
        <v>133.238</v>
      </c>
      <c r="L47" s="12">
        <f t="shared" si="6"/>
        <v>289.57219251336892</v>
      </c>
      <c r="M47" s="287">
        <f t="shared" si="7"/>
        <v>0</v>
      </c>
      <c r="N47" s="32">
        <f t="shared" si="8"/>
        <v>289.57219251336892</v>
      </c>
      <c r="O47" s="288">
        <f t="shared" si="12"/>
        <v>38582.019786096251</v>
      </c>
      <c r="P47" s="214">
        <v>1</v>
      </c>
      <c r="Q47" s="14">
        <f t="shared" si="9"/>
        <v>38582.019786096251</v>
      </c>
      <c r="R47" s="415">
        <v>0.15</v>
      </c>
      <c r="S47" s="59">
        <f t="shared" si="10"/>
        <v>44369.322754010682</v>
      </c>
      <c r="T47" s="7"/>
      <c r="U47" s="29">
        <f t="shared" si="11"/>
        <v>44369.322754010682</v>
      </c>
      <c r="W47" s="20" t="s">
        <v>118</v>
      </c>
      <c r="X47" s="22"/>
      <c r="Y47" s="23"/>
      <c r="Z47" s="37">
        <f t="shared" ca="1" si="14"/>
        <v>4815.6182974463927</v>
      </c>
      <c r="AA47" s="375" t="str">
        <f t="shared" si="15"/>
        <v/>
      </c>
      <c r="AB47" s="45">
        <f t="shared" ca="1" si="13"/>
        <v>4815.6182974463927</v>
      </c>
      <c r="AD47" s="37">
        <f t="shared" ca="1" si="16"/>
        <v>44369.322754010675</v>
      </c>
      <c r="AE47" s="38" t="str">
        <f t="shared" si="17"/>
        <v/>
      </c>
      <c r="AF47" s="45">
        <f t="shared" ca="1" si="18"/>
        <v>44369.322754010675</v>
      </c>
    </row>
    <row r="48" spans="2:32" x14ac:dyDescent="0.3">
      <c r="B48" s="3" t="s">
        <v>342</v>
      </c>
      <c r="C48" s="4" t="s">
        <v>224</v>
      </c>
      <c r="D48" s="4"/>
      <c r="E48" s="308">
        <v>1975</v>
      </c>
      <c r="F48" s="308" t="s">
        <v>122</v>
      </c>
      <c r="G48" s="404">
        <v>250</v>
      </c>
      <c r="H48" s="4"/>
      <c r="I48" s="308" t="s">
        <v>232</v>
      </c>
      <c r="J48" s="5"/>
      <c r="K48" s="6">
        <v>239.06700000000001</v>
      </c>
      <c r="L48" s="12">
        <f t="shared" si="6"/>
        <v>289.57219251336892</v>
      </c>
      <c r="M48" s="287">
        <f t="shared" si="7"/>
        <v>0</v>
      </c>
      <c r="N48" s="32">
        <f t="shared" si="8"/>
        <v>289.57219251336892</v>
      </c>
      <c r="O48" s="288">
        <f t="shared" si="12"/>
        <v>69227.155347593565</v>
      </c>
      <c r="P48" s="214">
        <v>1</v>
      </c>
      <c r="Q48" s="14">
        <f t="shared" si="9"/>
        <v>69227.155347593565</v>
      </c>
      <c r="R48" s="415">
        <v>0.15</v>
      </c>
      <c r="S48" s="59">
        <f t="shared" si="10"/>
        <v>79611.228649732599</v>
      </c>
      <c r="T48" s="7"/>
      <c r="U48" s="29">
        <f t="shared" si="11"/>
        <v>79611.228649732599</v>
      </c>
      <c r="W48" s="20" t="s">
        <v>118</v>
      </c>
      <c r="X48" s="22"/>
      <c r="Y48" s="23"/>
      <c r="Z48" s="37">
        <f t="shared" ca="1" si="14"/>
        <v>4815.6182974463927</v>
      </c>
      <c r="AA48" s="375" t="str">
        <f t="shared" si="15"/>
        <v/>
      </c>
      <c r="AB48" s="45">
        <f t="shared" ca="1" si="13"/>
        <v>4815.6182974463927</v>
      </c>
      <c r="AD48" s="37">
        <f t="shared" ca="1" si="16"/>
        <v>79611.228649732599</v>
      </c>
      <c r="AE48" s="38" t="str">
        <f t="shared" si="17"/>
        <v/>
      </c>
      <c r="AF48" s="45">
        <f t="shared" ca="1" si="18"/>
        <v>79611.228649732599</v>
      </c>
    </row>
    <row r="49" spans="2:32" x14ac:dyDescent="0.3">
      <c r="B49" s="3" t="s">
        <v>342</v>
      </c>
      <c r="C49" s="4" t="s">
        <v>224</v>
      </c>
      <c r="D49" s="4"/>
      <c r="E49" s="308">
        <v>1975</v>
      </c>
      <c r="F49" s="308" t="s">
        <v>122</v>
      </c>
      <c r="G49" s="404">
        <v>250</v>
      </c>
      <c r="H49" s="4"/>
      <c r="I49" s="308" t="s">
        <v>232</v>
      </c>
      <c r="J49" s="5"/>
      <c r="K49" s="6">
        <v>239.06700000000001</v>
      </c>
      <c r="L49" s="12">
        <f t="shared" si="6"/>
        <v>289.57219251336892</v>
      </c>
      <c r="M49" s="287">
        <f t="shared" si="7"/>
        <v>0</v>
      </c>
      <c r="N49" s="32">
        <f t="shared" si="8"/>
        <v>289.57219251336892</v>
      </c>
      <c r="O49" s="288">
        <f t="shared" si="12"/>
        <v>69227.155347593565</v>
      </c>
      <c r="P49" s="214">
        <v>1</v>
      </c>
      <c r="Q49" s="14">
        <f t="shared" si="9"/>
        <v>69227.155347593565</v>
      </c>
      <c r="R49" s="415">
        <v>0.15</v>
      </c>
      <c r="S49" s="59">
        <f t="shared" si="10"/>
        <v>79611.228649732599</v>
      </c>
      <c r="T49" s="7"/>
      <c r="U49" s="29">
        <f t="shared" si="11"/>
        <v>79611.228649732599</v>
      </c>
      <c r="W49" s="20" t="s">
        <v>118</v>
      </c>
      <c r="X49" s="22"/>
      <c r="Y49" s="23"/>
      <c r="Z49" s="37">
        <f t="shared" ca="1" si="14"/>
        <v>4815.6182974463927</v>
      </c>
      <c r="AA49" s="375" t="str">
        <f t="shared" si="15"/>
        <v/>
      </c>
      <c r="AB49" s="45">
        <f t="shared" ca="1" si="13"/>
        <v>4815.6182974463927</v>
      </c>
      <c r="AD49" s="37">
        <f t="shared" ca="1" si="16"/>
        <v>79611.228649732599</v>
      </c>
      <c r="AE49" s="38" t="str">
        <f t="shared" si="17"/>
        <v/>
      </c>
      <c r="AF49" s="45">
        <f t="shared" ca="1" si="18"/>
        <v>79611.228649732599</v>
      </c>
    </row>
    <row r="50" spans="2:32" x14ac:dyDescent="0.3">
      <c r="B50" s="3" t="s">
        <v>343</v>
      </c>
      <c r="C50" s="4" t="s">
        <v>224</v>
      </c>
      <c r="D50" s="4"/>
      <c r="E50" s="308">
        <v>1975</v>
      </c>
      <c r="F50" s="308" t="s">
        <v>122</v>
      </c>
      <c r="G50" s="404">
        <v>200</v>
      </c>
      <c r="H50" s="4"/>
      <c r="I50" s="308" t="s">
        <v>231</v>
      </c>
      <c r="J50" s="5"/>
      <c r="K50" s="6">
        <v>172.983</v>
      </c>
      <c r="L50" s="12">
        <f t="shared" si="6"/>
        <v>246.84842640483913</v>
      </c>
      <c r="M50" s="287">
        <f t="shared" si="7"/>
        <v>0</v>
      </c>
      <c r="N50" s="32">
        <f t="shared" si="8"/>
        <v>246.84842640483913</v>
      </c>
      <c r="O50" s="288">
        <f t="shared" si="12"/>
        <v>42700.58134478829</v>
      </c>
      <c r="P50" s="214">
        <v>1</v>
      </c>
      <c r="Q50" s="14">
        <f t="shared" si="9"/>
        <v>42700.58134478829</v>
      </c>
      <c r="R50" s="415">
        <v>0.15</v>
      </c>
      <c r="S50" s="59">
        <f t="shared" si="10"/>
        <v>49105.668546506531</v>
      </c>
      <c r="T50" s="7"/>
      <c r="U50" s="29">
        <f t="shared" si="11"/>
        <v>49105.668546506531</v>
      </c>
      <c r="W50" s="20" t="s">
        <v>118</v>
      </c>
      <c r="X50" s="22"/>
      <c r="Y50" s="23"/>
      <c r="Z50" s="37">
        <f t="shared" ca="1" si="14"/>
        <v>4815.6182974463927</v>
      </c>
      <c r="AA50" s="375" t="str">
        <f t="shared" si="15"/>
        <v/>
      </c>
      <c r="AB50" s="45">
        <f t="shared" ca="1" si="13"/>
        <v>4815.6182974463927</v>
      </c>
      <c r="AD50" s="37">
        <f t="shared" ca="1" si="16"/>
        <v>49105.668546506531</v>
      </c>
      <c r="AE50" s="38" t="str">
        <f t="shared" si="17"/>
        <v/>
      </c>
      <c r="AF50" s="45">
        <f t="shared" ca="1" si="18"/>
        <v>49105.668546506531</v>
      </c>
    </row>
    <row r="51" spans="2:32" x14ac:dyDescent="0.3">
      <c r="B51" s="3" t="s">
        <v>343</v>
      </c>
      <c r="C51" s="4" t="s">
        <v>224</v>
      </c>
      <c r="D51" s="4"/>
      <c r="E51" s="308">
        <v>1975</v>
      </c>
      <c r="F51" s="308" t="s">
        <v>122</v>
      </c>
      <c r="G51" s="404">
        <v>250</v>
      </c>
      <c r="H51" s="4"/>
      <c r="I51" s="308" t="s">
        <v>232</v>
      </c>
      <c r="J51" s="5"/>
      <c r="K51" s="6">
        <v>172.983</v>
      </c>
      <c r="L51" s="12">
        <f t="shared" si="6"/>
        <v>289.57219251336892</v>
      </c>
      <c r="M51" s="287">
        <f t="shared" si="7"/>
        <v>0</v>
      </c>
      <c r="N51" s="32">
        <f t="shared" si="8"/>
        <v>289.57219251336892</v>
      </c>
      <c r="O51" s="288">
        <f t="shared" si="12"/>
        <v>50091.066577540099</v>
      </c>
      <c r="P51" s="214">
        <v>1</v>
      </c>
      <c r="Q51" s="14">
        <f t="shared" si="9"/>
        <v>50091.066577540099</v>
      </c>
      <c r="R51" s="415">
        <v>0.15</v>
      </c>
      <c r="S51" s="59">
        <f t="shared" si="10"/>
        <v>57604.726564171113</v>
      </c>
      <c r="T51" s="7"/>
      <c r="U51" s="29">
        <f t="shared" si="11"/>
        <v>57604.726564171113</v>
      </c>
      <c r="W51" s="20" t="s">
        <v>118</v>
      </c>
      <c r="X51" s="22"/>
      <c r="Y51" s="23"/>
      <c r="Z51" s="37">
        <f t="shared" ca="1" si="14"/>
        <v>4815.6182974463927</v>
      </c>
      <c r="AA51" s="375" t="str">
        <f t="shared" si="15"/>
        <v/>
      </c>
      <c r="AB51" s="45">
        <f t="shared" ca="1" si="13"/>
        <v>4815.6182974463927</v>
      </c>
      <c r="AD51" s="37">
        <f t="shared" ca="1" si="16"/>
        <v>57604.726564171113</v>
      </c>
      <c r="AE51" s="38" t="str">
        <f t="shared" si="17"/>
        <v/>
      </c>
      <c r="AF51" s="45">
        <f t="shared" ca="1" si="18"/>
        <v>57604.726564171113</v>
      </c>
    </row>
    <row r="52" spans="2:32" x14ac:dyDescent="0.3">
      <c r="B52" s="3" t="s">
        <v>344</v>
      </c>
      <c r="C52" s="4" t="s">
        <v>224</v>
      </c>
      <c r="D52" s="4"/>
      <c r="E52" s="308">
        <v>1990</v>
      </c>
      <c r="F52" s="308" t="s">
        <v>347</v>
      </c>
      <c r="G52" s="404">
        <v>250</v>
      </c>
      <c r="H52" s="4"/>
      <c r="I52" s="308" t="s">
        <v>232</v>
      </c>
      <c r="J52" s="5"/>
      <c r="K52" s="6">
        <v>401.108</v>
      </c>
      <c r="L52" s="12">
        <f t="shared" si="6"/>
        <v>289.57219251336892</v>
      </c>
      <c r="M52" s="287">
        <f t="shared" si="7"/>
        <v>0</v>
      </c>
      <c r="N52" s="32">
        <f t="shared" si="8"/>
        <v>289.57219251336892</v>
      </c>
      <c r="O52" s="288">
        <f t="shared" si="12"/>
        <v>116149.72299465239</v>
      </c>
      <c r="P52" s="214">
        <v>1</v>
      </c>
      <c r="Q52" s="14">
        <f t="shared" si="9"/>
        <v>116149.72299465239</v>
      </c>
      <c r="R52" s="415">
        <v>0.15</v>
      </c>
      <c r="S52" s="59">
        <f t="shared" si="10"/>
        <v>133572.18144385025</v>
      </c>
      <c r="T52" s="7"/>
      <c r="U52" s="29">
        <f t="shared" si="11"/>
        <v>133572.18144385025</v>
      </c>
      <c r="W52" s="20" t="s">
        <v>118</v>
      </c>
      <c r="X52" s="22"/>
      <c r="Y52" s="23"/>
      <c r="Z52" s="37">
        <f t="shared" ca="1" si="14"/>
        <v>4815.6182974463927</v>
      </c>
      <c r="AA52" s="375" t="str">
        <f t="shared" si="15"/>
        <v/>
      </c>
      <c r="AB52" s="45">
        <f t="shared" ca="1" si="13"/>
        <v>4815.6182974463927</v>
      </c>
      <c r="AD52" s="37">
        <f t="shared" ca="1" si="16"/>
        <v>133572.18144385025</v>
      </c>
      <c r="AE52" s="38" t="str">
        <f t="shared" si="17"/>
        <v/>
      </c>
      <c r="AF52" s="45">
        <f t="shared" ca="1" si="18"/>
        <v>133572.18144385025</v>
      </c>
    </row>
    <row r="53" spans="2:32" x14ac:dyDescent="0.3">
      <c r="B53" s="3" t="s">
        <v>344</v>
      </c>
      <c r="C53" s="4" t="s">
        <v>224</v>
      </c>
      <c r="D53" s="4"/>
      <c r="E53" s="308">
        <v>0</v>
      </c>
      <c r="F53" s="308">
        <v>0</v>
      </c>
      <c r="G53" s="404">
        <v>250</v>
      </c>
      <c r="H53" s="4"/>
      <c r="I53" s="308" t="s">
        <v>232</v>
      </c>
      <c r="J53" s="5"/>
      <c r="K53" s="6">
        <v>401.108</v>
      </c>
      <c r="L53" s="12">
        <f t="shared" si="6"/>
        <v>289.57219251336892</v>
      </c>
      <c r="M53" s="287">
        <f t="shared" si="7"/>
        <v>0</v>
      </c>
      <c r="N53" s="32">
        <f t="shared" si="8"/>
        <v>289.57219251336892</v>
      </c>
      <c r="O53" s="288">
        <f t="shared" si="12"/>
        <v>116149.72299465239</v>
      </c>
      <c r="P53" s="214">
        <v>1</v>
      </c>
      <c r="Q53" s="14">
        <f t="shared" si="9"/>
        <v>116149.72299465239</v>
      </c>
      <c r="R53" s="415">
        <v>0.15</v>
      </c>
      <c r="S53" s="59">
        <f t="shared" si="10"/>
        <v>133572.18144385025</v>
      </c>
      <c r="T53" s="7"/>
      <c r="U53" s="29">
        <f t="shared" si="11"/>
        <v>133572.18144385025</v>
      </c>
      <c r="W53" s="20" t="s">
        <v>118</v>
      </c>
      <c r="X53" s="22"/>
      <c r="Y53" s="23"/>
      <c r="Z53" s="37">
        <f t="shared" ca="1" si="14"/>
        <v>4815.6182974463927</v>
      </c>
      <c r="AA53" s="375" t="str">
        <f t="shared" si="15"/>
        <v/>
      </c>
      <c r="AB53" s="45">
        <f t="shared" ca="1" si="13"/>
        <v>4815.6182974463927</v>
      </c>
      <c r="AD53" s="37">
        <f t="shared" ca="1" si="16"/>
        <v>133572.18144385025</v>
      </c>
      <c r="AE53" s="38" t="str">
        <f t="shared" si="17"/>
        <v/>
      </c>
      <c r="AF53" s="45">
        <f t="shared" ca="1" si="18"/>
        <v>133572.18144385025</v>
      </c>
    </row>
    <row r="54" spans="2:32" x14ac:dyDescent="0.3">
      <c r="B54" s="3" t="s">
        <v>344</v>
      </c>
      <c r="C54" s="4" t="s">
        <v>224</v>
      </c>
      <c r="D54" s="4"/>
      <c r="E54" s="308">
        <v>1990</v>
      </c>
      <c r="F54" s="308" t="s">
        <v>348</v>
      </c>
      <c r="G54" s="404">
        <v>250</v>
      </c>
      <c r="H54" s="4"/>
      <c r="I54" s="308" t="s">
        <v>232</v>
      </c>
      <c r="J54" s="5"/>
      <c r="K54" s="6">
        <v>401.108</v>
      </c>
      <c r="L54" s="12">
        <f t="shared" si="6"/>
        <v>289.57219251336892</v>
      </c>
      <c r="M54" s="287">
        <f t="shared" si="7"/>
        <v>0</v>
      </c>
      <c r="N54" s="32">
        <f t="shared" si="8"/>
        <v>289.57219251336892</v>
      </c>
      <c r="O54" s="288">
        <f t="shared" si="12"/>
        <v>116149.72299465239</v>
      </c>
      <c r="P54" s="214">
        <v>1</v>
      </c>
      <c r="Q54" s="14">
        <f t="shared" si="9"/>
        <v>116149.72299465239</v>
      </c>
      <c r="R54" s="415">
        <v>0.15</v>
      </c>
      <c r="S54" s="59">
        <f t="shared" si="10"/>
        <v>133572.18144385025</v>
      </c>
      <c r="T54" s="7"/>
      <c r="U54" s="29">
        <f t="shared" si="11"/>
        <v>133572.18144385025</v>
      </c>
      <c r="W54" s="20" t="s">
        <v>118</v>
      </c>
      <c r="X54" s="22"/>
      <c r="Y54" s="23"/>
      <c r="Z54" s="37">
        <f t="shared" ca="1" si="14"/>
        <v>4815.6182974463927</v>
      </c>
      <c r="AA54" s="375" t="str">
        <f t="shared" si="15"/>
        <v/>
      </c>
      <c r="AB54" s="45">
        <f t="shared" ca="1" si="13"/>
        <v>4815.6182974463927</v>
      </c>
      <c r="AD54" s="37">
        <f t="shared" ca="1" si="16"/>
        <v>133572.18144385025</v>
      </c>
      <c r="AE54" s="38" t="str">
        <f t="shared" si="17"/>
        <v/>
      </c>
      <c r="AF54" s="45">
        <f t="shared" ca="1" si="18"/>
        <v>133572.18144385025</v>
      </c>
    </row>
    <row r="55" spans="2:32" x14ac:dyDescent="0.3">
      <c r="B55" s="3" t="s">
        <v>345</v>
      </c>
      <c r="C55" s="4" t="s">
        <v>224</v>
      </c>
      <c r="D55" s="4"/>
      <c r="E55" s="308">
        <v>1990</v>
      </c>
      <c r="F55" s="308" t="s">
        <v>348</v>
      </c>
      <c r="G55" s="404">
        <v>250</v>
      </c>
      <c r="H55" s="4"/>
      <c r="I55" s="308" t="s">
        <v>232</v>
      </c>
      <c r="J55" s="5"/>
      <c r="K55" s="6">
        <v>21.863600000000002</v>
      </c>
      <c r="L55" s="12">
        <f t="shared" si="6"/>
        <v>289.57219251336892</v>
      </c>
      <c r="M55" s="287">
        <f t="shared" si="7"/>
        <v>0</v>
      </c>
      <c r="N55" s="32">
        <f t="shared" si="8"/>
        <v>289.57219251336892</v>
      </c>
      <c r="O55" s="288">
        <f t="shared" si="12"/>
        <v>6331.0905882352936</v>
      </c>
      <c r="P55" s="214">
        <v>1</v>
      </c>
      <c r="Q55" s="14">
        <f t="shared" si="9"/>
        <v>6331.0905882352936</v>
      </c>
      <c r="R55" s="415">
        <v>0.15</v>
      </c>
      <c r="S55" s="59">
        <f t="shared" si="10"/>
        <v>7280.7541764705875</v>
      </c>
      <c r="T55" s="7"/>
      <c r="U55" s="29">
        <f t="shared" si="11"/>
        <v>7280.7541764705875</v>
      </c>
      <c r="W55" s="20" t="s">
        <v>118</v>
      </c>
      <c r="X55" s="22"/>
      <c r="Y55" s="23"/>
      <c r="Z55" s="37">
        <f t="shared" ca="1" si="14"/>
        <v>4815.6182974463927</v>
      </c>
      <c r="AA55" s="375" t="str">
        <f t="shared" si="15"/>
        <v/>
      </c>
      <c r="AB55" s="45">
        <f t="shared" ca="1" si="13"/>
        <v>4815.6182974463927</v>
      </c>
      <c r="AD55" s="37">
        <f t="shared" ca="1" si="16"/>
        <v>7280.7541764705884</v>
      </c>
      <c r="AE55" s="38" t="str">
        <f t="shared" si="17"/>
        <v/>
      </c>
      <c r="AF55" s="45">
        <f t="shared" ca="1" si="18"/>
        <v>7280.7541764705884</v>
      </c>
    </row>
    <row r="56" spans="2:32" s="408" customFormat="1" x14ac:dyDescent="0.3">
      <c r="B56" s="481" t="s">
        <v>689</v>
      </c>
      <c r="C56" s="482" t="s">
        <v>224</v>
      </c>
      <c r="D56" s="482"/>
      <c r="E56" s="404"/>
      <c r="F56" s="483" t="s">
        <v>346</v>
      </c>
      <c r="G56" s="404">
        <v>150</v>
      </c>
      <c r="H56" s="482"/>
      <c r="I56" s="404" t="s">
        <v>230</v>
      </c>
      <c r="J56" s="5"/>
      <c r="K56" s="6">
        <v>1090.67</v>
      </c>
      <c r="L56" s="12">
        <f t="shared" ref="L56:L62" si="19">IFERROR(VLOOKUP(I56,UR_N1,3,FALSE),"")</f>
        <v>204.12466029630926</v>
      </c>
      <c r="M56" s="287">
        <f t="shared" ref="M56:M62" si="20">IFERROR(L56*J56,0)</f>
        <v>0</v>
      </c>
      <c r="N56" s="32">
        <f t="shared" ref="N56:N62" si="21">IFERROR(VLOOKUP(I56,UR_N1,3,FALSE),"")</f>
        <v>204.12466029630926</v>
      </c>
      <c r="O56" s="288">
        <f t="shared" ref="O56:O62" si="22">IFERROR(N56*K56,0)</f>
        <v>222632.64324537563</v>
      </c>
      <c r="P56" s="214">
        <v>1</v>
      </c>
      <c r="Q56" s="14">
        <f t="shared" ref="Q56:Q62" si="23">O56*P56</f>
        <v>222632.64324537563</v>
      </c>
      <c r="R56" s="415">
        <v>0.15</v>
      </c>
      <c r="S56" s="59">
        <f t="shared" ref="S56:S62" si="24">Q56*(1+R56)</f>
        <v>256027.53973218196</v>
      </c>
      <c r="T56" s="410"/>
      <c r="U56" s="29">
        <f t="shared" ref="U56:U62" si="25">(S56*(1-T56))+M56</f>
        <v>256027.53973218196</v>
      </c>
      <c r="W56" s="20"/>
      <c r="X56" s="22" t="s">
        <v>118</v>
      </c>
      <c r="Y56" s="23"/>
      <c r="Z56" s="37" t="str">
        <f t="shared" ref="Z56:Z62" si="26">IF(W56="","",Z$8)</f>
        <v/>
      </c>
      <c r="AA56" s="375">
        <f t="shared" ref="AA56:AA62" ca="1" si="27">IF(X56="","",AA$8)</f>
        <v>439.14923902918241</v>
      </c>
      <c r="AB56" s="45">
        <f t="shared" ref="AB56:AB62" ca="1" si="28">SUM(Z56:AA56)</f>
        <v>439.14923902918241</v>
      </c>
      <c r="AD56" s="37" t="str">
        <f t="shared" ref="AD56:AD62" si="29">IF(W56="","",IFERROR(W56*$U56,$U56/$AB56*Z56))</f>
        <v/>
      </c>
      <c r="AE56" s="38">
        <f t="shared" ref="AE56:AE62" ca="1" si="30">IF(X56="","",IFERROR(X56*$U56,$U56/$AB56*AA56))</f>
        <v>256027.53973218199</v>
      </c>
      <c r="AF56" s="45">
        <f t="shared" ref="AF56:AF62" ca="1" si="31">SUM(AD56:AE56)</f>
        <v>256027.53973218199</v>
      </c>
    </row>
    <row r="57" spans="2:32" s="408" customFormat="1" x14ac:dyDescent="0.3">
      <c r="B57" s="481" t="s">
        <v>690</v>
      </c>
      <c r="C57" s="482" t="s">
        <v>224</v>
      </c>
      <c r="D57" s="482"/>
      <c r="E57" s="404"/>
      <c r="F57" s="404"/>
      <c r="G57" s="404">
        <v>150</v>
      </c>
      <c r="H57" s="482"/>
      <c r="I57" s="404" t="s">
        <v>230</v>
      </c>
      <c r="J57" s="5"/>
      <c r="K57" s="6">
        <v>1262.83</v>
      </c>
      <c r="L57" s="12">
        <f t="shared" si="19"/>
        <v>204.12466029630926</v>
      </c>
      <c r="M57" s="287">
        <f t="shared" si="20"/>
        <v>0</v>
      </c>
      <c r="N57" s="32">
        <f t="shared" si="21"/>
        <v>204.12466029630926</v>
      </c>
      <c r="O57" s="288">
        <f t="shared" si="22"/>
        <v>257774.7447619882</v>
      </c>
      <c r="P57" s="214">
        <v>1</v>
      </c>
      <c r="Q57" s="14">
        <f t="shared" si="23"/>
        <v>257774.7447619882</v>
      </c>
      <c r="R57" s="415">
        <v>0.15</v>
      </c>
      <c r="S57" s="59">
        <f t="shared" si="24"/>
        <v>296440.9564762864</v>
      </c>
      <c r="T57" s="410"/>
      <c r="U57" s="29">
        <f t="shared" si="25"/>
        <v>296440.9564762864</v>
      </c>
      <c r="W57" s="20"/>
      <c r="X57" s="22" t="s">
        <v>118</v>
      </c>
      <c r="Y57" s="23"/>
      <c r="Z57" s="37" t="str">
        <f t="shared" si="26"/>
        <v/>
      </c>
      <c r="AA57" s="375">
        <f t="shared" ca="1" si="27"/>
        <v>439.14923902918241</v>
      </c>
      <c r="AB57" s="45">
        <f t="shared" ca="1" si="28"/>
        <v>439.14923902918241</v>
      </c>
      <c r="AD57" s="37" t="str">
        <f t="shared" si="29"/>
        <v/>
      </c>
      <c r="AE57" s="38">
        <f t="shared" ca="1" si="30"/>
        <v>296440.9564762864</v>
      </c>
      <c r="AF57" s="45">
        <f t="shared" ca="1" si="31"/>
        <v>296440.9564762864</v>
      </c>
    </row>
    <row r="58" spans="2:32" s="408" customFormat="1" x14ac:dyDescent="0.3">
      <c r="B58" s="481" t="s">
        <v>691</v>
      </c>
      <c r="C58" s="482" t="s">
        <v>224</v>
      </c>
      <c r="D58" s="482"/>
      <c r="E58" s="404"/>
      <c r="F58" s="404"/>
      <c r="G58" s="404">
        <v>150</v>
      </c>
      <c r="H58" s="482"/>
      <c r="I58" s="404" t="s">
        <v>230</v>
      </c>
      <c r="J58" s="5"/>
      <c r="K58" s="6">
        <v>377.72899999999998</v>
      </c>
      <c r="L58" s="12">
        <f t="shared" si="19"/>
        <v>204.12466029630926</v>
      </c>
      <c r="M58" s="287">
        <f t="shared" si="20"/>
        <v>0</v>
      </c>
      <c r="N58" s="32">
        <f t="shared" si="21"/>
        <v>204.12466029630926</v>
      </c>
      <c r="O58" s="288">
        <f t="shared" si="22"/>
        <v>77103.803809064601</v>
      </c>
      <c r="P58" s="214">
        <v>1</v>
      </c>
      <c r="Q58" s="14">
        <f t="shared" si="23"/>
        <v>77103.803809064601</v>
      </c>
      <c r="R58" s="415">
        <v>0.15</v>
      </c>
      <c r="S58" s="59">
        <f t="shared" si="24"/>
        <v>88669.374380424284</v>
      </c>
      <c r="T58" s="410"/>
      <c r="U58" s="29">
        <f t="shared" si="25"/>
        <v>88669.374380424284</v>
      </c>
      <c r="W58" s="20"/>
      <c r="X58" s="22" t="s">
        <v>118</v>
      </c>
      <c r="Y58" s="23"/>
      <c r="Z58" s="37" t="str">
        <f t="shared" si="26"/>
        <v/>
      </c>
      <c r="AA58" s="375">
        <f t="shared" ca="1" si="27"/>
        <v>439.14923902918241</v>
      </c>
      <c r="AB58" s="45">
        <f t="shared" ca="1" si="28"/>
        <v>439.14923902918241</v>
      </c>
      <c r="AD58" s="37" t="str">
        <f t="shared" si="29"/>
        <v/>
      </c>
      <c r="AE58" s="38">
        <f t="shared" ca="1" si="30"/>
        <v>88669.374380424284</v>
      </c>
      <c r="AF58" s="45">
        <f t="shared" ca="1" si="31"/>
        <v>88669.374380424284</v>
      </c>
    </row>
    <row r="59" spans="2:32" s="408" customFormat="1" x14ac:dyDescent="0.3">
      <c r="B59" s="481" t="s">
        <v>692</v>
      </c>
      <c r="C59" s="482" t="s">
        <v>224</v>
      </c>
      <c r="D59" s="482"/>
      <c r="E59" s="404"/>
      <c r="F59" s="404"/>
      <c r="G59" s="404">
        <v>150</v>
      </c>
      <c r="H59" s="482"/>
      <c r="I59" s="404" t="s">
        <v>230</v>
      </c>
      <c r="J59" s="5"/>
      <c r="K59" s="6">
        <v>145.99</v>
      </c>
      <c r="L59" s="12">
        <f t="shared" si="19"/>
        <v>204.12466029630926</v>
      </c>
      <c r="M59" s="287">
        <f t="shared" si="20"/>
        <v>0</v>
      </c>
      <c r="N59" s="32">
        <f t="shared" si="21"/>
        <v>204.12466029630926</v>
      </c>
      <c r="O59" s="288">
        <f t="shared" si="22"/>
        <v>29800.159156658192</v>
      </c>
      <c r="P59" s="214">
        <v>1</v>
      </c>
      <c r="Q59" s="14">
        <f t="shared" si="23"/>
        <v>29800.159156658192</v>
      </c>
      <c r="R59" s="415">
        <v>0.15</v>
      </c>
      <c r="S59" s="59">
        <f t="shared" si="24"/>
        <v>34270.183030156921</v>
      </c>
      <c r="T59" s="410"/>
      <c r="U59" s="29">
        <f t="shared" si="25"/>
        <v>34270.183030156921</v>
      </c>
      <c r="W59" s="20"/>
      <c r="X59" s="22" t="s">
        <v>118</v>
      </c>
      <c r="Y59" s="23"/>
      <c r="Z59" s="37" t="str">
        <f t="shared" si="26"/>
        <v/>
      </c>
      <c r="AA59" s="375">
        <f t="shared" ca="1" si="27"/>
        <v>439.14923902918241</v>
      </c>
      <c r="AB59" s="45">
        <f t="shared" ca="1" si="28"/>
        <v>439.14923902918241</v>
      </c>
      <c r="AD59" s="37" t="str">
        <f t="shared" si="29"/>
        <v/>
      </c>
      <c r="AE59" s="38">
        <f t="shared" ca="1" si="30"/>
        <v>34270.183030156921</v>
      </c>
      <c r="AF59" s="45">
        <f t="shared" ca="1" si="31"/>
        <v>34270.183030156921</v>
      </c>
    </row>
    <row r="60" spans="2:32" s="408" customFormat="1" x14ac:dyDescent="0.3">
      <c r="B60" s="481" t="s">
        <v>693</v>
      </c>
      <c r="C60" s="482" t="s">
        <v>224</v>
      </c>
      <c r="D60" s="482"/>
      <c r="E60" s="404"/>
      <c r="F60" s="404"/>
      <c r="G60" s="404">
        <v>150</v>
      </c>
      <c r="H60" s="482"/>
      <c r="I60" s="404" t="s">
        <v>230</v>
      </c>
      <c r="J60" s="5"/>
      <c r="K60" s="6">
        <v>26.4406</v>
      </c>
      <c r="L60" s="12">
        <f t="shared" si="19"/>
        <v>204.12466029630926</v>
      </c>
      <c r="M60" s="287">
        <f t="shared" si="20"/>
        <v>0</v>
      </c>
      <c r="N60" s="32">
        <f t="shared" si="21"/>
        <v>204.12466029630926</v>
      </c>
      <c r="O60" s="288">
        <f t="shared" si="22"/>
        <v>5397.1784930305948</v>
      </c>
      <c r="P60" s="214">
        <v>1</v>
      </c>
      <c r="Q60" s="14">
        <f t="shared" si="23"/>
        <v>5397.1784930305948</v>
      </c>
      <c r="R60" s="415">
        <v>0.15</v>
      </c>
      <c r="S60" s="59">
        <f t="shared" si="24"/>
        <v>6206.7552669851839</v>
      </c>
      <c r="T60" s="410"/>
      <c r="U60" s="29">
        <f t="shared" si="25"/>
        <v>6206.7552669851839</v>
      </c>
      <c r="W60" s="20"/>
      <c r="X60" s="22" t="s">
        <v>118</v>
      </c>
      <c r="Y60" s="23"/>
      <c r="Z60" s="37" t="str">
        <f t="shared" si="26"/>
        <v/>
      </c>
      <c r="AA60" s="375">
        <f t="shared" ca="1" si="27"/>
        <v>439.14923902918241</v>
      </c>
      <c r="AB60" s="45">
        <f t="shared" ca="1" si="28"/>
        <v>439.14923902918241</v>
      </c>
      <c r="AD60" s="37" t="str">
        <f t="shared" si="29"/>
        <v/>
      </c>
      <c r="AE60" s="38">
        <f t="shared" ca="1" si="30"/>
        <v>6206.7552669851839</v>
      </c>
      <c r="AF60" s="45">
        <f t="shared" ca="1" si="31"/>
        <v>6206.7552669851839</v>
      </c>
    </row>
    <row r="61" spans="2:32" s="408" customFormat="1" x14ac:dyDescent="0.3">
      <c r="B61" s="481" t="s">
        <v>694</v>
      </c>
      <c r="C61" s="482" t="s">
        <v>224</v>
      </c>
      <c r="D61" s="482"/>
      <c r="E61" s="404"/>
      <c r="F61" s="404"/>
      <c r="G61" s="404">
        <v>150</v>
      </c>
      <c r="H61" s="482"/>
      <c r="I61" s="404" t="s">
        <v>230</v>
      </c>
      <c r="J61" s="5"/>
      <c r="K61" s="6">
        <v>241.38900000000001</v>
      </c>
      <c r="L61" s="12">
        <f t="shared" si="19"/>
        <v>204.12466029630926</v>
      </c>
      <c r="M61" s="287">
        <f t="shared" si="20"/>
        <v>0</v>
      </c>
      <c r="N61" s="32">
        <f t="shared" si="21"/>
        <v>204.12466029630926</v>
      </c>
      <c r="O61" s="288">
        <f t="shared" si="22"/>
        <v>49273.447624265798</v>
      </c>
      <c r="P61" s="214">
        <v>1</v>
      </c>
      <c r="Q61" s="14">
        <f t="shared" si="23"/>
        <v>49273.447624265798</v>
      </c>
      <c r="R61" s="415">
        <v>0.15</v>
      </c>
      <c r="S61" s="59">
        <f t="shared" si="24"/>
        <v>56664.464767905665</v>
      </c>
      <c r="T61" s="410"/>
      <c r="U61" s="29">
        <f t="shared" si="25"/>
        <v>56664.464767905665</v>
      </c>
      <c r="W61" s="20"/>
      <c r="X61" s="22" t="s">
        <v>118</v>
      </c>
      <c r="Y61" s="23"/>
      <c r="Z61" s="37" t="str">
        <f t="shared" si="26"/>
        <v/>
      </c>
      <c r="AA61" s="375">
        <f t="shared" ca="1" si="27"/>
        <v>439.14923902918241</v>
      </c>
      <c r="AB61" s="45">
        <f t="shared" ca="1" si="28"/>
        <v>439.14923902918241</v>
      </c>
      <c r="AD61" s="37" t="str">
        <f t="shared" si="29"/>
        <v/>
      </c>
      <c r="AE61" s="38">
        <f t="shared" ca="1" si="30"/>
        <v>56664.464767905658</v>
      </c>
      <c r="AF61" s="45">
        <f t="shared" ca="1" si="31"/>
        <v>56664.464767905658</v>
      </c>
    </row>
    <row r="62" spans="2:32" s="408" customFormat="1" x14ac:dyDescent="0.3">
      <c r="B62" s="481" t="s">
        <v>695</v>
      </c>
      <c r="C62" s="482" t="s">
        <v>224</v>
      </c>
      <c r="D62" s="482"/>
      <c r="E62" s="404"/>
      <c r="F62" s="404"/>
      <c r="G62" s="404">
        <v>150</v>
      </c>
      <c r="H62" s="482"/>
      <c r="I62" s="404" t="s">
        <v>230</v>
      </c>
      <c r="J62" s="5"/>
      <c r="K62" s="6">
        <v>857.21699999999998</v>
      </c>
      <c r="L62" s="12">
        <f t="shared" si="19"/>
        <v>204.12466029630926</v>
      </c>
      <c r="M62" s="287">
        <f t="shared" si="20"/>
        <v>0</v>
      </c>
      <c r="N62" s="32">
        <f t="shared" si="21"/>
        <v>204.12466029630926</v>
      </c>
      <c r="O62" s="288">
        <f t="shared" si="22"/>
        <v>174979.12892522133</v>
      </c>
      <c r="P62" s="214">
        <v>1</v>
      </c>
      <c r="Q62" s="14">
        <f t="shared" si="23"/>
        <v>174979.12892522133</v>
      </c>
      <c r="R62" s="415">
        <v>0.15</v>
      </c>
      <c r="S62" s="59">
        <f t="shared" si="24"/>
        <v>201225.99826400451</v>
      </c>
      <c r="T62" s="410"/>
      <c r="U62" s="29">
        <f t="shared" si="25"/>
        <v>201225.99826400451</v>
      </c>
      <c r="W62" s="20"/>
      <c r="X62" s="22" t="s">
        <v>118</v>
      </c>
      <c r="Y62" s="23"/>
      <c r="Z62" s="37" t="str">
        <f t="shared" si="26"/>
        <v/>
      </c>
      <c r="AA62" s="375">
        <f t="shared" ca="1" si="27"/>
        <v>439.14923902918241</v>
      </c>
      <c r="AB62" s="45">
        <f t="shared" ca="1" si="28"/>
        <v>439.14923902918241</v>
      </c>
      <c r="AD62" s="37" t="str">
        <f t="shared" si="29"/>
        <v/>
      </c>
      <c r="AE62" s="38">
        <f t="shared" ca="1" si="30"/>
        <v>201225.99826400451</v>
      </c>
      <c r="AF62" s="45">
        <f t="shared" ca="1" si="31"/>
        <v>201225.99826400451</v>
      </c>
    </row>
    <row r="63" spans="2:32" x14ac:dyDescent="0.3">
      <c r="B63" s="3" t="s">
        <v>350</v>
      </c>
      <c r="C63" s="4" t="s">
        <v>354</v>
      </c>
      <c r="D63" s="4"/>
      <c r="E63" s="4"/>
      <c r="F63" s="4"/>
      <c r="G63" s="404">
        <v>150</v>
      </c>
      <c r="H63" s="4"/>
      <c r="I63" s="308" t="s">
        <v>230</v>
      </c>
      <c r="J63" s="5"/>
      <c r="K63" s="6">
        <v>257.8</v>
      </c>
      <c r="L63" s="12">
        <f t="shared" si="6"/>
        <v>204.12466029630926</v>
      </c>
      <c r="M63" s="287">
        <f t="shared" si="7"/>
        <v>0</v>
      </c>
      <c r="N63" s="32">
        <f t="shared" si="8"/>
        <v>204.12466029630926</v>
      </c>
      <c r="O63" s="288">
        <f t="shared" si="12"/>
        <v>52623.337424388526</v>
      </c>
      <c r="P63" s="214">
        <v>1</v>
      </c>
      <c r="Q63" s="14">
        <f t="shared" si="9"/>
        <v>52623.337424388526</v>
      </c>
      <c r="R63" s="415">
        <v>0.15</v>
      </c>
      <c r="S63" s="59">
        <f t="shared" si="10"/>
        <v>60516.838038046801</v>
      </c>
      <c r="T63" s="7"/>
      <c r="U63" s="29">
        <f t="shared" si="11"/>
        <v>60516.838038046801</v>
      </c>
      <c r="W63" s="20" t="s">
        <v>118</v>
      </c>
      <c r="X63" s="22"/>
      <c r="Y63" s="23"/>
      <c r="Z63" s="37">
        <f t="shared" ca="1" si="14"/>
        <v>4815.6182974463927</v>
      </c>
      <c r="AA63" s="375" t="str">
        <f t="shared" si="15"/>
        <v/>
      </c>
      <c r="AB63" s="45">
        <f t="shared" ca="1" si="13"/>
        <v>4815.6182974463927</v>
      </c>
      <c r="AD63" s="37">
        <f t="shared" ca="1" si="16"/>
        <v>60516.838038046801</v>
      </c>
      <c r="AE63" s="38" t="str">
        <f t="shared" si="17"/>
        <v/>
      </c>
      <c r="AF63" s="45">
        <f t="shared" ca="1" si="18"/>
        <v>60516.838038046801</v>
      </c>
    </row>
    <row r="64" spans="2:32" x14ac:dyDescent="0.3">
      <c r="B64" s="3" t="s">
        <v>351</v>
      </c>
      <c r="C64" s="4" t="s">
        <v>354</v>
      </c>
      <c r="D64" s="4"/>
      <c r="E64" s="4"/>
      <c r="F64" s="4"/>
      <c r="G64" s="404">
        <v>150</v>
      </c>
      <c r="H64" s="4"/>
      <c r="I64" s="308" t="s">
        <v>230</v>
      </c>
      <c r="J64" s="5"/>
      <c r="K64" s="6">
        <v>2.9999699999999998</v>
      </c>
      <c r="L64" s="12">
        <f t="shared" si="6"/>
        <v>204.12466029630926</v>
      </c>
      <c r="M64" s="287">
        <f t="shared" si="7"/>
        <v>0</v>
      </c>
      <c r="N64" s="32">
        <f t="shared" si="8"/>
        <v>204.12466029630926</v>
      </c>
      <c r="O64" s="288">
        <f t="shared" si="12"/>
        <v>612.36785714911889</v>
      </c>
      <c r="P64" s="214">
        <v>1</v>
      </c>
      <c r="Q64" s="14">
        <f t="shared" si="9"/>
        <v>612.36785714911889</v>
      </c>
      <c r="R64" s="415">
        <v>0.15</v>
      </c>
      <c r="S64" s="59">
        <f t="shared" si="10"/>
        <v>704.22303572148667</v>
      </c>
      <c r="T64" s="7"/>
      <c r="U64" s="29">
        <f t="shared" si="11"/>
        <v>704.22303572148667</v>
      </c>
      <c r="W64" s="20" t="s">
        <v>118</v>
      </c>
      <c r="X64" s="22"/>
      <c r="Y64" s="23"/>
      <c r="Z64" s="37">
        <f t="shared" ca="1" si="14"/>
        <v>4815.6182974463927</v>
      </c>
      <c r="AA64" s="375" t="str">
        <f t="shared" si="15"/>
        <v/>
      </c>
      <c r="AB64" s="45">
        <f t="shared" ca="1" si="13"/>
        <v>4815.6182974463927</v>
      </c>
      <c r="AD64" s="37">
        <f t="shared" ca="1" si="16"/>
        <v>704.22303572148667</v>
      </c>
      <c r="AE64" s="38" t="str">
        <f t="shared" si="17"/>
        <v/>
      </c>
      <c r="AF64" s="45">
        <f t="shared" ca="1" si="18"/>
        <v>704.22303572148667</v>
      </c>
    </row>
    <row r="65" spans="2:32" x14ac:dyDescent="0.3">
      <c r="B65" s="3" t="s">
        <v>352</v>
      </c>
      <c r="C65" s="4" t="s">
        <v>354</v>
      </c>
      <c r="D65" s="4"/>
      <c r="E65" s="4"/>
      <c r="F65" s="4"/>
      <c r="G65" s="404">
        <v>150</v>
      </c>
      <c r="H65" s="4"/>
      <c r="I65" s="308" t="s">
        <v>230</v>
      </c>
      <c r="J65" s="5"/>
      <c r="K65" s="6">
        <v>407.43700000000001</v>
      </c>
      <c r="L65" s="12">
        <f t="shared" si="6"/>
        <v>204.12466029630926</v>
      </c>
      <c r="M65" s="287">
        <f t="shared" si="7"/>
        <v>0</v>
      </c>
      <c r="N65" s="32">
        <f t="shared" si="8"/>
        <v>204.12466029630926</v>
      </c>
      <c r="O65" s="288">
        <f t="shared" si="12"/>
        <v>83167.939217147359</v>
      </c>
      <c r="P65" s="214">
        <v>1</v>
      </c>
      <c r="Q65" s="14">
        <f t="shared" si="9"/>
        <v>83167.939217147359</v>
      </c>
      <c r="R65" s="415">
        <v>0.15</v>
      </c>
      <c r="S65" s="59">
        <f t="shared" si="10"/>
        <v>95643.130099719448</v>
      </c>
      <c r="T65" s="7"/>
      <c r="U65" s="29">
        <f t="shared" si="11"/>
        <v>95643.130099719448</v>
      </c>
      <c r="W65" s="20" t="s">
        <v>118</v>
      </c>
      <c r="X65" s="22"/>
      <c r="Y65" s="23"/>
      <c r="Z65" s="37">
        <f t="shared" ca="1" si="14"/>
        <v>4815.6182974463927</v>
      </c>
      <c r="AA65" s="375" t="str">
        <f t="shared" si="15"/>
        <v/>
      </c>
      <c r="AB65" s="45">
        <f t="shared" ca="1" si="13"/>
        <v>4815.6182974463927</v>
      </c>
      <c r="AD65" s="37">
        <f t="shared" ca="1" si="16"/>
        <v>95643.130099719448</v>
      </c>
      <c r="AE65" s="38" t="str">
        <f t="shared" si="17"/>
        <v/>
      </c>
      <c r="AF65" s="45">
        <f t="shared" ca="1" si="18"/>
        <v>95643.130099719448</v>
      </c>
    </row>
    <row r="66" spans="2:32" x14ac:dyDescent="0.3">
      <c r="B66" s="3" t="s">
        <v>353</v>
      </c>
      <c r="C66" s="4" t="s">
        <v>354</v>
      </c>
      <c r="D66" s="4"/>
      <c r="E66" s="4"/>
      <c r="F66" s="4"/>
      <c r="G66" s="404">
        <v>150</v>
      </c>
      <c r="H66" s="4"/>
      <c r="I66" s="308" t="s">
        <v>230</v>
      </c>
      <c r="J66" s="5"/>
      <c r="K66" s="6">
        <v>718.81600000000003</v>
      </c>
      <c r="L66" s="12">
        <f t="shared" si="6"/>
        <v>204.12466029630926</v>
      </c>
      <c r="M66" s="287">
        <f t="shared" si="7"/>
        <v>0</v>
      </c>
      <c r="N66" s="32">
        <f t="shared" si="8"/>
        <v>204.12466029630926</v>
      </c>
      <c r="O66" s="288">
        <f t="shared" si="12"/>
        <v>146728.07181555184</v>
      </c>
      <c r="P66" s="214">
        <v>1</v>
      </c>
      <c r="Q66" s="14">
        <f t="shared" si="9"/>
        <v>146728.07181555184</v>
      </c>
      <c r="R66" s="415">
        <v>0.15</v>
      </c>
      <c r="S66" s="59">
        <f t="shared" si="10"/>
        <v>168737.28258788461</v>
      </c>
      <c r="T66" s="7"/>
      <c r="U66" s="29">
        <f t="shared" si="11"/>
        <v>168737.28258788461</v>
      </c>
      <c r="W66" s="20" t="s">
        <v>118</v>
      </c>
      <c r="X66" s="22"/>
      <c r="Y66" s="23"/>
      <c r="Z66" s="37">
        <f t="shared" ca="1" si="14"/>
        <v>4815.6182974463927</v>
      </c>
      <c r="AA66" s="375" t="str">
        <f t="shared" si="15"/>
        <v/>
      </c>
      <c r="AB66" s="45">
        <f t="shared" ca="1" si="13"/>
        <v>4815.6182974463927</v>
      </c>
      <c r="AD66" s="37">
        <f t="shared" ca="1" si="16"/>
        <v>168737.28258788461</v>
      </c>
      <c r="AE66" s="38" t="str">
        <f t="shared" si="17"/>
        <v/>
      </c>
      <c r="AF66" s="45">
        <f t="shared" ca="1" si="18"/>
        <v>168737.28258788461</v>
      </c>
    </row>
    <row r="67" spans="2:32" x14ac:dyDescent="0.3">
      <c r="B67" s="3">
        <v>389</v>
      </c>
      <c r="C67" s="4" t="s">
        <v>354</v>
      </c>
      <c r="D67" s="4"/>
      <c r="E67" s="4"/>
      <c r="F67" s="4"/>
      <c r="G67" s="404">
        <v>150</v>
      </c>
      <c r="H67" s="4"/>
      <c r="I67" s="308" t="s">
        <v>230</v>
      </c>
      <c r="J67" s="5"/>
      <c r="K67" s="6">
        <v>47.548699999999997</v>
      </c>
      <c r="L67" s="12">
        <f t="shared" si="6"/>
        <v>204.12466029630926</v>
      </c>
      <c r="M67" s="287">
        <f t="shared" si="7"/>
        <v>0</v>
      </c>
      <c r="N67" s="32">
        <f t="shared" si="8"/>
        <v>204.12466029630926</v>
      </c>
      <c r="O67" s="288">
        <f t="shared" si="12"/>
        <v>9705.8622350311198</v>
      </c>
      <c r="P67" s="214">
        <v>1</v>
      </c>
      <c r="Q67" s="14">
        <f t="shared" si="9"/>
        <v>9705.8622350311198</v>
      </c>
      <c r="R67" s="415">
        <v>0.15</v>
      </c>
      <c r="S67" s="59">
        <f t="shared" si="10"/>
        <v>11161.741570285787</v>
      </c>
      <c r="T67" s="7"/>
      <c r="U67" s="29">
        <f t="shared" si="11"/>
        <v>11161.741570285787</v>
      </c>
      <c r="W67" s="20" t="s">
        <v>118</v>
      </c>
      <c r="X67" s="22"/>
      <c r="Y67" s="23"/>
      <c r="Z67" s="37">
        <f t="shared" ca="1" si="14"/>
        <v>4815.6182974463927</v>
      </c>
      <c r="AA67" s="375" t="str">
        <f t="shared" si="15"/>
        <v/>
      </c>
      <c r="AB67" s="45">
        <f t="shared" ca="1" si="13"/>
        <v>4815.6182974463927</v>
      </c>
      <c r="AD67" s="37">
        <f t="shared" ca="1" si="16"/>
        <v>11161.741570285787</v>
      </c>
      <c r="AE67" s="38" t="str">
        <f t="shared" si="17"/>
        <v/>
      </c>
      <c r="AF67" s="45">
        <f t="shared" ca="1" si="18"/>
        <v>11161.741570285787</v>
      </c>
    </row>
    <row r="68" spans="2:32" x14ac:dyDescent="0.3">
      <c r="B68" s="3">
        <v>390</v>
      </c>
      <c r="C68" s="4" t="s">
        <v>354</v>
      </c>
      <c r="D68" s="4"/>
      <c r="E68" s="4"/>
      <c r="F68" s="4"/>
      <c r="G68" s="404">
        <v>150</v>
      </c>
      <c r="H68" s="4"/>
      <c r="I68" s="308" t="s">
        <v>230</v>
      </c>
      <c r="J68" s="5"/>
      <c r="K68" s="6">
        <v>211.19399999999999</v>
      </c>
      <c r="L68" s="12">
        <f t="shared" si="6"/>
        <v>204.12466029630926</v>
      </c>
      <c r="M68" s="287">
        <f t="shared" si="7"/>
        <v>0</v>
      </c>
      <c r="N68" s="32">
        <f t="shared" si="8"/>
        <v>204.12466029630926</v>
      </c>
      <c r="O68" s="288">
        <f t="shared" si="12"/>
        <v>43109.903506618735</v>
      </c>
      <c r="P68" s="214">
        <v>1</v>
      </c>
      <c r="Q68" s="14">
        <f t="shared" si="9"/>
        <v>43109.903506618735</v>
      </c>
      <c r="R68" s="415">
        <v>0.15</v>
      </c>
      <c r="S68" s="59">
        <f t="shared" si="10"/>
        <v>49576.389032611543</v>
      </c>
      <c r="T68" s="7"/>
      <c r="U68" s="29">
        <f t="shared" si="11"/>
        <v>49576.389032611543</v>
      </c>
      <c r="W68" s="20" t="s">
        <v>118</v>
      </c>
      <c r="X68" s="22"/>
      <c r="Y68" s="23"/>
      <c r="Z68" s="37">
        <f t="shared" ca="1" si="14"/>
        <v>4815.6182974463927</v>
      </c>
      <c r="AA68" s="375" t="str">
        <f t="shared" si="15"/>
        <v/>
      </c>
      <c r="AB68" s="45">
        <f t="shared" ca="1" si="13"/>
        <v>4815.6182974463927</v>
      </c>
      <c r="AD68" s="37">
        <f t="shared" ca="1" si="16"/>
        <v>49576.389032611543</v>
      </c>
      <c r="AE68" s="38" t="str">
        <f t="shared" si="17"/>
        <v/>
      </c>
      <c r="AF68" s="45">
        <f t="shared" ca="1" si="18"/>
        <v>49576.389032611543</v>
      </c>
    </row>
    <row r="69" spans="2:32" ht="17.25" thickBot="1" x14ac:dyDescent="0.35">
      <c r="B69" s="8"/>
      <c r="C69" s="9"/>
      <c r="D69" s="9"/>
      <c r="E69" s="9"/>
      <c r="F69" s="9"/>
      <c r="G69" s="9"/>
      <c r="H69" s="9"/>
      <c r="I69" s="9"/>
      <c r="J69" s="335"/>
      <c r="K69" s="336"/>
      <c r="L69" s="284"/>
      <c r="M69" s="297"/>
      <c r="N69" s="298"/>
      <c r="O69" s="299"/>
      <c r="P69" s="215"/>
      <c r="Q69" s="19"/>
      <c r="R69" s="60"/>
      <c r="S69" s="61"/>
      <c r="T69" s="11"/>
      <c r="U69" s="65"/>
      <c r="W69" s="24"/>
      <c r="X69" s="26"/>
      <c r="Y69" s="23"/>
      <c r="Z69" s="40" t="str">
        <f t="shared" si="14"/>
        <v/>
      </c>
      <c r="AA69" s="380" t="str">
        <f t="shared" si="15"/>
        <v/>
      </c>
      <c r="AB69" s="378">
        <f t="shared" si="13"/>
        <v>0</v>
      </c>
      <c r="AD69" s="37" t="str">
        <f t="shared" si="16"/>
        <v/>
      </c>
      <c r="AE69" s="38" t="str">
        <f t="shared" si="17"/>
        <v/>
      </c>
      <c r="AF69" s="45">
        <f t="shared" si="18"/>
        <v>0</v>
      </c>
    </row>
    <row r="70" spans="2:32" ht="17.25" thickBot="1" x14ac:dyDescent="0.35">
      <c r="M70" s="289">
        <f>SUBTOTAL(9,M9:M69)</f>
        <v>0</v>
      </c>
      <c r="O70" s="289">
        <f>SUBTOTAL(9,O9:O69)</f>
        <v>5353768.9272348555</v>
      </c>
      <c r="Q70" s="290">
        <f>SUBTOTAL(9,Q9:Q69)</f>
        <v>5353768.9272348555</v>
      </c>
      <c r="S70" s="290">
        <f>SUBTOTAL(9,S9:S69)</f>
        <v>6156834.2663200805</v>
      </c>
      <c r="U70" s="290">
        <f>SUBTOTAL(9,U9:U69)</f>
        <v>6156834.2663200805</v>
      </c>
      <c r="AD70" s="49">
        <f ca="1">SUBTOTAL(9,AD9:AD69)</f>
        <v>5217328.9944021348</v>
      </c>
      <c r="AE70" s="50">
        <f ca="1">SUBTOTAL(9,AE9:AE69)</f>
        <v>939505.27191794489</v>
      </c>
      <c r="AF70" s="51">
        <f ca="1">SUBTOTAL(9,AF9:AF69)</f>
        <v>6156834.2663200805</v>
      </c>
    </row>
    <row r="71" spans="2:32" x14ac:dyDescent="0.3">
      <c r="AF71" s="31">
        <f ca="1">SUM(AD70:AE70)</f>
        <v>6156834.2663200796</v>
      </c>
    </row>
    <row r="72" spans="2:32" x14ac:dyDescent="0.3">
      <c r="AF72" s="31">
        <f>SUM(U70)</f>
        <v>6156834.2663200805</v>
      </c>
    </row>
    <row r="73" spans="2:32" x14ac:dyDescent="0.3">
      <c r="AF73" s="31">
        <f ca="1">'Summary Cost Schedule'!$F$9</f>
        <v>6156834.2663200796</v>
      </c>
    </row>
    <row r="74" spans="2:32" hidden="1" x14ac:dyDescent="0.3"/>
    <row r="75" spans="2:32" hidden="1" x14ac:dyDescent="0.3"/>
    <row r="76" spans="2:32" hidden="1" x14ac:dyDescent="0.3"/>
    <row r="77" spans="2:32" hidden="1" x14ac:dyDescent="0.3"/>
    <row r="78" spans="2:32" hidden="1" x14ac:dyDescent="0.3"/>
    <row r="79" spans="2:32" hidden="1" x14ac:dyDescent="0.3"/>
    <row r="80" spans="2:3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</sheetData>
  <mergeCells count="8">
    <mergeCell ref="Z6:AB6"/>
    <mergeCell ref="AD6:AF6"/>
    <mergeCell ref="R6:S6"/>
    <mergeCell ref="B6:K6"/>
    <mergeCell ref="L6:M6"/>
    <mergeCell ref="N6:Q6"/>
    <mergeCell ref="W6:X6"/>
    <mergeCell ref="T6:U6"/>
  </mergeCells>
  <hyperlinks>
    <hyperlink ref="G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GG5013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15" style="1" bestFit="1" customWidth="1"/>
    <col min="4" max="4" width="42" style="1" bestFit="1" customWidth="1"/>
    <col min="5" max="6" width="12.28515625" style="1" customWidth="1"/>
    <col min="7" max="8" width="10" style="1" customWidth="1"/>
    <col min="9" max="9" width="16.42578125" style="1" bestFit="1" customWidth="1"/>
    <col min="10" max="12" width="14" style="1" customWidth="1"/>
    <col min="13" max="13" width="18.28515625" style="1" bestFit="1" customWidth="1"/>
    <col min="14" max="15" width="14" style="1" customWidth="1"/>
    <col min="16" max="16" width="12.85546875" style="1" customWidth="1"/>
    <col min="17" max="17" width="17.85546875" style="1" bestFit="1" customWidth="1"/>
    <col min="18" max="24" width="16.7109375" style="1" customWidth="1"/>
    <col min="25" max="25" width="3.7109375" style="1" customWidth="1"/>
    <col min="26" max="27" width="11" style="1" customWidth="1"/>
    <col min="28" max="28" width="3.85546875" style="1" bestFit="1" customWidth="1"/>
    <col min="29" max="31" width="13.28515625" style="1" customWidth="1"/>
    <col min="32" max="32" width="2.5703125" style="1" bestFit="1" customWidth="1"/>
    <col min="33" max="35" width="18.28515625" style="1" customWidth="1"/>
    <col min="36" max="37" width="9.140625" style="1" customWidth="1"/>
    <col min="38" max="94" width="9.140625" style="1" hidden="1" customWidth="1"/>
    <col min="95" max="189" width="0" style="1" hidden="1" customWidth="1"/>
    <col min="190" max="16384" width="9.140625" style="1" hidden="1"/>
  </cols>
  <sheetData>
    <row r="1" spans="1:35" ht="20.25" x14ac:dyDescent="0.3">
      <c r="A1" s="64"/>
      <c r="B1" s="64" t="str">
        <f>COUNCIL_NAME</f>
        <v>Weipa Town Authority</v>
      </c>
      <c r="F1" s="300" t="s">
        <v>210</v>
      </c>
    </row>
    <row r="2" spans="1:35" ht="18.75" x14ac:dyDescent="0.3">
      <c r="A2" s="63"/>
      <c r="B2" s="63" t="str">
        <f>PROJECT_NAME</f>
        <v>Local Government Infrastructure Plan</v>
      </c>
    </row>
    <row r="3" spans="1:35" x14ac:dyDescent="0.3">
      <c r="B3" s="62" t="str">
        <f>"Future "&amp;NETWORK_1&amp;" Network"</f>
        <v>Future Water Supply Network</v>
      </c>
      <c r="X3" s="30"/>
    </row>
    <row r="4" spans="1:35" x14ac:dyDescent="0.3"/>
    <row r="5" spans="1:35" ht="17.25" thickBot="1" x14ac:dyDescent="0.35">
      <c r="T5" s="13"/>
      <c r="U5" s="13"/>
    </row>
    <row r="6" spans="1:35" ht="35.25" customHeight="1" thickBot="1" x14ac:dyDescent="0.35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3"/>
      <c r="L6" s="509" t="s">
        <v>23</v>
      </c>
      <c r="M6" s="510"/>
      <c r="N6" s="514" t="s">
        <v>75</v>
      </c>
      <c r="O6" s="514"/>
      <c r="P6" s="514"/>
      <c r="Q6" s="514"/>
      <c r="R6" s="509" t="s">
        <v>76</v>
      </c>
      <c r="S6" s="510"/>
      <c r="T6" s="509" t="s">
        <v>14</v>
      </c>
      <c r="U6" s="514"/>
      <c r="V6" s="514"/>
      <c r="W6" s="514"/>
      <c r="X6" s="510"/>
      <c r="Y6" s="264"/>
      <c r="Z6" s="511" t="s">
        <v>8</v>
      </c>
      <c r="AA6" s="515"/>
      <c r="AB6" s="264"/>
      <c r="AC6" s="509" t="s">
        <v>9</v>
      </c>
      <c r="AD6" s="514"/>
      <c r="AE6" s="510"/>
      <c r="AF6" s="264"/>
      <c r="AG6" s="509" t="s">
        <v>10</v>
      </c>
      <c r="AH6" s="514"/>
      <c r="AI6" s="510"/>
    </row>
    <row r="7" spans="1:35" s="2" customFormat="1" ht="97.5" customHeight="1" thickBot="1" x14ac:dyDescent="0.35">
      <c r="B7" s="352" t="s">
        <v>11</v>
      </c>
      <c r="C7" s="353" t="s">
        <v>84</v>
      </c>
      <c r="D7" s="353" t="s">
        <v>316</v>
      </c>
      <c r="E7" s="353" t="s">
        <v>349</v>
      </c>
      <c r="F7" s="345" t="s">
        <v>654</v>
      </c>
      <c r="G7" s="345" t="s">
        <v>208</v>
      </c>
      <c r="H7" s="345" t="s">
        <v>209</v>
      </c>
      <c r="I7" s="345" t="s">
        <v>13</v>
      </c>
      <c r="J7" s="345" t="s">
        <v>655</v>
      </c>
      <c r="K7" s="367" t="s">
        <v>658</v>
      </c>
      <c r="L7" s="354" t="s">
        <v>85</v>
      </c>
      <c r="M7" s="355" t="s">
        <v>82</v>
      </c>
      <c r="N7" s="368" t="s">
        <v>81</v>
      </c>
      <c r="O7" s="356" t="s">
        <v>77</v>
      </c>
      <c r="P7" s="356" t="s">
        <v>78</v>
      </c>
      <c r="Q7" s="357" t="s">
        <v>86</v>
      </c>
      <c r="R7" s="354" t="s">
        <v>657</v>
      </c>
      <c r="S7" s="358" t="s">
        <v>87</v>
      </c>
      <c r="T7" s="354" t="s">
        <v>659</v>
      </c>
      <c r="U7" s="359" t="s">
        <v>207</v>
      </c>
      <c r="V7" s="359" t="s">
        <v>62</v>
      </c>
      <c r="W7" s="359" t="s">
        <v>61</v>
      </c>
      <c r="X7" s="360" t="s">
        <v>16</v>
      </c>
      <c r="Z7" s="52" t="str">
        <f>N1_C1</f>
        <v>North</v>
      </c>
      <c r="AA7" s="54" t="str">
        <f>N1_C2</f>
        <v>South</v>
      </c>
      <c r="AC7" s="52" t="str">
        <f>N1_C1</f>
        <v>North</v>
      </c>
      <c r="AD7" s="54" t="str">
        <f>N1_C2</f>
        <v>South</v>
      </c>
      <c r="AE7" s="379" t="s">
        <v>20</v>
      </c>
      <c r="AG7" s="52" t="str">
        <f>N1_C1</f>
        <v>North</v>
      </c>
      <c r="AH7" s="54" t="str">
        <f>N1_C2</f>
        <v>South</v>
      </c>
      <c r="AI7" s="379" t="s">
        <v>20</v>
      </c>
    </row>
    <row r="8" spans="1:35" s="18" customFormat="1" x14ac:dyDescent="0.3">
      <c r="B8" s="346"/>
      <c r="C8" s="347"/>
      <c r="D8" s="347"/>
      <c r="E8" s="347"/>
      <c r="F8" s="347"/>
      <c r="G8" s="347"/>
      <c r="H8" s="347"/>
      <c r="I8" s="347"/>
      <c r="J8" s="347"/>
      <c r="K8" s="361"/>
      <c r="L8" s="346"/>
      <c r="M8" s="362"/>
      <c r="N8" s="363"/>
      <c r="O8" s="347"/>
      <c r="P8" s="364"/>
      <c r="Q8" s="365"/>
      <c r="R8" s="346"/>
      <c r="S8" s="365"/>
      <c r="T8" s="366"/>
      <c r="U8" s="347"/>
      <c r="V8" s="347"/>
      <c r="W8" s="347"/>
      <c r="X8" s="362"/>
      <c r="Z8" s="15"/>
      <c r="AA8" s="17"/>
      <c r="AC8" s="34">
        <f ca="1">IFERROR(Demands!$Z$12+Demands!$C$12,"")</f>
        <v>4815.6182974463927</v>
      </c>
      <c r="AD8" s="36">
        <f ca="1">IFERROR(Demands!$Z$13+Demands!$C$13,"")</f>
        <v>439.14923902918241</v>
      </c>
      <c r="AE8" s="381">
        <f t="shared" ref="AE8:AE12" ca="1" si="0">SUM(AC8:AD8)</f>
        <v>5254.7675364755751</v>
      </c>
      <c r="AG8" s="15"/>
      <c r="AH8" s="16"/>
      <c r="AI8" s="43"/>
    </row>
    <row r="9" spans="1:35" x14ac:dyDescent="0.3">
      <c r="B9" s="3"/>
      <c r="C9" s="4"/>
      <c r="D9" s="4"/>
      <c r="E9" s="4"/>
      <c r="F9" s="4"/>
      <c r="G9" s="4"/>
      <c r="H9" s="4"/>
      <c r="I9" s="4"/>
      <c r="J9" s="5"/>
      <c r="K9" s="6"/>
      <c r="L9" s="12"/>
      <c r="M9" s="287"/>
      <c r="N9" s="32"/>
      <c r="O9" s="288"/>
      <c r="P9" s="214"/>
      <c r="Q9" s="29"/>
      <c r="R9" s="58"/>
      <c r="S9" s="59"/>
      <c r="T9" s="7"/>
      <c r="U9" s="286"/>
      <c r="V9" s="27"/>
      <c r="W9" s="14"/>
      <c r="X9" s="29"/>
      <c r="Z9" s="20"/>
      <c r="AA9" s="22"/>
      <c r="AB9" s="23"/>
      <c r="AC9" s="37" t="str">
        <f t="shared" ref="AC9:AC12" si="1">IF(Z9="","",AC$8)</f>
        <v/>
      </c>
      <c r="AD9" s="39" t="str">
        <f t="shared" ref="AD9:AD12" si="2">IF(AA9="","",AD$8)</f>
        <v/>
      </c>
      <c r="AE9" s="382">
        <f t="shared" si="0"/>
        <v>0</v>
      </c>
      <c r="AG9" s="37" t="str">
        <f t="shared" ref="AG9:AH12" si="3">IF(Z9="","",IFERROR(Z9*$X9,$X9/$AE9*AC9))</f>
        <v/>
      </c>
      <c r="AH9" s="38" t="str">
        <f t="shared" si="3"/>
        <v/>
      </c>
      <c r="AI9" s="44">
        <f t="shared" ref="AI9:AI12" si="4">SUM(AG9:AH9)</f>
        <v>0</v>
      </c>
    </row>
    <row r="10" spans="1:35" x14ac:dyDescent="0.3">
      <c r="B10" s="307" t="s">
        <v>328</v>
      </c>
      <c r="C10" s="4"/>
      <c r="D10" s="4"/>
      <c r="E10" s="4"/>
      <c r="F10" s="4"/>
      <c r="G10" s="4"/>
      <c r="H10" s="4"/>
      <c r="I10" s="4"/>
      <c r="J10" s="5"/>
      <c r="K10" s="6"/>
      <c r="L10" s="12"/>
      <c r="M10" s="287"/>
      <c r="N10" s="32"/>
      <c r="O10" s="288"/>
      <c r="P10" s="214"/>
      <c r="Q10" s="29"/>
      <c r="R10" s="58"/>
      <c r="S10" s="59"/>
      <c r="T10" s="7"/>
      <c r="U10" s="286"/>
      <c r="V10" s="27"/>
      <c r="W10" s="14"/>
      <c r="X10" s="29"/>
      <c r="Z10" s="20"/>
      <c r="AA10" s="22"/>
      <c r="AB10" s="23"/>
      <c r="AC10" s="37" t="str">
        <f t="shared" si="1"/>
        <v/>
      </c>
      <c r="AD10" s="39" t="str">
        <f t="shared" si="2"/>
        <v/>
      </c>
      <c r="AE10" s="382">
        <f t="shared" si="0"/>
        <v>0</v>
      </c>
      <c r="AG10" s="37" t="str">
        <f t="shared" si="3"/>
        <v/>
      </c>
      <c r="AH10" s="38" t="str">
        <f t="shared" si="3"/>
        <v/>
      </c>
      <c r="AI10" s="45">
        <f t="shared" si="4"/>
        <v>0</v>
      </c>
    </row>
    <row r="11" spans="1:35" x14ac:dyDescent="0.3">
      <c r="B11" s="3" t="s">
        <v>355</v>
      </c>
      <c r="C11" s="4" t="s">
        <v>224</v>
      </c>
      <c r="D11" s="4" t="s">
        <v>356</v>
      </c>
      <c r="E11" s="308" t="s">
        <v>347</v>
      </c>
      <c r="F11" s="308">
        <v>250</v>
      </c>
      <c r="G11" s="308"/>
      <c r="H11" s="308" t="s">
        <v>232</v>
      </c>
      <c r="I11" s="308">
        <v>2027</v>
      </c>
      <c r="J11" s="5"/>
      <c r="K11" s="6">
        <v>472.88200000000001</v>
      </c>
      <c r="L11" s="12" t="str">
        <f t="shared" ref="L11" si="5">IFERROR(VLOOKUP(G11,UR_N1,3,FALSE),"")</f>
        <v/>
      </c>
      <c r="M11" s="287">
        <f t="shared" ref="M11" si="6">IFERROR(J11*L11,0)</f>
        <v>0</v>
      </c>
      <c r="N11" s="32">
        <f t="shared" ref="N11" si="7">IFERROR(VLOOKUP(H11,UR_N1,3,FALSE),"")</f>
        <v>289.57219251336892</v>
      </c>
      <c r="O11" s="288">
        <f t="shared" ref="O11" si="8">IFERROR(N11*K11,0)</f>
        <v>136933.47754010692</v>
      </c>
      <c r="P11" s="214">
        <v>1</v>
      </c>
      <c r="Q11" s="29">
        <f t="shared" ref="Q11" si="9">O11*P11</f>
        <v>136933.47754010692</v>
      </c>
      <c r="R11" s="58">
        <v>0.15</v>
      </c>
      <c r="S11" s="59">
        <f t="shared" ref="S11" si="10">Q11*(1+R11)</f>
        <v>157473.49917112294</v>
      </c>
      <c r="T11" s="7">
        <v>0.1</v>
      </c>
      <c r="U11" s="286"/>
      <c r="V11" s="27">
        <f t="shared" ref="V11" si="11">(S11*(1+T11)*(1-U11))+M11</f>
        <v>173220.84908823523</v>
      </c>
      <c r="W11" s="14">
        <f t="shared" ref="W11" si="12">((S11*(1+T11)*(1-U11))*((1+WEI_1)^(I11-BASE_YEAR)))+(M11*((1+LEI_1)^(I11-BASE_YEAR)))</f>
        <v>209868.97644834645</v>
      </c>
      <c r="X11" s="29">
        <f t="shared" ref="X11" si="13">W11*((1/(1+WACC_1))^(I11-BASE_YEAR))</f>
        <v>110556.35875969665</v>
      </c>
      <c r="Z11" s="20" t="s">
        <v>118</v>
      </c>
      <c r="AA11" s="22"/>
      <c r="AB11" s="23"/>
      <c r="AC11" s="37">
        <f t="shared" ca="1" si="1"/>
        <v>4815.6182974463927</v>
      </c>
      <c r="AD11" s="39" t="str">
        <f t="shared" si="2"/>
        <v/>
      </c>
      <c r="AE11" s="382">
        <f t="shared" ca="1" si="0"/>
        <v>4815.6182974463927</v>
      </c>
      <c r="AG11" s="37">
        <f t="shared" ca="1" si="3"/>
        <v>110556.35875969664</v>
      </c>
      <c r="AH11" s="38" t="str">
        <f t="shared" si="3"/>
        <v/>
      </c>
      <c r="AI11" s="45">
        <f t="shared" ca="1" si="4"/>
        <v>110556.35875969664</v>
      </c>
    </row>
    <row r="12" spans="1:35" ht="17.25" thickBot="1" x14ac:dyDescent="0.35">
      <c r="B12" s="8"/>
      <c r="C12" s="9"/>
      <c r="D12" s="9"/>
      <c r="E12" s="9"/>
      <c r="F12" s="9"/>
      <c r="G12" s="9"/>
      <c r="H12" s="9"/>
      <c r="I12" s="9"/>
      <c r="J12" s="335"/>
      <c r="K12" s="336"/>
      <c r="L12" s="284"/>
      <c r="M12" s="297"/>
      <c r="N12" s="298"/>
      <c r="O12" s="299"/>
      <c r="P12" s="215"/>
      <c r="Q12" s="65"/>
      <c r="R12" s="60"/>
      <c r="S12" s="61"/>
      <c r="T12" s="11"/>
      <c r="U12" s="351"/>
      <c r="V12" s="323"/>
      <c r="W12" s="19"/>
      <c r="X12" s="65"/>
      <c r="Z12" s="24"/>
      <c r="AA12" s="26"/>
      <c r="AB12" s="23"/>
      <c r="AC12" s="40" t="str">
        <f t="shared" si="1"/>
        <v/>
      </c>
      <c r="AD12" s="42" t="str">
        <f t="shared" si="2"/>
        <v/>
      </c>
      <c r="AE12" s="383">
        <f t="shared" si="0"/>
        <v>0</v>
      </c>
      <c r="AG12" s="37" t="str">
        <f t="shared" si="3"/>
        <v/>
      </c>
      <c r="AH12" s="38" t="str">
        <f t="shared" si="3"/>
        <v/>
      </c>
      <c r="AI12" s="45">
        <f t="shared" si="4"/>
        <v>0</v>
      </c>
    </row>
    <row r="13" spans="1:35" ht="17.25" thickBot="1" x14ac:dyDescent="0.35">
      <c r="M13" s="289">
        <f>SUBTOTAL(9,M9:M12)</f>
        <v>0</v>
      </c>
      <c r="O13" s="289">
        <f>SUBTOTAL(9,O9:O12)</f>
        <v>136933.47754010692</v>
      </c>
      <c r="Q13" s="290">
        <f>SUBTOTAL(9,Q9:Q12)</f>
        <v>136933.47754010692</v>
      </c>
      <c r="S13" s="290">
        <f>SUBTOTAL(9,S9:S12)</f>
        <v>157473.49917112294</v>
      </c>
      <c r="V13" s="348">
        <f>SUBTOTAL(9,V9:V12)</f>
        <v>173220.84908823523</v>
      </c>
      <c r="W13" s="349">
        <f>SUBTOTAL(9,W9:W12)</f>
        <v>209868.97644834645</v>
      </c>
      <c r="X13" s="350">
        <f>SUBTOTAL(9,X9:X12)</f>
        <v>110556.35875969665</v>
      </c>
      <c r="AG13" s="49">
        <f ca="1">SUBTOTAL(9,AG9:AG12)</f>
        <v>110556.35875969664</v>
      </c>
      <c r="AH13" s="50">
        <f>SUBTOTAL(9,AH9:AH12)</f>
        <v>0</v>
      </c>
      <c r="AI13" s="51">
        <f ca="1">SUBTOTAL(9,AI9:AI12)</f>
        <v>110556.35875969664</v>
      </c>
    </row>
    <row r="14" spans="1:35" x14ac:dyDescent="0.3">
      <c r="AI14" s="31">
        <f ca="1">SUM(AG13:AH13)</f>
        <v>110556.35875969664</v>
      </c>
    </row>
    <row r="15" spans="1:35" x14ac:dyDescent="0.3">
      <c r="AI15" s="31">
        <f>SUM(X13)</f>
        <v>110556.35875969665</v>
      </c>
    </row>
    <row r="16" spans="1:35" x14ac:dyDescent="0.3">
      <c r="AI16" s="31">
        <f ca="1">'Summary Cost Schedule'!$G$9</f>
        <v>110556.35875969664</v>
      </c>
    </row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</sheetData>
  <mergeCells count="8">
    <mergeCell ref="AC6:AE6"/>
    <mergeCell ref="AG6:AI6"/>
    <mergeCell ref="L6:M6"/>
    <mergeCell ref="B6:K6"/>
    <mergeCell ref="N6:Q6"/>
    <mergeCell ref="Z6:AA6"/>
    <mergeCell ref="R6:S6"/>
    <mergeCell ref="T6:X6"/>
  </mergeCells>
  <hyperlinks>
    <hyperlink ref="F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GF5013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28.28515625" style="1" bestFit="1" customWidth="1"/>
    <col min="4" max="4" width="44.28515625" style="1" customWidth="1"/>
    <col min="5" max="6" width="12" style="1" customWidth="1"/>
    <col min="7" max="8" width="10" style="1" customWidth="1"/>
    <col min="9" max="11" width="14" style="1" customWidth="1"/>
    <col min="12" max="12" width="16" style="1" customWidth="1"/>
    <col min="13" max="13" width="14" style="1" customWidth="1"/>
    <col min="14" max="14" width="17" style="1" customWidth="1"/>
    <col min="15" max="15" width="12.7109375" style="1" customWidth="1"/>
    <col min="16" max="16" width="17.85546875" style="1" bestFit="1" customWidth="1"/>
    <col min="17" max="19" width="16.7109375" style="1" customWidth="1"/>
    <col min="20" max="20" width="19.5703125" style="1" bestFit="1" customWidth="1"/>
    <col min="21" max="21" width="3.7109375" style="1" customWidth="1"/>
    <col min="22" max="23" width="11" style="1" customWidth="1"/>
    <col min="24" max="24" width="3.85546875" style="1" bestFit="1" customWidth="1"/>
    <col min="25" max="27" width="13.28515625" style="1" customWidth="1"/>
    <col min="28" max="28" width="2.5703125" style="1" bestFit="1" customWidth="1"/>
    <col min="29" max="31" width="18.28515625" style="1" customWidth="1"/>
    <col min="32" max="33" width="9.140625" style="1" customWidth="1"/>
    <col min="34" max="90" width="9.140625" style="1" hidden="1" customWidth="1"/>
    <col min="91" max="188" width="0" style="1" hidden="1" customWidth="1"/>
    <col min="189" max="16384" width="9.140625" style="1" hidden="1"/>
  </cols>
  <sheetData>
    <row r="1" spans="2:31" ht="20.25" x14ac:dyDescent="0.3">
      <c r="B1" s="64" t="str">
        <f>COUNCIL_NAME</f>
        <v>Weipa Town Authority</v>
      </c>
      <c r="F1" s="300" t="s">
        <v>210</v>
      </c>
    </row>
    <row r="2" spans="2:31" ht="18.75" x14ac:dyDescent="0.3">
      <c r="B2" s="63" t="str">
        <f>PROJECT_NAME</f>
        <v>Local Government Infrastructure Plan</v>
      </c>
      <c r="E2" s="408"/>
      <c r="F2" s="408"/>
      <c r="G2" s="408"/>
      <c r="H2" s="408"/>
      <c r="I2" s="408"/>
    </row>
    <row r="3" spans="2:31" x14ac:dyDescent="0.3">
      <c r="B3" s="62" t="str">
        <f>"Existing "&amp;NETWORK_2&amp;" Network"</f>
        <v>Existing Sewerage Network</v>
      </c>
      <c r="E3" s="408"/>
      <c r="F3" s="408"/>
      <c r="G3" s="408"/>
      <c r="H3" s="408"/>
      <c r="I3" s="408"/>
    </row>
    <row r="4" spans="2:31" x14ac:dyDescent="0.3"/>
    <row r="5" spans="2:31" ht="17.25" thickBot="1" x14ac:dyDescent="0.35">
      <c r="Q5" s="13"/>
    </row>
    <row r="6" spans="2:31" s="23" customFormat="1" ht="35.25" customHeight="1" thickBot="1" x14ac:dyDescent="0.3">
      <c r="B6" s="511" t="s">
        <v>12</v>
      </c>
      <c r="C6" s="512"/>
      <c r="D6" s="512"/>
      <c r="E6" s="512"/>
      <c r="F6" s="512"/>
      <c r="G6" s="512"/>
      <c r="H6" s="512"/>
      <c r="I6" s="512"/>
      <c r="J6" s="513"/>
      <c r="K6" s="509" t="s">
        <v>23</v>
      </c>
      <c r="L6" s="510"/>
      <c r="M6" s="509" t="s">
        <v>22</v>
      </c>
      <c r="N6" s="514"/>
      <c r="O6" s="514"/>
      <c r="P6" s="510"/>
      <c r="Q6" s="509" t="s">
        <v>21</v>
      </c>
      <c r="R6" s="510"/>
      <c r="S6" s="509" t="s">
        <v>14</v>
      </c>
      <c r="T6" s="510"/>
      <c r="V6" s="511" t="s">
        <v>8</v>
      </c>
      <c r="W6" s="515"/>
      <c r="Y6" s="506" t="s">
        <v>9</v>
      </c>
      <c r="Z6" s="507"/>
      <c r="AA6" s="508"/>
      <c r="AC6" s="506" t="s">
        <v>10</v>
      </c>
      <c r="AD6" s="507"/>
      <c r="AE6" s="508"/>
    </row>
    <row r="7" spans="2:31" s="2" customFormat="1" ht="97.5" customHeight="1" thickBot="1" x14ac:dyDescent="0.35">
      <c r="B7" s="369" t="s">
        <v>11</v>
      </c>
      <c r="C7" s="345" t="s">
        <v>84</v>
      </c>
      <c r="D7" s="345" t="s">
        <v>316</v>
      </c>
      <c r="E7" s="353" t="s">
        <v>349</v>
      </c>
      <c r="F7" s="345" t="s">
        <v>654</v>
      </c>
      <c r="G7" s="345" t="s">
        <v>208</v>
      </c>
      <c r="H7" s="345" t="s">
        <v>209</v>
      </c>
      <c r="I7" s="338" t="s">
        <v>655</v>
      </c>
      <c r="J7" s="339" t="s">
        <v>656</v>
      </c>
      <c r="K7" s="354" t="s">
        <v>83</v>
      </c>
      <c r="L7" s="358" t="s">
        <v>82</v>
      </c>
      <c r="M7" s="368" t="s">
        <v>81</v>
      </c>
      <c r="N7" s="356" t="s">
        <v>77</v>
      </c>
      <c r="O7" s="356" t="s">
        <v>78</v>
      </c>
      <c r="P7" s="357" t="s">
        <v>79</v>
      </c>
      <c r="Q7" s="354" t="s">
        <v>657</v>
      </c>
      <c r="R7" s="358" t="s">
        <v>80</v>
      </c>
      <c r="S7" s="285" t="s">
        <v>207</v>
      </c>
      <c r="T7" s="358" t="s">
        <v>15</v>
      </c>
      <c r="V7" s="52" t="str">
        <f>N2_C1</f>
        <v>North</v>
      </c>
      <c r="W7" s="54" t="str">
        <f>N2_C2</f>
        <v>South</v>
      </c>
      <c r="Y7" s="52" t="str">
        <f>N2_C1</f>
        <v>North</v>
      </c>
      <c r="Z7" s="373" t="str">
        <f>N2_C2</f>
        <v>South</v>
      </c>
      <c r="AA7" s="376" t="s">
        <v>20</v>
      </c>
      <c r="AC7" s="52" t="str">
        <f>N2_C1</f>
        <v>North</v>
      </c>
      <c r="AD7" s="54" t="str">
        <f>N2_C2</f>
        <v>South</v>
      </c>
      <c r="AE7" s="379" t="s">
        <v>20</v>
      </c>
    </row>
    <row r="8" spans="2:31" s="18" customFormat="1" x14ac:dyDescent="0.3">
      <c r="B8" s="346"/>
      <c r="C8" s="347"/>
      <c r="D8" s="347"/>
      <c r="E8" s="347"/>
      <c r="F8" s="347"/>
      <c r="G8" s="347"/>
      <c r="H8" s="347"/>
      <c r="I8" s="347"/>
      <c r="J8" s="361"/>
      <c r="K8" s="346"/>
      <c r="L8" s="362"/>
      <c r="M8" s="370"/>
      <c r="N8" s="347"/>
      <c r="O8" s="364"/>
      <c r="P8" s="371"/>
      <c r="Q8" s="346"/>
      <c r="R8" s="365"/>
      <c r="S8" s="372"/>
      <c r="T8" s="362"/>
      <c r="V8" s="15"/>
      <c r="W8" s="17"/>
      <c r="Y8" s="34">
        <f ca="1">IFERROR(Demands!$Z$25+Demands!$C$25,"")</f>
        <v>4815.6182974463927</v>
      </c>
      <c r="Z8" s="374">
        <f ca="1">IFERROR(Demands!$Z$26+Demands!$C$26,"")</f>
        <v>439.14923902918241</v>
      </c>
      <c r="AA8" s="377">
        <f t="shared" ref="AA8:AA39" ca="1" si="0">SUM(Y8:Z8)</f>
        <v>5254.7675364755751</v>
      </c>
      <c r="AC8" s="15"/>
      <c r="AD8" s="16"/>
      <c r="AE8" s="43"/>
    </row>
    <row r="9" spans="2:31" x14ac:dyDescent="0.3">
      <c r="B9" s="3"/>
      <c r="C9" s="4"/>
      <c r="D9" s="4"/>
      <c r="E9" s="4"/>
      <c r="F9" s="4"/>
      <c r="G9" s="4"/>
      <c r="H9" s="4"/>
      <c r="I9" s="5"/>
      <c r="J9" s="6"/>
      <c r="K9" s="12"/>
      <c r="L9" s="287"/>
      <c r="M9" s="32"/>
      <c r="N9" s="288"/>
      <c r="O9" s="214"/>
      <c r="P9" s="14"/>
      <c r="Q9" s="58"/>
      <c r="R9" s="59"/>
      <c r="S9" s="7"/>
      <c r="T9" s="29"/>
      <c r="V9" s="20"/>
      <c r="W9" s="22"/>
      <c r="X9" s="23"/>
      <c r="Y9" s="37" t="str">
        <f t="shared" ref="Y9:Y40" si="1">IF(V9="","",Y$8)</f>
        <v/>
      </c>
      <c r="Z9" s="375" t="str">
        <f t="shared" ref="Z9:Z40" si="2">IF(W9="","",Z$8)</f>
        <v/>
      </c>
      <c r="AA9" s="45">
        <f t="shared" si="0"/>
        <v>0</v>
      </c>
      <c r="AC9" s="37" t="str">
        <f t="shared" ref="AC9:AC40" si="3">IF(V9="","",IFERROR(V9*$T9,$T9/$AA9*Y9))</f>
        <v/>
      </c>
      <c r="AD9" s="38" t="str">
        <f t="shared" ref="AD9:AD40" si="4">IF(W9="","",IFERROR(W9*$T9,$T9/$AA9*Z9))</f>
        <v/>
      </c>
      <c r="AE9" s="44">
        <f t="shared" ref="AE9:AE40" si="5">SUM(AC9:AD9)</f>
        <v>0</v>
      </c>
    </row>
    <row r="10" spans="2:31" x14ac:dyDescent="0.3">
      <c r="B10" s="307" t="s">
        <v>318</v>
      </c>
      <c r="C10" s="4"/>
      <c r="D10" s="4"/>
      <c r="E10" s="4"/>
      <c r="F10" s="4"/>
      <c r="G10" s="4"/>
      <c r="H10" s="4"/>
      <c r="I10" s="5"/>
      <c r="J10" s="6"/>
      <c r="K10" s="12"/>
      <c r="L10" s="287"/>
      <c r="M10" s="32"/>
      <c r="N10" s="288"/>
      <c r="O10" s="214"/>
      <c r="P10" s="14"/>
      <c r="Q10" s="58"/>
      <c r="R10" s="59"/>
      <c r="S10" s="7"/>
      <c r="T10" s="29"/>
      <c r="V10" s="20"/>
      <c r="W10" s="22"/>
      <c r="X10" s="23"/>
      <c r="Y10" s="37" t="str">
        <f t="shared" si="1"/>
        <v/>
      </c>
      <c r="Z10" s="375" t="str">
        <f t="shared" si="2"/>
        <v/>
      </c>
      <c r="AA10" s="45">
        <f t="shared" si="0"/>
        <v>0</v>
      </c>
      <c r="AC10" s="37" t="str">
        <f t="shared" si="3"/>
        <v/>
      </c>
      <c r="AD10" s="38" t="str">
        <f t="shared" si="4"/>
        <v/>
      </c>
      <c r="AE10" s="45">
        <f t="shared" si="5"/>
        <v>0</v>
      </c>
    </row>
    <row r="11" spans="2:31" x14ac:dyDescent="0.3">
      <c r="B11" s="3">
        <v>7010601</v>
      </c>
      <c r="C11" s="4" t="s">
        <v>357</v>
      </c>
      <c r="D11" s="4" t="s">
        <v>358</v>
      </c>
      <c r="E11" s="4"/>
      <c r="F11" s="4"/>
      <c r="G11" s="4"/>
      <c r="H11" s="4"/>
      <c r="I11" s="5"/>
      <c r="J11" s="6">
        <v>1</v>
      </c>
      <c r="K11" s="12" t="str">
        <f t="shared" ref="K11:K72" si="6">IFERROR(VLOOKUP(G11,UR_N2,3,FALSE),"")</f>
        <v/>
      </c>
      <c r="L11" s="287">
        <f t="shared" ref="L11:L73" si="7">IFERROR(K11*I11,0)</f>
        <v>0</v>
      </c>
      <c r="M11" s="32" t="str">
        <f t="shared" ref="M11:M72" si="8">IFERROR(VLOOKUP(H11,UR_N2,3,FALSE),"")</f>
        <v/>
      </c>
      <c r="N11" s="402">
        <v>7265104.4609450335</v>
      </c>
      <c r="O11" s="214">
        <v>0.5</v>
      </c>
      <c r="P11" s="14">
        <f t="shared" ref="P11:P73" si="9">N11*O11</f>
        <v>3632552.2304725167</v>
      </c>
      <c r="Q11" s="58">
        <v>0.15</v>
      </c>
      <c r="R11" s="59">
        <f t="shared" ref="R11:R73" si="10">P11*(1+Q11)</f>
        <v>4177435.065043394</v>
      </c>
      <c r="S11" s="7"/>
      <c r="T11" s="29">
        <f t="shared" ref="T11:T73" si="11">(R11*(1-S11))+L11</f>
        <v>4177435.065043394</v>
      </c>
      <c r="V11" s="20"/>
      <c r="W11" s="22" t="s">
        <v>118</v>
      </c>
      <c r="X11" s="23"/>
      <c r="Y11" s="37" t="str">
        <f t="shared" si="1"/>
        <v/>
      </c>
      <c r="Z11" s="375">
        <f t="shared" ca="1" si="2"/>
        <v>439.14923902918241</v>
      </c>
      <c r="AA11" s="45">
        <f t="shared" ca="1" si="0"/>
        <v>439.14923902918241</v>
      </c>
      <c r="AC11" s="37" t="str">
        <f t="shared" si="3"/>
        <v/>
      </c>
      <c r="AD11" s="38">
        <f t="shared" ca="1" si="4"/>
        <v>4177435.065043394</v>
      </c>
      <c r="AE11" s="45">
        <f t="shared" ca="1" si="5"/>
        <v>4177435.065043394</v>
      </c>
    </row>
    <row r="12" spans="2:31" x14ac:dyDescent="0.3">
      <c r="B12" s="3">
        <v>7010501</v>
      </c>
      <c r="C12" s="4" t="s">
        <v>357</v>
      </c>
      <c r="D12" s="4" t="s">
        <v>359</v>
      </c>
      <c r="E12" s="4"/>
      <c r="F12" s="4"/>
      <c r="G12" s="4"/>
      <c r="H12" s="4"/>
      <c r="I12" s="5"/>
      <c r="J12" s="6">
        <v>1</v>
      </c>
      <c r="K12" s="12" t="str">
        <f t="shared" si="6"/>
        <v/>
      </c>
      <c r="L12" s="287">
        <f t="shared" si="7"/>
        <v>0</v>
      </c>
      <c r="M12" s="32" t="str">
        <f t="shared" si="8"/>
        <v/>
      </c>
      <c r="N12" s="402">
        <v>10897656.691417551</v>
      </c>
      <c r="O12" s="214">
        <v>1</v>
      </c>
      <c r="P12" s="14">
        <f t="shared" si="9"/>
        <v>10897656.691417551</v>
      </c>
      <c r="Q12" s="415">
        <v>0.15</v>
      </c>
      <c r="R12" s="59">
        <f t="shared" si="10"/>
        <v>12532305.195130182</v>
      </c>
      <c r="S12" s="7"/>
      <c r="T12" s="29">
        <f t="shared" si="11"/>
        <v>12532305.195130182</v>
      </c>
      <c r="V12" s="20" t="s">
        <v>118</v>
      </c>
      <c r="W12" s="22"/>
      <c r="X12" s="23"/>
      <c r="Y12" s="37">
        <f t="shared" ca="1" si="1"/>
        <v>4815.6182974463927</v>
      </c>
      <c r="Z12" s="375" t="str">
        <f t="shared" si="2"/>
        <v/>
      </c>
      <c r="AA12" s="45">
        <f t="shared" ca="1" si="0"/>
        <v>4815.6182974463927</v>
      </c>
      <c r="AC12" s="37">
        <f t="shared" ca="1" si="3"/>
        <v>12532305.195130182</v>
      </c>
      <c r="AD12" s="38" t="str">
        <f t="shared" si="4"/>
        <v/>
      </c>
      <c r="AE12" s="45">
        <f t="shared" ca="1" si="5"/>
        <v>12532305.195130182</v>
      </c>
    </row>
    <row r="13" spans="2:31" x14ac:dyDescent="0.3">
      <c r="B13" s="3">
        <v>7040301</v>
      </c>
      <c r="C13" s="4" t="s">
        <v>308</v>
      </c>
      <c r="D13" s="4" t="s">
        <v>360</v>
      </c>
      <c r="E13" s="4"/>
      <c r="F13" s="4"/>
      <c r="G13" s="4"/>
      <c r="H13" s="4"/>
      <c r="I13" s="5"/>
      <c r="J13" s="6">
        <v>1</v>
      </c>
      <c r="K13" s="12" t="str">
        <f t="shared" si="6"/>
        <v/>
      </c>
      <c r="L13" s="287">
        <f t="shared" si="7"/>
        <v>0</v>
      </c>
      <c r="M13" s="32" t="str">
        <f t="shared" si="8"/>
        <v/>
      </c>
      <c r="N13" s="402">
        <v>782007.45998071355</v>
      </c>
      <c r="O13" s="214">
        <v>1</v>
      </c>
      <c r="P13" s="14">
        <f t="shared" si="9"/>
        <v>782007.45998071355</v>
      </c>
      <c r="Q13" s="415">
        <v>0.15</v>
      </c>
      <c r="R13" s="59">
        <f t="shared" si="10"/>
        <v>899308.57897782046</v>
      </c>
      <c r="S13" s="7"/>
      <c r="T13" s="29">
        <f t="shared" si="11"/>
        <v>899308.57897782046</v>
      </c>
      <c r="V13" s="20"/>
      <c r="W13" s="22" t="s">
        <v>118</v>
      </c>
      <c r="X13" s="23"/>
      <c r="Y13" s="37" t="str">
        <f t="shared" si="1"/>
        <v/>
      </c>
      <c r="Z13" s="375">
        <f t="shared" ca="1" si="2"/>
        <v>439.14923902918241</v>
      </c>
      <c r="AA13" s="45">
        <f t="shared" ca="1" si="0"/>
        <v>439.14923902918241</v>
      </c>
      <c r="AC13" s="37" t="str">
        <f t="shared" si="3"/>
        <v/>
      </c>
      <c r="AD13" s="38">
        <f t="shared" ca="1" si="4"/>
        <v>899308.57897782046</v>
      </c>
      <c r="AE13" s="45">
        <f t="shared" ca="1" si="5"/>
        <v>899308.57897782046</v>
      </c>
    </row>
    <row r="14" spans="2:31" x14ac:dyDescent="0.3">
      <c r="B14" s="3">
        <v>7040302</v>
      </c>
      <c r="C14" s="4" t="s">
        <v>308</v>
      </c>
      <c r="D14" s="4" t="s">
        <v>361</v>
      </c>
      <c r="E14" s="4"/>
      <c r="F14" s="4"/>
      <c r="G14" s="4"/>
      <c r="H14" s="4"/>
      <c r="I14" s="5"/>
      <c r="J14" s="6">
        <v>1</v>
      </c>
      <c r="K14" s="12" t="str">
        <f t="shared" si="6"/>
        <v/>
      </c>
      <c r="L14" s="287">
        <f t="shared" si="7"/>
        <v>0</v>
      </c>
      <c r="M14" s="32" t="str">
        <f t="shared" si="8"/>
        <v/>
      </c>
      <c r="N14" s="402">
        <v>1264228.6142719383</v>
      </c>
      <c r="O14" s="214">
        <v>1</v>
      </c>
      <c r="P14" s="14">
        <f t="shared" si="9"/>
        <v>1264228.6142719383</v>
      </c>
      <c r="Q14" s="415">
        <v>0.15</v>
      </c>
      <c r="R14" s="59">
        <f t="shared" si="10"/>
        <v>1453862.9064127291</v>
      </c>
      <c r="S14" s="7"/>
      <c r="T14" s="29">
        <f t="shared" si="11"/>
        <v>1453862.9064127291</v>
      </c>
      <c r="V14" s="20"/>
      <c r="W14" s="22" t="s">
        <v>118</v>
      </c>
      <c r="X14" s="23"/>
      <c r="Y14" s="37" t="str">
        <f t="shared" si="1"/>
        <v/>
      </c>
      <c r="Z14" s="375">
        <f t="shared" ca="1" si="2"/>
        <v>439.14923902918241</v>
      </c>
      <c r="AA14" s="45">
        <f t="shared" ca="1" si="0"/>
        <v>439.14923902918241</v>
      </c>
      <c r="AC14" s="37" t="str">
        <f t="shared" si="3"/>
        <v/>
      </c>
      <c r="AD14" s="38">
        <f t="shared" ca="1" si="4"/>
        <v>1453862.9064127291</v>
      </c>
      <c r="AE14" s="45">
        <f t="shared" ca="1" si="5"/>
        <v>1453862.9064127291</v>
      </c>
    </row>
    <row r="15" spans="2:31" x14ac:dyDescent="0.3">
      <c r="B15" s="3">
        <v>7030302</v>
      </c>
      <c r="C15" s="4" t="s">
        <v>308</v>
      </c>
      <c r="D15" s="4" t="s">
        <v>362</v>
      </c>
      <c r="E15" s="4"/>
      <c r="F15" s="4"/>
      <c r="G15" s="4"/>
      <c r="H15" s="4"/>
      <c r="I15" s="5"/>
      <c r="J15" s="6">
        <v>1</v>
      </c>
      <c r="K15" s="12" t="str">
        <f t="shared" si="6"/>
        <v/>
      </c>
      <c r="L15" s="287">
        <f t="shared" si="7"/>
        <v>0</v>
      </c>
      <c r="M15" s="32" t="str">
        <f t="shared" si="8"/>
        <v/>
      </c>
      <c r="N15" s="402">
        <v>1173415.3567984572</v>
      </c>
      <c r="O15" s="214">
        <v>1</v>
      </c>
      <c r="P15" s="14">
        <f t="shared" si="9"/>
        <v>1173415.3567984572</v>
      </c>
      <c r="Q15" s="415">
        <v>0.15</v>
      </c>
      <c r="R15" s="59">
        <f t="shared" si="10"/>
        <v>1349427.6603182256</v>
      </c>
      <c r="S15" s="7"/>
      <c r="T15" s="29">
        <f t="shared" si="11"/>
        <v>1349427.6603182256</v>
      </c>
      <c r="V15" s="20" t="s">
        <v>118</v>
      </c>
      <c r="W15" s="22"/>
      <c r="X15" s="23"/>
      <c r="Y15" s="37">
        <f t="shared" ca="1" si="1"/>
        <v>4815.6182974463927</v>
      </c>
      <c r="Z15" s="375" t="str">
        <f t="shared" si="2"/>
        <v/>
      </c>
      <c r="AA15" s="45">
        <f t="shared" ca="1" si="0"/>
        <v>4815.6182974463927</v>
      </c>
      <c r="AC15" s="37">
        <f t="shared" ca="1" si="3"/>
        <v>1349427.6603182259</v>
      </c>
      <c r="AD15" s="38" t="str">
        <f t="shared" si="4"/>
        <v/>
      </c>
      <c r="AE15" s="45">
        <f t="shared" ca="1" si="5"/>
        <v>1349427.6603182259</v>
      </c>
    </row>
    <row r="16" spans="2:31" x14ac:dyDescent="0.3">
      <c r="B16" s="3">
        <v>7020301</v>
      </c>
      <c r="C16" s="4" t="s">
        <v>308</v>
      </c>
      <c r="D16" s="4" t="s">
        <v>363</v>
      </c>
      <c r="E16" s="4"/>
      <c r="F16" s="4"/>
      <c r="G16" s="4"/>
      <c r="H16" s="4"/>
      <c r="I16" s="5"/>
      <c r="J16" s="6">
        <v>1</v>
      </c>
      <c r="K16" s="12" t="str">
        <f t="shared" si="6"/>
        <v/>
      </c>
      <c r="L16" s="287">
        <f t="shared" si="7"/>
        <v>0</v>
      </c>
      <c r="M16" s="32" t="str">
        <f t="shared" si="8"/>
        <v/>
      </c>
      <c r="N16" s="402">
        <v>1727158.3741562199</v>
      </c>
      <c r="O16" s="214">
        <v>1</v>
      </c>
      <c r="P16" s="14">
        <f t="shared" si="9"/>
        <v>1727158.3741562199</v>
      </c>
      <c r="Q16" s="415">
        <v>0.15</v>
      </c>
      <c r="R16" s="59">
        <f t="shared" si="10"/>
        <v>1986232.1302796528</v>
      </c>
      <c r="S16" s="7"/>
      <c r="T16" s="29">
        <f t="shared" si="11"/>
        <v>1986232.1302796528</v>
      </c>
      <c r="V16" s="20" t="s">
        <v>118</v>
      </c>
      <c r="W16" s="22"/>
      <c r="X16" s="23"/>
      <c r="Y16" s="37">
        <f t="shared" ca="1" si="1"/>
        <v>4815.6182974463927</v>
      </c>
      <c r="Z16" s="375" t="str">
        <f t="shared" si="2"/>
        <v/>
      </c>
      <c r="AA16" s="45">
        <f t="shared" ca="1" si="0"/>
        <v>4815.6182974463927</v>
      </c>
      <c r="AC16" s="37">
        <f t="shared" ca="1" si="3"/>
        <v>1986232.1302796525</v>
      </c>
      <c r="AD16" s="38" t="str">
        <f t="shared" si="4"/>
        <v/>
      </c>
      <c r="AE16" s="45">
        <f t="shared" ca="1" si="5"/>
        <v>1986232.1302796525</v>
      </c>
    </row>
    <row r="17" spans="2:31" x14ac:dyDescent="0.3">
      <c r="B17" s="3">
        <v>7020302</v>
      </c>
      <c r="C17" s="4" t="s">
        <v>308</v>
      </c>
      <c r="D17" s="4" t="s">
        <v>364</v>
      </c>
      <c r="E17" s="4"/>
      <c r="F17" s="4"/>
      <c r="G17" s="4"/>
      <c r="H17" s="4"/>
      <c r="I17" s="5"/>
      <c r="J17" s="6">
        <v>1</v>
      </c>
      <c r="K17" s="12" t="str">
        <f t="shared" si="6"/>
        <v/>
      </c>
      <c r="L17" s="287">
        <f t="shared" si="7"/>
        <v>0</v>
      </c>
      <c r="M17" s="32" t="str">
        <f t="shared" si="8"/>
        <v/>
      </c>
      <c r="N17" s="402">
        <v>449628.80713596917</v>
      </c>
      <c r="O17" s="214">
        <v>1</v>
      </c>
      <c r="P17" s="14">
        <f t="shared" si="9"/>
        <v>449628.80713596917</v>
      </c>
      <c r="Q17" s="415">
        <v>0.15</v>
      </c>
      <c r="R17" s="59">
        <f t="shared" si="10"/>
        <v>517073.12820636452</v>
      </c>
      <c r="S17" s="7"/>
      <c r="T17" s="29">
        <f t="shared" si="11"/>
        <v>517073.12820636452</v>
      </c>
      <c r="V17" s="20" t="s">
        <v>118</v>
      </c>
      <c r="W17" s="22"/>
      <c r="X17" s="23"/>
      <c r="Y17" s="37">
        <f t="shared" ca="1" si="1"/>
        <v>4815.6182974463927</v>
      </c>
      <c r="Z17" s="375" t="str">
        <f t="shared" si="2"/>
        <v/>
      </c>
      <c r="AA17" s="45">
        <f t="shared" ca="1" si="0"/>
        <v>4815.6182974463927</v>
      </c>
      <c r="AC17" s="37">
        <f t="shared" ca="1" si="3"/>
        <v>517073.12820636452</v>
      </c>
      <c r="AD17" s="38" t="str">
        <f t="shared" si="4"/>
        <v/>
      </c>
      <c r="AE17" s="45">
        <f t="shared" ca="1" si="5"/>
        <v>517073.12820636452</v>
      </c>
    </row>
    <row r="18" spans="2:31" x14ac:dyDescent="0.3">
      <c r="B18" s="3">
        <v>7010302</v>
      </c>
      <c r="C18" s="4" t="s">
        <v>308</v>
      </c>
      <c r="D18" s="409" t="s">
        <v>672</v>
      </c>
      <c r="E18" s="4"/>
      <c r="F18" s="4"/>
      <c r="G18" s="4"/>
      <c r="H18" s="4"/>
      <c r="I18" s="5"/>
      <c r="J18" s="6">
        <v>1</v>
      </c>
      <c r="K18" s="12" t="str">
        <f t="shared" si="6"/>
        <v/>
      </c>
      <c r="L18" s="287">
        <f t="shared" si="7"/>
        <v>0</v>
      </c>
      <c r="M18" s="32" t="str">
        <f t="shared" si="8"/>
        <v/>
      </c>
      <c r="N18" s="402">
        <v>435543.54098360654</v>
      </c>
      <c r="O18" s="214">
        <v>1</v>
      </c>
      <c r="P18" s="14">
        <f t="shared" si="9"/>
        <v>435543.54098360654</v>
      </c>
      <c r="Q18" s="415">
        <v>0.15</v>
      </c>
      <c r="R18" s="59">
        <f t="shared" si="10"/>
        <v>500875.07213114749</v>
      </c>
      <c r="S18" s="7"/>
      <c r="T18" s="29">
        <f t="shared" si="11"/>
        <v>500875.07213114749</v>
      </c>
      <c r="V18" s="20" t="s">
        <v>118</v>
      </c>
      <c r="W18" s="22"/>
      <c r="X18" s="23"/>
      <c r="Y18" s="37">
        <f t="shared" ca="1" si="1"/>
        <v>4815.6182974463927</v>
      </c>
      <c r="Z18" s="375" t="str">
        <f t="shared" si="2"/>
        <v/>
      </c>
      <c r="AA18" s="45">
        <f t="shared" ca="1" si="0"/>
        <v>4815.6182974463927</v>
      </c>
      <c r="AC18" s="37">
        <f t="shared" ca="1" si="3"/>
        <v>500875.07213114743</v>
      </c>
      <c r="AD18" s="38" t="str">
        <f t="shared" si="4"/>
        <v/>
      </c>
      <c r="AE18" s="45">
        <f t="shared" ca="1" si="5"/>
        <v>500875.07213114743</v>
      </c>
    </row>
    <row r="19" spans="2:31" x14ac:dyDescent="0.3">
      <c r="B19" s="3">
        <v>7010301</v>
      </c>
      <c r="C19" s="4" t="s">
        <v>308</v>
      </c>
      <c r="D19" s="4" t="s">
        <v>365</v>
      </c>
      <c r="E19" s="4"/>
      <c r="F19" s="4"/>
      <c r="G19" s="4"/>
      <c r="H19" s="4"/>
      <c r="I19" s="5"/>
      <c r="J19" s="6">
        <v>1</v>
      </c>
      <c r="K19" s="12" t="str">
        <f t="shared" si="6"/>
        <v/>
      </c>
      <c r="L19" s="287">
        <f t="shared" si="7"/>
        <v>0</v>
      </c>
      <c r="M19" s="32" t="str">
        <f t="shared" si="8"/>
        <v/>
      </c>
      <c r="N19" s="402">
        <v>2026888.2844744453</v>
      </c>
      <c r="O19" s="214">
        <v>1</v>
      </c>
      <c r="P19" s="14">
        <f t="shared" si="9"/>
        <v>2026888.2844744453</v>
      </c>
      <c r="Q19" s="415">
        <v>0.15</v>
      </c>
      <c r="R19" s="59">
        <f t="shared" si="10"/>
        <v>2330921.5271456121</v>
      </c>
      <c r="S19" s="7"/>
      <c r="T19" s="29">
        <f t="shared" si="11"/>
        <v>2330921.5271456121</v>
      </c>
      <c r="V19" s="20" t="s">
        <v>118</v>
      </c>
      <c r="W19" s="22"/>
      <c r="X19" s="23"/>
      <c r="Y19" s="37">
        <f t="shared" ca="1" si="1"/>
        <v>4815.6182974463927</v>
      </c>
      <c r="Z19" s="375" t="str">
        <f t="shared" si="2"/>
        <v/>
      </c>
      <c r="AA19" s="45">
        <f t="shared" ca="1" si="0"/>
        <v>4815.6182974463927</v>
      </c>
      <c r="AC19" s="37">
        <f t="shared" ca="1" si="3"/>
        <v>2330921.5271456121</v>
      </c>
      <c r="AD19" s="38" t="str">
        <f t="shared" si="4"/>
        <v/>
      </c>
      <c r="AE19" s="45">
        <f t="shared" ca="1" si="5"/>
        <v>2330921.5271456121</v>
      </c>
    </row>
    <row r="20" spans="2:31" x14ac:dyDescent="0.3">
      <c r="B20" s="3">
        <v>7010303</v>
      </c>
      <c r="C20" s="4" t="s">
        <v>308</v>
      </c>
      <c r="D20" s="409" t="s">
        <v>673</v>
      </c>
      <c r="E20" s="4"/>
      <c r="F20" s="4"/>
      <c r="G20" s="4"/>
      <c r="H20" s="4"/>
      <c r="I20" s="5"/>
      <c r="J20" s="6">
        <v>1</v>
      </c>
      <c r="K20" s="12" t="str">
        <f t="shared" si="6"/>
        <v/>
      </c>
      <c r="L20" s="287">
        <f t="shared" si="7"/>
        <v>0</v>
      </c>
      <c r="M20" s="32" t="str">
        <f t="shared" si="8"/>
        <v/>
      </c>
      <c r="N20" s="402">
        <v>449628.80713596917</v>
      </c>
      <c r="O20" s="214">
        <v>1</v>
      </c>
      <c r="P20" s="14">
        <f t="shared" si="9"/>
        <v>449628.80713596917</v>
      </c>
      <c r="Q20" s="415">
        <v>0.15</v>
      </c>
      <c r="R20" s="59">
        <f t="shared" si="10"/>
        <v>517073.12820636452</v>
      </c>
      <c r="S20" s="7"/>
      <c r="T20" s="29">
        <f t="shared" si="11"/>
        <v>517073.12820636452</v>
      </c>
      <c r="V20" s="20" t="s">
        <v>118</v>
      </c>
      <c r="W20" s="22"/>
      <c r="X20" s="23"/>
      <c r="Y20" s="37">
        <f t="shared" ca="1" si="1"/>
        <v>4815.6182974463927</v>
      </c>
      <c r="Z20" s="375" t="str">
        <f t="shared" si="2"/>
        <v/>
      </c>
      <c r="AA20" s="45">
        <f t="shared" ca="1" si="0"/>
        <v>4815.6182974463927</v>
      </c>
      <c r="AC20" s="37">
        <f t="shared" ca="1" si="3"/>
        <v>517073.12820636452</v>
      </c>
      <c r="AD20" s="38" t="str">
        <f t="shared" si="4"/>
        <v/>
      </c>
      <c r="AE20" s="45">
        <f t="shared" ca="1" si="5"/>
        <v>517073.12820636452</v>
      </c>
    </row>
    <row r="21" spans="2:31" x14ac:dyDescent="0.3">
      <c r="B21" s="3">
        <v>7030301</v>
      </c>
      <c r="C21" s="4" t="s">
        <v>308</v>
      </c>
      <c r="D21" s="4" t="s">
        <v>366</v>
      </c>
      <c r="E21" s="4"/>
      <c r="F21" s="4"/>
      <c r="G21" s="4"/>
      <c r="H21" s="4"/>
      <c r="I21" s="5"/>
      <c r="J21" s="6">
        <v>1</v>
      </c>
      <c r="K21" s="12" t="str">
        <f t="shared" si="6"/>
        <v/>
      </c>
      <c r="L21" s="287">
        <f t="shared" si="7"/>
        <v>0</v>
      </c>
      <c r="M21" s="32" t="str">
        <f t="shared" si="8"/>
        <v/>
      </c>
      <c r="N21" s="402">
        <v>745682.5747348119</v>
      </c>
      <c r="O21" s="214">
        <v>1</v>
      </c>
      <c r="P21" s="14">
        <f t="shared" si="9"/>
        <v>745682.5747348119</v>
      </c>
      <c r="Q21" s="415">
        <v>0.15</v>
      </c>
      <c r="R21" s="59">
        <f t="shared" si="10"/>
        <v>857534.96094503358</v>
      </c>
      <c r="S21" s="7"/>
      <c r="T21" s="29">
        <f t="shared" si="11"/>
        <v>857534.96094503358</v>
      </c>
      <c r="V21" s="20" t="s">
        <v>118</v>
      </c>
      <c r="W21" s="22"/>
      <c r="X21" s="23"/>
      <c r="Y21" s="37">
        <f t="shared" ca="1" si="1"/>
        <v>4815.6182974463927</v>
      </c>
      <c r="Z21" s="375" t="str">
        <f t="shared" si="2"/>
        <v/>
      </c>
      <c r="AA21" s="45">
        <f t="shared" ca="1" si="0"/>
        <v>4815.6182974463927</v>
      </c>
      <c r="AC21" s="37">
        <f t="shared" ca="1" si="3"/>
        <v>857534.96094503358</v>
      </c>
      <c r="AD21" s="38" t="str">
        <f t="shared" si="4"/>
        <v/>
      </c>
      <c r="AE21" s="45">
        <f t="shared" ca="1" si="5"/>
        <v>857534.96094503358</v>
      </c>
    </row>
    <row r="22" spans="2:31" x14ac:dyDescent="0.3">
      <c r="B22" s="3">
        <v>7050301</v>
      </c>
      <c r="C22" s="4" t="s">
        <v>308</v>
      </c>
      <c r="D22" s="4" t="s">
        <v>367</v>
      </c>
      <c r="E22" s="4"/>
      <c r="F22" s="4"/>
      <c r="G22" s="4"/>
      <c r="H22" s="4"/>
      <c r="I22" s="5"/>
      <c r="J22" s="6">
        <v>1</v>
      </c>
      <c r="K22" s="12" t="str">
        <f t="shared" si="6"/>
        <v/>
      </c>
      <c r="L22" s="287">
        <f t="shared" si="7"/>
        <v>0</v>
      </c>
      <c r="M22" s="32" t="str">
        <f t="shared" si="8"/>
        <v/>
      </c>
      <c r="N22" s="402">
        <v>409207.94696239149</v>
      </c>
      <c r="O22" s="214">
        <v>1</v>
      </c>
      <c r="P22" s="14">
        <f t="shared" si="9"/>
        <v>409207.94696239149</v>
      </c>
      <c r="Q22" s="415">
        <v>0.15</v>
      </c>
      <c r="R22" s="59">
        <f t="shared" si="10"/>
        <v>470589.13900675019</v>
      </c>
      <c r="S22" s="7"/>
      <c r="T22" s="29">
        <f t="shared" si="11"/>
        <v>470589.13900675019</v>
      </c>
      <c r="V22" s="20" t="s">
        <v>118</v>
      </c>
      <c r="W22" s="22"/>
      <c r="X22" s="23"/>
      <c r="Y22" s="37">
        <f t="shared" ca="1" si="1"/>
        <v>4815.6182974463927</v>
      </c>
      <c r="Z22" s="375" t="str">
        <f t="shared" si="2"/>
        <v/>
      </c>
      <c r="AA22" s="45">
        <f t="shared" ca="1" si="0"/>
        <v>4815.6182974463927</v>
      </c>
      <c r="AC22" s="37">
        <f t="shared" ca="1" si="3"/>
        <v>470589.13900675019</v>
      </c>
      <c r="AD22" s="38" t="str">
        <f t="shared" si="4"/>
        <v/>
      </c>
      <c r="AE22" s="45">
        <f t="shared" ca="1" si="5"/>
        <v>470589.13900675019</v>
      </c>
    </row>
    <row r="23" spans="2:31" x14ac:dyDescent="0.3">
      <c r="B23" s="3">
        <v>7040304</v>
      </c>
      <c r="C23" s="4" t="s">
        <v>308</v>
      </c>
      <c r="D23" s="4" t="s">
        <v>368</v>
      </c>
      <c r="E23" s="4"/>
      <c r="F23" s="4"/>
      <c r="G23" s="4"/>
      <c r="H23" s="4"/>
      <c r="I23" s="5"/>
      <c r="J23" s="6">
        <v>1</v>
      </c>
      <c r="K23" s="12" t="str">
        <f t="shared" si="6"/>
        <v/>
      </c>
      <c r="L23" s="287">
        <f t="shared" si="7"/>
        <v>0</v>
      </c>
      <c r="M23" s="32" t="str">
        <f t="shared" si="8"/>
        <v/>
      </c>
      <c r="N23" s="402">
        <v>704353.12246865954</v>
      </c>
      <c r="O23" s="214">
        <v>1</v>
      </c>
      <c r="P23" s="14">
        <f t="shared" si="9"/>
        <v>704353.12246865954</v>
      </c>
      <c r="Q23" s="415">
        <v>0.15</v>
      </c>
      <c r="R23" s="59">
        <f t="shared" si="10"/>
        <v>810006.09083895839</v>
      </c>
      <c r="S23" s="7"/>
      <c r="T23" s="29">
        <f t="shared" si="11"/>
        <v>810006.09083895839</v>
      </c>
      <c r="V23" s="20"/>
      <c r="W23" s="22" t="s">
        <v>118</v>
      </c>
      <c r="X23" s="23"/>
      <c r="Y23" s="37" t="str">
        <f t="shared" si="1"/>
        <v/>
      </c>
      <c r="Z23" s="375">
        <f t="shared" ca="1" si="2"/>
        <v>439.14923902918241</v>
      </c>
      <c r="AA23" s="45">
        <f t="shared" ca="1" si="0"/>
        <v>439.14923902918241</v>
      </c>
      <c r="AC23" s="37" t="str">
        <f t="shared" si="3"/>
        <v/>
      </c>
      <c r="AD23" s="38">
        <f t="shared" ca="1" si="4"/>
        <v>810006.09083895839</v>
      </c>
      <c r="AE23" s="45">
        <f t="shared" ca="1" si="5"/>
        <v>810006.09083895839</v>
      </c>
    </row>
    <row r="24" spans="2:31" x14ac:dyDescent="0.3">
      <c r="B24" s="3"/>
      <c r="C24" s="4"/>
      <c r="D24" s="4"/>
      <c r="E24" s="4"/>
      <c r="F24" s="4"/>
      <c r="G24" s="4"/>
      <c r="H24" s="4"/>
      <c r="I24" s="5"/>
      <c r="J24" s="6"/>
      <c r="K24" s="12"/>
      <c r="L24" s="287"/>
      <c r="M24" s="32"/>
      <c r="N24" s="288"/>
      <c r="O24" s="214"/>
      <c r="P24" s="14"/>
      <c r="Q24" s="58"/>
      <c r="R24" s="59"/>
      <c r="S24" s="7"/>
      <c r="T24" s="29"/>
      <c r="V24" s="20"/>
      <c r="W24" s="22"/>
      <c r="X24" s="23"/>
      <c r="Y24" s="37" t="str">
        <f t="shared" si="1"/>
        <v/>
      </c>
      <c r="Z24" s="375" t="str">
        <f t="shared" si="2"/>
        <v/>
      </c>
      <c r="AA24" s="45">
        <f t="shared" si="0"/>
        <v>0</v>
      </c>
      <c r="AC24" s="37" t="str">
        <f t="shared" si="3"/>
        <v/>
      </c>
      <c r="AD24" s="38" t="str">
        <f t="shared" si="4"/>
        <v/>
      </c>
      <c r="AE24" s="45">
        <f t="shared" si="5"/>
        <v>0</v>
      </c>
    </row>
    <row r="25" spans="2:31" x14ac:dyDescent="0.3">
      <c r="B25" s="307" t="s">
        <v>489</v>
      </c>
      <c r="C25" s="4"/>
      <c r="D25" s="4"/>
      <c r="E25" s="4"/>
      <c r="F25" s="4"/>
      <c r="G25" s="4"/>
      <c r="H25" s="4"/>
      <c r="I25" s="5"/>
      <c r="J25" s="6"/>
      <c r="K25" s="12"/>
      <c r="L25" s="287"/>
      <c r="M25" s="32"/>
      <c r="N25" s="288"/>
      <c r="O25" s="214"/>
      <c r="P25" s="14"/>
      <c r="Q25" s="58"/>
      <c r="R25" s="59"/>
      <c r="S25" s="7"/>
      <c r="T25" s="29"/>
      <c r="V25" s="20"/>
      <c r="W25" s="22"/>
      <c r="X25" s="23"/>
      <c r="Y25" s="37" t="str">
        <f t="shared" si="1"/>
        <v/>
      </c>
      <c r="Z25" s="375" t="str">
        <f t="shared" si="2"/>
        <v/>
      </c>
      <c r="AA25" s="45">
        <f t="shared" si="0"/>
        <v>0</v>
      </c>
      <c r="AC25" s="37" t="str">
        <f t="shared" si="3"/>
        <v/>
      </c>
      <c r="AD25" s="38" t="str">
        <f t="shared" si="4"/>
        <v/>
      </c>
      <c r="AE25" s="45">
        <f t="shared" si="5"/>
        <v>0</v>
      </c>
    </row>
    <row r="26" spans="2:31" x14ac:dyDescent="0.3">
      <c r="B26" s="3" t="s">
        <v>369</v>
      </c>
      <c r="C26" s="4" t="s">
        <v>248</v>
      </c>
      <c r="D26" s="4"/>
      <c r="E26" s="308" t="s">
        <v>487</v>
      </c>
      <c r="F26" s="308">
        <v>100</v>
      </c>
      <c r="G26" s="308"/>
      <c r="H26" s="308" t="str">
        <f t="shared" ref="H26:H57" si="12">LEFT(C26,1)&amp;"M"&amp;F26</f>
        <v>RM100</v>
      </c>
      <c r="I26" s="5"/>
      <c r="J26" s="324">
        <v>665.60599999999999</v>
      </c>
      <c r="K26" s="12" t="str">
        <f t="shared" si="6"/>
        <v/>
      </c>
      <c r="L26" s="287">
        <f t="shared" si="7"/>
        <v>0</v>
      </c>
      <c r="M26" s="32">
        <f t="shared" si="8"/>
        <v>142.41255369509949</v>
      </c>
      <c r="N26" s="288">
        <f t="shared" ref="N26:N73" si="13">IFERROR(M26*J26,0)</f>
        <v>94790.650214780384</v>
      </c>
      <c r="O26" s="214">
        <v>1</v>
      </c>
      <c r="P26" s="14">
        <f t="shared" si="9"/>
        <v>94790.650214780384</v>
      </c>
      <c r="Q26" s="58">
        <v>0.15</v>
      </c>
      <c r="R26" s="59">
        <f t="shared" si="10"/>
        <v>109009.24774699744</v>
      </c>
      <c r="S26" s="7"/>
      <c r="T26" s="29">
        <f t="shared" si="11"/>
        <v>109009.24774699744</v>
      </c>
      <c r="V26" s="20"/>
      <c r="W26" s="22" t="s">
        <v>118</v>
      </c>
      <c r="X26" s="23"/>
      <c r="Y26" s="37" t="str">
        <f t="shared" si="1"/>
        <v/>
      </c>
      <c r="Z26" s="375">
        <f t="shared" ca="1" si="2"/>
        <v>439.14923902918241</v>
      </c>
      <c r="AA26" s="45">
        <f t="shared" ca="1" si="0"/>
        <v>439.14923902918241</v>
      </c>
      <c r="AC26" s="37" t="str">
        <f t="shared" si="3"/>
        <v/>
      </c>
      <c r="AD26" s="38">
        <f t="shared" ca="1" si="4"/>
        <v>109009.24774699744</v>
      </c>
      <c r="AE26" s="45">
        <f t="shared" ca="1" si="5"/>
        <v>109009.24774699744</v>
      </c>
    </row>
    <row r="27" spans="2:31" x14ac:dyDescent="0.3">
      <c r="B27" s="3" t="s">
        <v>370</v>
      </c>
      <c r="C27" s="4" t="s">
        <v>247</v>
      </c>
      <c r="D27" s="4"/>
      <c r="E27" s="308"/>
      <c r="F27" s="308">
        <v>150</v>
      </c>
      <c r="G27" s="308"/>
      <c r="H27" s="308" t="str">
        <f t="shared" si="12"/>
        <v>GM150</v>
      </c>
      <c r="I27" s="5"/>
      <c r="J27" s="324">
        <v>64.723500000000001</v>
      </c>
      <c r="K27" s="12" t="str">
        <f t="shared" si="6"/>
        <v/>
      </c>
      <c r="L27" s="287">
        <f t="shared" si="7"/>
        <v>0</v>
      </c>
      <c r="M27" s="32">
        <f t="shared" si="8"/>
        <v>227.86008591215915</v>
      </c>
      <c r="N27" s="288">
        <f t="shared" si="13"/>
        <v>14747.902270535633</v>
      </c>
      <c r="O27" s="214">
        <v>1</v>
      </c>
      <c r="P27" s="14">
        <f t="shared" si="9"/>
        <v>14747.902270535633</v>
      </c>
      <c r="Q27" s="415">
        <v>0.15</v>
      </c>
      <c r="R27" s="59">
        <f t="shared" si="10"/>
        <v>16960.087611115978</v>
      </c>
      <c r="S27" s="7"/>
      <c r="T27" s="29">
        <f t="shared" si="11"/>
        <v>16960.087611115978</v>
      </c>
      <c r="V27" s="20"/>
      <c r="W27" s="22" t="s">
        <v>118</v>
      </c>
      <c r="X27" s="23"/>
      <c r="Y27" s="37" t="str">
        <f t="shared" si="1"/>
        <v/>
      </c>
      <c r="Z27" s="375">
        <f t="shared" ca="1" si="2"/>
        <v>439.14923902918241</v>
      </c>
      <c r="AA27" s="45">
        <f t="shared" ca="1" si="0"/>
        <v>439.14923902918241</v>
      </c>
      <c r="AC27" s="37" t="str">
        <f t="shared" si="3"/>
        <v/>
      </c>
      <c r="AD27" s="38">
        <f t="shared" ca="1" si="4"/>
        <v>16960.087611115978</v>
      </c>
      <c r="AE27" s="45">
        <f t="shared" ca="1" si="5"/>
        <v>16960.087611115978</v>
      </c>
    </row>
    <row r="28" spans="2:31" x14ac:dyDescent="0.3">
      <c r="B28" s="3" t="s">
        <v>371</v>
      </c>
      <c r="C28" s="4" t="s">
        <v>247</v>
      </c>
      <c r="D28" s="4"/>
      <c r="E28" s="308"/>
      <c r="F28" s="308">
        <v>150</v>
      </c>
      <c r="G28" s="308"/>
      <c r="H28" s="308" t="str">
        <f t="shared" si="12"/>
        <v>GM150</v>
      </c>
      <c r="I28" s="5"/>
      <c r="J28" s="324">
        <v>30.9392</v>
      </c>
      <c r="K28" s="12" t="str">
        <f t="shared" si="6"/>
        <v/>
      </c>
      <c r="L28" s="287">
        <f t="shared" si="7"/>
        <v>0</v>
      </c>
      <c r="M28" s="32">
        <f t="shared" si="8"/>
        <v>227.86008591215915</v>
      </c>
      <c r="N28" s="288">
        <f t="shared" si="13"/>
        <v>7049.8087700534743</v>
      </c>
      <c r="O28" s="214">
        <v>1</v>
      </c>
      <c r="P28" s="14">
        <f t="shared" si="9"/>
        <v>7049.8087700534743</v>
      </c>
      <c r="Q28" s="415">
        <v>0.15</v>
      </c>
      <c r="R28" s="59">
        <f t="shared" si="10"/>
        <v>8107.2800855614951</v>
      </c>
      <c r="S28" s="7"/>
      <c r="T28" s="29">
        <f t="shared" si="11"/>
        <v>8107.2800855614951</v>
      </c>
      <c r="V28" s="20"/>
      <c r="W28" s="22" t="s">
        <v>118</v>
      </c>
      <c r="X28" s="23"/>
      <c r="Y28" s="37" t="str">
        <f t="shared" si="1"/>
        <v/>
      </c>
      <c r="Z28" s="375">
        <f t="shared" ca="1" si="2"/>
        <v>439.14923902918241</v>
      </c>
      <c r="AA28" s="45">
        <f t="shared" ca="1" si="0"/>
        <v>439.14923902918241</v>
      </c>
      <c r="AC28" s="37" t="str">
        <f t="shared" si="3"/>
        <v/>
      </c>
      <c r="AD28" s="38">
        <f t="shared" ca="1" si="4"/>
        <v>8107.2800855614942</v>
      </c>
      <c r="AE28" s="45">
        <f t="shared" ca="1" si="5"/>
        <v>8107.2800855614942</v>
      </c>
    </row>
    <row r="29" spans="2:31" x14ac:dyDescent="0.3">
      <c r="B29" s="3" t="s">
        <v>372</v>
      </c>
      <c r="C29" s="4" t="s">
        <v>247</v>
      </c>
      <c r="D29" s="4"/>
      <c r="E29" s="308"/>
      <c r="F29" s="308">
        <v>150</v>
      </c>
      <c r="G29" s="308"/>
      <c r="H29" s="308" t="str">
        <f t="shared" si="12"/>
        <v>GM150</v>
      </c>
      <c r="I29" s="5"/>
      <c r="J29" s="324">
        <v>78.162599999999998</v>
      </c>
      <c r="K29" s="12" t="str">
        <f t="shared" si="6"/>
        <v/>
      </c>
      <c r="L29" s="287">
        <f t="shared" si="7"/>
        <v>0</v>
      </c>
      <c r="M29" s="32">
        <f t="shared" si="8"/>
        <v>227.86008591215915</v>
      </c>
      <c r="N29" s="288">
        <f t="shared" si="13"/>
        <v>17810.13675111773</v>
      </c>
      <c r="O29" s="214">
        <v>1</v>
      </c>
      <c r="P29" s="14">
        <f t="shared" si="9"/>
        <v>17810.13675111773</v>
      </c>
      <c r="Q29" s="415">
        <v>0.15</v>
      </c>
      <c r="R29" s="59">
        <f t="shared" si="10"/>
        <v>20481.65726378539</v>
      </c>
      <c r="S29" s="7"/>
      <c r="T29" s="29">
        <f t="shared" si="11"/>
        <v>20481.65726378539</v>
      </c>
      <c r="V29" s="20"/>
      <c r="W29" s="22" t="s">
        <v>118</v>
      </c>
      <c r="X29" s="23"/>
      <c r="Y29" s="37" t="str">
        <f t="shared" si="1"/>
        <v/>
      </c>
      <c r="Z29" s="375">
        <f t="shared" ca="1" si="2"/>
        <v>439.14923902918241</v>
      </c>
      <c r="AA29" s="45">
        <f t="shared" ca="1" si="0"/>
        <v>439.14923902918241</v>
      </c>
      <c r="AC29" s="37" t="str">
        <f t="shared" si="3"/>
        <v/>
      </c>
      <c r="AD29" s="38">
        <f t="shared" ca="1" si="4"/>
        <v>20481.65726378539</v>
      </c>
      <c r="AE29" s="45">
        <f t="shared" ca="1" si="5"/>
        <v>20481.65726378539</v>
      </c>
    </row>
    <row r="30" spans="2:31" x14ac:dyDescent="0.3">
      <c r="B30" s="3" t="s">
        <v>373</v>
      </c>
      <c r="C30" s="4" t="s">
        <v>247</v>
      </c>
      <c r="D30" s="4"/>
      <c r="E30" s="308"/>
      <c r="F30" s="308">
        <v>150</v>
      </c>
      <c r="G30" s="308"/>
      <c r="H30" s="308" t="str">
        <f t="shared" si="12"/>
        <v>GM150</v>
      </c>
      <c r="I30" s="5"/>
      <c r="J30" s="324">
        <v>78.190799999999996</v>
      </c>
      <c r="K30" s="12" t="str">
        <f t="shared" si="6"/>
        <v/>
      </c>
      <c r="L30" s="287">
        <f t="shared" si="7"/>
        <v>0</v>
      </c>
      <c r="M30" s="32">
        <f t="shared" si="8"/>
        <v>227.86008591215915</v>
      </c>
      <c r="N30" s="288">
        <f t="shared" si="13"/>
        <v>17816.562405540451</v>
      </c>
      <c r="O30" s="214">
        <v>1</v>
      </c>
      <c r="P30" s="14">
        <f t="shared" si="9"/>
        <v>17816.562405540451</v>
      </c>
      <c r="Q30" s="415">
        <v>0.15</v>
      </c>
      <c r="R30" s="59">
        <f t="shared" si="10"/>
        <v>20489.046766371517</v>
      </c>
      <c r="S30" s="7"/>
      <c r="T30" s="29">
        <f t="shared" si="11"/>
        <v>20489.046766371517</v>
      </c>
      <c r="V30" s="20"/>
      <c r="W30" s="22" t="s">
        <v>118</v>
      </c>
      <c r="X30" s="23"/>
      <c r="Y30" s="37" t="str">
        <f t="shared" si="1"/>
        <v/>
      </c>
      <c r="Z30" s="375">
        <f t="shared" ca="1" si="2"/>
        <v>439.14923902918241</v>
      </c>
      <c r="AA30" s="45">
        <f t="shared" ca="1" si="0"/>
        <v>439.14923902918241</v>
      </c>
      <c r="AC30" s="37" t="str">
        <f t="shared" si="3"/>
        <v/>
      </c>
      <c r="AD30" s="38">
        <f t="shared" ca="1" si="4"/>
        <v>20489.046766371517</v>
      </c>
      <c r="AE30" s="45">
        <f t="shared" ca="1" si="5"/>
        <v>20489.046766371517</v>
      </c>
    </row>
    <row r="31" spans="2:31" x14ac:dyDescent="0.3">
      <c r="B31" s="3" t="s">
        <v>374</v>
      </c>
      <c r="C31" s="4" t="s">
        <v>247</v>
      </c>
      <c r="D31" s="4"/>
      <c r="E31" s="308"/>
      <c r="F31" s="308">
        <v>225</v>
      </c>
      <c r="G31" s="308"/>
      <c r="H31" s="308" t="str">
        <f t="shared" si="12"/>
        <v>GM225</v>
      </c>
      <c r="I31" s="5"/>
      <c r="J31" s="324">
        <v>11.172800000000001</v>
      </c>
      <c r="K31" s="12" t="str">
        <f t="shared" si="6"/>
        <v/>
      </c>
      <c r="L31" s="287">
        <f t="shared" si="7"/>
        <v>0</v>
      </c>
      <c r="M31" s="32">
        <f t="shared" si="8"/>
        <v>265.83676689751906</v>
      </c>
      <c r="N31" s="288">
        <f t="shared" si="13"/>
        <v>2970.1410291926009</v>
      </c>
      <c r="O31" s="214">
        <v>1</v>
      </c>
      <c r="P31" s="14">
        <f t="shared" si="9"/>
        <v>2970.1410291926009</v>
      </c>
      <c r="Q31" s="415">
        <v>0.15</v>
      </c>
      <c r="R31" s="59">
        <f t="shared" si="10"/>
        <v>3415.6621835714909</v>
      </c>
      <c r="S31" s="7"/>
      <c r="T31" s="29">
        <f t="shared" si="11"/>
        <v>3415.6621835714909</v>
      </c>
      <c r="V31" s="20" t="s">
        <v>118</v>
      </c>
      <c r="W31" s="22"/>
      <c r="X31" s="23"/>
      <c r="Y31" s="37">
        <f t="shared" ca="1" si="1"/>
        <v>4815.6182974463927</v>
      </c>
      <c r="Z31" s="375" t="str">
        <f t="shared" si="2"/>
        <v/>
      </c>
      <c r="AA31" s="45">
        <f t="shared" ca="1" si="0"/>
        <v>4815.6182974463927</v>
      </c>
      <c r="AC31" s="37">
        <f t="shared" ca="1" si="3"/>
        <v>3415.6621835714905</v>
      </c>
      <c r="AD31" s="38" t="str">
        <f t="shared" si="4"/>
        <v/>
      </c>
      <c r="AE31" s="45">
        <f t="shared" ca="1" si="5"/>
        <v>3415.6621835714905</v>
      </c>
    </row>
    <row r="32" spans="2:31" x14ac:dyDescent="0.3">
      <c r="B32" s="3" t="s">
        <v>375</v>
      </c>
      <c r="C32" s="4" t="s">
        <v>247</v>
      </c>
      <c r="D32" s="4"/>
      <c r="E32" s="308"/>
      <c r="F32" s="308">
        <v>225</v>
      </c>
      <c r="G32" s="308"/>
      <c r="H32" s="308" t="str">
        <f t="shared" si="12"/>
        <v>GM225</v>
      </c>
      <c r="I32" s="5"/>
      <c r="J32" s="324">
        <v>4.3829399999999996</v>
      </c>
      <c r="K32" s="12" t="str">
        <f t="shared" si="6"/>
        <v/>
      </c>
      <c r="L32" s="287">
        <f t="shared" si="7"/>
        <v>0</v>
      </c>
      <c r="M32" s="32">
        <f t="shared" si="8"/>
        <v>265.83676689751906</v>
      </c>
      <c r="N32" s="288">
        <f t="shared" si="13"/>
        <v>1165.1465991058121</v>
      </c>
      <c r="O32" s="214">
        <v>1</v>
      </c>
      <c r="P32" s="14">
        <f t="shared" si="9"/>
        <v>1165.1465991058121</v>
      </c>
      <c r="Q32" s="415">
        <v>0.15</v>
      </c>
      <c r="R32" s="59">
        <f t="shared" si="10"/>
        <v>1339.9185889716839</v>
      </c>
      <c r="S32" s="7"/>
      <c r="T32" s="29">
        <f t="shared" si="11"/>
        <v>1339.9185889716839</v>
      </c>
      <c r="V32" s="20" t="s">
        <v>118</v>
      </c>
      <c r="W32" s="22"/>
      <c r="X32" s="23"/>
      <c r="Y32" s="37">
        <f t="shared" ca="1" si="1"/>
        <v>4815.6182974463927</v>
      </c>
      <c r="Z32" s="375" t="str">
        <f t="shared" si="2"/>
        <v/>
      </c>
      <c r="AA32" s="45">
        <f t="shared" ca="1" si="0"/>
        <v>4815.6182974463927</v>
      </c>
      <c r="AC32" s="37">
        <f t="shared" ca="1" si="3"/>
        <v>1339.9185889716839</v>
      </c>
      <c r="AD32" s="38" t="str">
        <f t="shared" si="4"/>
        <v/>
      </c>
      <c r="AE32" s="45">
        <f t="shared" ca="1" si="5"/>
        <v>1339.9185889716839</v>
      </c>
    </row>
    <row r="33" spans="2:31" x14ac:dyDescent="0.3">
      <c r="B33" s="3" t="s">
        <v>376</v>
      </c>
      <c r="C33" s="4" t="s">
        <v>248</v>
      </c>
      <c r="D33" s="4"/>
      <c r="E33" s="308" t="s">
        <v>487</v>
      </c>
      <c r="F33" s="308">
        <v>150</v>
      </c>
      <c r="G33" s="308"/>
      <c r="H33" s="308" t="str">
        <f t="shared" si="12"/>
        <v>RM150</v>
      </c>
      <c r="I33" s="5"/>
      <c r="J33" s="324">
        <v>124.074</v>
      </c>
      <c r="K33" s="12" t="str">
        <f t="shared" si="6"/>
        <v/>
      </c>
      <c r="L33" s="287">
        <f t="shared" si="7"/>
        <v>0</v>
      </c>
      <c r="M33" s="32">
        <f t="shared" si="8"/>
        <v>151.90672394143942</v>
      </c>
      <c r="N33" s="288">
        <f t="shared" si="13"/>
        <v>18847.674866310153</v>
      </c>
      <c r="O33" s="214">
        <v>1</v>
      </c>
      <c r="P33" s="14">
        <f t="shared" si="9"/>
        <v>18847.674866310153</v>
      </c>
      <c r="Q33" s="415">
        <v>0.15</v>
      </c>
      <c r="R33" s="59">
        <f t="shared" si="10"/>
        <v>21674.826096256675</v>
      </c>
      <c r="S33" s="7"/>
      <c r="T33" s="29">
        <f t="shared" si="11"/>
        <v>21674.826096256675</v>
      </c>
      <c r="V33" s="20" t="s">
        <v>118</v>
      </c>
      <c r="W33" s="22"/>
      <c r="X33" s="23"/>
      <c r="Y33" s="37">
        <f t="shared" ca="1" si="1"/>
        <v>4815.6182974463927</v>
      </c>
      <c r="Z33" s="375" t="str">
        <f t="shared" si="2"/>
        <v/>
      </c>
      <c r="AA33" s="45">
        <f t="shared" ca="1" si="0"/>
        <v>4815.6182974463927</v>
      </c>
      <c r="AC33" s="37">
        <f t="shared" ca="1" si="3"/>
        <v>21674.826096256675</v>
      </c>
      <c r="AD33" s="38" t="str">
        <f t="shared" si="4"/>
        <v/>
      </c>
      <c r="AE33" s="45">
        <f t="shared" ca="1" si="5"/>
        <v>21674.826096256675</v>
      </c>
    </row>
    <row r="34" spans="2:31" x14ac:dyDescent="0.3">
      <c r="B34" s="3" t="s">
        <v>377</v>
      </c>
      <c r="C34" s="4" t="s">
        <v>247</v>
      </c>
      <c r="D34" s="4"/>
      <c r="E34" s="308"/>
      <c r="F34" s="308">
        <v>225</v>
      </c>
      <c r="G34" s="308"/>
      <c r="H34" s="308" t="str">
        <f t="shared" si="12"/>
        <v>GM225</v>
      </c>
      <c r="I34" s="5"/>
      <c r="J34" s="324">
        <v>93.348299999999995</v>
      </c>
      <c r="K34" s="12" t="str">
        <f t="shared" si="6"/>
        <v/>
      </c>
      <c r="L34" s="287">
        <f t="shared" si="7"/>
        <v>0</v>
      </c>
      <c r="M34" s="32">
        <f t="shared" si="8"/>
        <v>265.83676689751906</v>
      </c>
      <c r="N34" s="288">
        <f t="shared" si="13"/>
        <v>24815.410267379677</v>
      </c>
      <c r="O34" s="214">
        <v>1</v>
      </c>
      <c r="P34" s="14">
        <f t="shared" si="9"/>
        <v>24815.410267379677</v>
      </c>
      <c r="Q34" s="415">
        <v>0.15</v>
      </c>
      <c r="R34" s="59">
        <f t="shared" si="10"/>
        <v>28537.721807486625</v>
      </c>
      <c r="S34" s="7"/>
      <c r="T34" s="29">
        <f t="shared" si="11"/>
        <v>28537.721807486625</v>
      </c>
      <c r="V34" s="20" t="s">
        <v>118</v>
      </c>
      <c r="W34" s="22"/>
      <c r="X34" s="23"/>
      <c r="Y34" s="37">
        <f t="shared" ca="1" si="1"/>
        <v>4815.6182974463927</v>
      </c>
      <c r="Z34" s="375" t="str">
        <f t="shared" si="2"/>
        <v/>
      </c>
      <c r="AA34" s="45">
        <f t="shared" ca="1" si="0"/>
        <v>4815.6182974463927</v>
      </c>
      <c r="AC34" s="37">
        <f t="shared" ca="1" si="3"/>
        <v>28537.721807486625</v>
      </c>
      <c r="AD34" s="38" t="str">
        <f t="shared" si="4"/>
        <v/>
      </c>
      <c r="AE34" s="45">
        <f t="shared" ca="1" si="5"/>
        <v>28537.721807486625</v>
      </c>
    </row>
    <row r="35" spans="2:31" x14ac:dyDescent="0.3">
      <c r="B35" s="3" t="s">
        <v>378</v>
      </c>
      <c r="C35" s="4" t="s">
        <v>248</v>
      </c>
      <c r="D35" s="4"/>
      <c r="E35" s="308" t="s">
        <v>487</v>
      </c>
      <c r="F35" s="308">
        <v>150</v>
      </c>
      <c r="G35" s="308"/>
      <c r="H35" s="308" t="str">
        <f t="shared" si="12"/>
        <v>RM150</v>
      </c>
      <c r="I35" s="5"/>
      <c r="J35" s="324">
        <v>93.763400000000004</v>
      </c>
      <c r="K35" s="12" t="str">
        <f t="shared" si="6"/>
        <v/>
      </c>
      <c r="L35" s="287">
        <f t="shared" si="7"/>
        <v>0</v>
      </c>
      <c r="M35" s="32">
        <f t="shared" si="8"/>
        <v>151.90672394143942</v>
      </c>
      <c r="N35" s="288">
        <f t="shared" si="13"/>
        <v>14243.290919610761</v>
      </c>
      <c r="O35" s="214">
        <v>1</v>
      </c>
      <c r="P35" s="14">
        <f t="shared" si="9"/>
        <v>14243.290919610761</v>
      </c>
      <c r="Q35" s="415">
        <v>0.15</v>
      </c>
      <c r="R35" s="59">
        <f t="shared" si="10"/>
        <v>16379.784557552373</v>
      </c>
      <c r="S35" s="7"/>
      <c r="T35" s="29">
        <f t="shared" si="11"/>
        <v>16379.784557552373</v>
      </c>
      <c r="V35" s="20" t="s">
        <v>118</v>
      </c>
      <c r="W35" s="22"/>
      <c r="X35" s="23"/>
      <c r="Y35" s="37">
        <f t="shared" ca="1" si="1"/>
        <v>4815.6182974463927</v>
      </c>
      <c r="Z35" s="375" t="str">
        <f t="shared" si="2"/>
        <v/>
      </c>
      <c r="AA35" s="45">
        <f t="shared" ca="1" si="0"/>
        <v>4815.6182974463927</v>
      </c>
      <c r="AC35" s="37">
        <f t="shared" ca="1" si="3"/>
        <v>16379.784557552373</v>
      </c>
      <c r="AD35" s="38" t="str">
        <f t="shared" si="4"/>
        <v/>
      </c>
      <c r="AE35" s="45">
        <f t="shared" ca="1" si="5"/>
        <v>16379.784557552373</v>
      </c>
    </row>
    <row r="36" spans="2:31" x14ac:dyDescent="0.3">
      <c r="B36" s="3" t="s">
        <v>379</v>
      </c>
      <c r="C36" s="4" t="s">
        <v>247</v>
      </c>
      <c r="D36" s="4"/>
      <c r="E36" s="308"/>
      <c r="F36" s="308">
        <v>225</v>
      </c>
      <c r="G36" s="308"/>
      <c r="H36" s="308" t="str">
        <f t="shared" si="12"/>
        <v>GM225</v>
      </c>
      <c r="I36" s="5"/>
      <c r="J36" s="324">
        <v>370.22199999999998</v>
      </c>
      <c r="K36" s="12" t="str">
        <f t="shared" si="6"/>
        <v/>
      </c>
      <c r="L36" s="287">
        <f t="shared" si="7"/>
        <v>0</v>
      </c>
      <c r="M36" s="32">
        <f t="shared" si="8"/>
        <v>265.83676689751906</v>
      </c>
      <c r="N36" s="288">
        <f t="shared" si="13"/>
        <v>98418.619514333288</v>
      </c>
      <c r="O36" s="214">
        <v>1</v>
      </c>
      <c r="P36" s="14">
        <f t="shared" si="9"/>
        <v>98418.619514333288</v>
      </c>
      <c r="Q36" s="415">
        <v>0.15</v>
      </c>
      <c r="R36" s="59">
        <f t="shared" si="10"/>
        <v>113181.41244148328</v>
      </c>
      <c r="S36" s="7"/>
      <c r="T36" s="29">
        <f t="shared" si="11"/>
        <v>113181.41244148328</v>
      </c>
      <c r="V36" s="20" t="s">
        <v>118</v>
      </c>
      <c r="W36" s="22"/>
      <c r="X36" s="23"/>
      <c r="Y36" s="37">
        <f t="shared" ca="1" si="1"/>
        <v>4815.6182974463927</v>
      </c>
      <c r="Z36" s="375" t="str">
        <f t="shared" si="2"/>
        <v/>
      </c>
      <c r="AA36" s="45">
        <f t="shared" ca="1" si="0"/>
        <v>4815.6182974463927</v>
      </c>
      <c r="AC36" s="37">
        <f t="shared" ca="1" si="3"/>
        <v>113181.41244148328</v>
      </c>
      <c r="AD36" s="38" t="str">
        <f t="shared" si="4"/>
        <v/>
      </c>
      <c r="AE36" s="45">
        <f t="shared" ca="1" si="5"/>
        <v>113181.41244148328</v>
      </c>
    </row>
    <row r="37" spans="2:31" x14ac:dyDescent="0.3">
      <c r="B37" s="3" t="s">
        <v>380</v>
      </c>
      <c r="C37" s="4" t="s">
        <v>248</v>
      </c>
      <c r="D37" s="4"/>
      <c r="E37" s="308" t="s">
        <v>487</v>
      </c>
      <c r="F37" s="308">
        <v>150</v>
      </c>
      <c r="G37" s="308"/>
      <c r="H37" s="308" t="str">
        <f t="shared" si="12"/>
        <v>RM150</v>
      </c>
      <c r="I37" s="5"/>
      <c r="J37" s="324">
        <v>264.33800000000002</v>
      </c>
      <c r="K37" s="12" t="str">
        <f t="shared" si="6"/>
        <v/>
      </c>
      <c r="L37" s="287">
        <f t="shared" si="7"/>
        <v>0</v>
      </c>
      <c r="M37" s="32">
        <f t="shared" si="8"/>
        <v>151.90672394143942</v>
      </c>
      <c r="N37" s="288">
        <f t="shared" si="13"/>
        <v>40154.719593232221</v>
      </c>
      <c r="O37" s="214">
        <v>1</v>
      </c>
      <c r="P37" s="14">
        <f t="shared" si="9"/>
        <v>40154.719593232221</v>
      </c>
      <c r="Q37" s="415">
        <v>0.15</v>
      </c>
      <c r="R37" s="59">
        <f t="shared" si="10"/>
        <v>46177.927532217051</v>
      </c>
      <c r="S37" s="7"/>
      <c r="T37" s="29">
        <f t="shared" si="11"/>
        <v>46177.927532217051</v>
      </c>
      <c r="V37" s="20" t="s">
        <v>118</v>
      </c>
      <c r="W37" s="22"/>
      <c r="X37" s="23"/>
      <c r="Y37" s="37">
        <f t="shared" ca="1" si="1"/>
        <v>4815.6182974463927</v>
      </c>
      <c r="Z37" s="375" t="str">
        <f t="shared" si="2"/>
        <v/>
      </c>
      <c r="AA37" s="45">
        <f t="shared" ca="1" si="0"/>
        <v>4815.6182974463927</v>
      </c>
      <c r="AC37" s="37">
        <f t="shared" ca="1" si="3"/>
        <v>46177.927532217051</v>
      </c>
      <c r="AD37" s="38" t="str">
        <f t="shared" si="4"/>
        <v/>
      </c>
      <c r="AE37" s="45">
        <f t="shared" ca="1" si="5"/>
        <v>46177.927532217051</v>
      </c>
    </row>
    <row r="38" spans="2:31" x14ac:dyDescent="0.3">
      <c r="B38" s="3" t="s">
        <v>381</v>
      </c>
      <c r="C38" s="4" t="s">
        <v>248</v>
      </c>
      <c r="D38" s="4"/>
      <c r="E38" s="308" t="s">
        <v>122</v>
      </c>
      <c r="F38" s="308">
        <v>150</v>
      </c>
      <c r="G38" s="308"/>
      <c r="H38" s="308" t="str">
        <f t="shared" si="12"/>
        <v>RM150</v>
      </c>
      <c r="I38" s="5"/>
      <c r="J38" s="324">
        <v>11.978</v>
      </c>
      <c r="K38" s="12" t="str">
        <f t="shared" si="6"/>
        <v/>
      </c>
      <c r="L38" s="287">
        <f t="shared" si="7"/>
        <v>0</v>
      </c>
      <c r="M38" s="32">
        <f t="shared" si="8"/>
        <v>151.90672394143942</v>
      </c>
      <c r="N38" s="288">
        <f t="shared" si="13"/>
        <v>1819.5387393705614</v>
      </c>
      <c r="O38" s="214">
        <v>1</v>
      </c>
      <c r="P38" s="14">
        <f t="shared" si="9"/>
        <v>1819.5387393705614</v>
      </c>
      <c r="Q38" s="415">
        <v>0.15</v>
      </c>
      <c r="R38" s="59">
        <f t="shared" si="10"/>
        <v>2092.4695502761456</v>
      </c>
      <c r="S38" s="7"/>
      <c r="T38" s="29">
        <f t="shared" si="11"/>
        <v>2092.4695502761456</v>
      </c>
      <c r="V38" s="20" t="s">
        <v>118</v>
      </c>
      <c r="W38" s="22"/>
      <c r="X38" s="23"/>
      <c r="Y38" s="37">
        <f t="shared" ca="1" si="1"/>
        <v>4815.6182974463927</v>
      </c>
      <c r="Z38" s="375" t="str">
        <f t="shared" si="2"/>
        <v/>
      </c>
      <c r="AA38" s="45">
        <f t="shared" ca="1" si="0"/>
        <v>4815.6182974463927</v>
      </c>
      <c r="AC38" s="37">
        <f t="shared" ca="1" si="3"/>
        <v>2092.4695502761456</v>
      </c>
      <c r="AD38" s="38" t="str">
        <f t="shared" si="4"/>
        <v/>
      </c>
      <c r="AE38" s="45">
        <f t="shared" ca="1" si="5"/>
        <v>2092.4695502761456</v>
      </c>
    </row>
    <row r="39" spans="2:31" x14ac:dyDescent="0.3">
      <c r="B39" s="3" t="s">
        <v>382</v>
      </c>
      <c r="C39" s="4" t="s">
        <v>248</v>
      </c>
      <c r="D39" s="4"/>
      <c r="E39" s="308" t="s">
        <v>122</v>
      </c>
      <c r="F39" s="308">
        <v>150</v>
      </c>
      <c r="G39" s="308"/>
      <c r="H39" s="308" t="str">
        <f t="shared" si="12"/>
        <v>RM150</v>
      </c>
      <c r="I39" s="5"/>
      <c r="J39" s="324">
        <v>4.4114199999999997</v>
      </c>
      <c r="K39" s="12" t="str">
        <f t="shared" si="6"/>
        <v/>
      </c>
      <c r="L39" s="287">
        <f t="shared" si="7"/>
        <v>0</v>
      </c>
      <c r="M39" s="32">
        <f t="shared" si="8"/>
        <v>151.90672394143942</v>
      </c>
      <c r="N39" s="288">
        <f t="shared" si="13"/>
        <v>670.12436012974467</v>
      </c>
      <c r="O39" s="214">
        <v>1</v>
      </c>
      <c r="P39" s="14">
        <f t="shared" si="9"/>
        <v>670.12436012974467</v>
      </c>
      <c r="Q39" s="415">
        <v>0.15</v>
      </c>
      <c r="R39" s="59">
        <f t="shared" si="10"/>
        <v>770.64301414920635</v>
      </c>
      <c r="S39" s="7"/>
      <c r="T39" s="29">
        <f t="shared" si="11"/>
        <v>770.64301414920635</v>
      </c>
      <c r="V39" s="20" t="s">
        <v>118</v>
      </c>
      <c r="W39" s="22"/>
      <c r="X39" s="23"/>
      <c r="Y39" s="37">
        <f t="shared" ca="1" si="1"/>
        <v>4815.6182974463927</v>
      </c>
      <c r="Z39" s="375" t="str">
        <f t="shared" si="2"/>
        <v/>
      </c>
      <c r="AA39" s="45">
        <f t="shared" ca="1" si="0"/>
        <v>4815.6182974463927</v>
      </c>
      <c r="AC39" s="37">
        <f t="shared" ca="1" si="3"/>
        <v>770.64301414920635</v>
      </c>
      <c r="AD39" s="38" t="str">
        <f t="shared" si="4"/>
        <v/>
      </c>
      <c r="AE39" s="45">
        <f t="shared" ca="1" si="5"/>
        <v>770.64301414920635</v>
      </c>
    </row>
    <row r="40" spans="2:31" x14ac:dyDescent="0.3">
      <c r="B40" s="3" t="s">
        <v>383</v>
      </c>
      <c r="C40" s="4" t="s">
        <v>248</v>
      </c>
      <c r="D40" s="4"/>
      <c r="E40" s="308" t="s">
        <v>122</v>
      </c>
      <c r="F40" s="308">
        <v>150</v>
      </c>
      <c r="G40" s="308"/>
      <c r="H40" s="308" t="str">
        <f t="shared" si="12"/>
        <v>RM150</v>
      </c>
      <c r="I40" s="5"/>
      <c r="J40" s="324">
        <v>26.017800000000001</v>
      </c>
      <c r="K40" s="12" t="str">
        <f t="shared" si="6"/>
        <v/>
      </c>
      <c r="L40" s="287">
        <f t="shared" si="7"/>
        <v>0</v>
      </c>
      <c r="M40" s="32">
        <f t="shared" si="8"/>
        <v>151.90672394143942</v>
      </c>
      <c r="N40" s="288">
        <f t="shared" si="13"/>
        <v>3952.278762163583</v>
      </c>
      <c r="O40" s="214">
        <v>1</v>
      </c>
      <c r="P40" s="14">
        <f t="shared" si="9"/>
        <v>3952.278762163583</v>
      </c>
      <c r="Q40" s="415">
        <v>0.15</v>
      </c>
      <c r="R40" s="59">
        <f t="shared" si="10"/>
        <v>4545.1205764881197</v>
      </c>
      <c r="S40" s="7"/>
      <c r="T40" s="29">
        <f t="shared" si="11"/>
        <v>4545.1205764881197</v>
      </c>
      <c r="V40" s="20" t="s">
        <v>118</v>
      </c>
      <c r="W40" s="22"/>
      <c r="X40" s="23"/>
      <c r="Y40" s="37">
        <f t="shared" ca="1" si="1"/>
        <v>4815.6182974463927</v>
      </c>
      <c r="Z40" s="375" t="str">
        <f t="shared" si="2"/>
        <v/>
      </c>
      <c r="AA40" s="45">
        <f t="shared" ref="AA40:AA71" ca="1" si="14">SUM(Y40:Z40)</f>
        <v>4815.6182974463927</v>
      </c>
      <c r="AC40" s="37">
        <f t="shared" ca="1" si="3"/>
        <v>4545.1205764881197</v>
      </c>
      <c r="AD40" s="38" t="str">
        <f t="shared" si="4"/>
        <v/>
      </c>
      <c r="AE40" s="45">
        <f t="shared" ca="1" si="5"/>
        <v>4545.1205764881197</v>
      </c>
    </row>
    <row r="41" spans="2:31" x14ac:dyDescent="0.3">
      <c r="B41" s="3" t="s">
        <v>384</v>
      </c>
      <c r="C41" s="4" t="s">
        <v>248</v>
      </c>
      <c r="D41" s="4"/>
      <c r="E41" s="308" t="s">
        <v>122</v>
      </c>
      <c r="F41" s="308">
        <v>150</v>
      </c>
      <c r="G41" s="308"/>
      <c r="H41" s="308" t="str">
        <f t="shared" si="12"/>
        <v>RM150</v>
      </c>
      <c r="I41" s="5"/>
      <c r="J41" s="324">
        <v>1015.3</v>
      </c>
      <c r="K41" s="12" t="str">
        <f t="shared" si="6"/>
        <v/>
      </c>
      <c r="L41" s="287">
        <f t="shared" si="7"/>
        <v>0</v>
      </c>
      <c r="M41" s="32">
        <f t="shared" si="8"/>
        <v>151.90672394143942</v>
      </c>
      <c r="N41" s="288">
        <f t="shared" si="13"/>
        <v>154230.89681774343</v>
      </c>
      <c r="O41" s="214">
        <v>1</v>
      </c>
      <c r="P41" s="14">
        <f t="shared" si="9"/>
        <v>154230.89681774343</v>
      </c>
      <c r="Q41" s="415">
        <v>0.15</v>
      </c>
      <c r="R41" s="59">
        <f t="shared" si="10"/>
        <v>177365.53134040494</v>
      </c>
      <c r="S41" s="7"/>
      <c r="T41" s="29">
        <f t="shared" si="11"/>
        <v>177365.53134040494</v>
      </c>
      <c r="V41" s="20" t="s">
        <v>118</v>
      </c>
      <c r="W41" s="22"/>
      <c r="X41" s="23"/>
      <c r="Y41" s="37">
        <f t="shared" ref="Y41:Y72" ca="1" si="15">IF(V41="","",Y$8)</f>
        <v>4815.6182974463927</v>
      </c>
      <c r="Z41" s="375" t="str">
        <f t="shared" ref="Z41:Z72" si="16">IF(W41="","",Z$8)</f>
        <v/>
      </c>
      <c r="AA41" s="45">
        <f t="shared" ca="1" si="14"/>
        <v>4815.6182974463927</v>
      </c>
      <c r="AC41" s="37">
        <f t="shared" ref="AC41:AC72" ca="1" si="17">IF(V41="","",IFERROR(V41*$T41,$T41/$AA41*Y41))</f>
        <v>177365.53134040494</v>
      </c>
      <c r="AD41" s="38" t="str">
        <f t="shared" ref="AD41:AD72" si="18">IF(W41="","",IFERROR(W41*$T41,$T41/$AA41*Z41))</f>
        <v/>
      </c>
      <c r="AE41" s="45">
        <f t="shared" ref="AE41:AE72" ca="1" si="19">SUM(AC41:AD41)</f>
        <v>177365.53134040494</v>
      </c>
    </row>
    <row r="42" spans="2:31" x14ac:dyDescent="0.3">
      <c r="B42" s="3" t="s">
        <v>385</v>
      </c>
      <c r="C42" s="4" t="s">
        <v>248</v>
      </c>
      <c r="D42" s="4"/>
      <c r="E42" s="308" t="s">
        <v>488</v>
      </c>
      <c r="F42" s="308">
        <v>63</v>
      </c>
      <c r="G42" s="308"/>
      <c r="H42" s="308" t="str">
        <f t="shared" si="12"/>
        <v>RM63</v>
      </c>
      <c r="I42" s="5"/>
      <c r="J42" s="324">
        <v>104.974</v>
      </c>
      <c r="K42" s="12" t="str">
        <f t="shared" si="6"/>
        <v/>
      </c>
      <c r="L42" s="287">
        <f t="shared" si="7"/>
        <v>0</v>
      </c>
      <c r="M42" s="32">
        <f t="shared" si="8"/>
        <v>94.941702463399665</v>
      </c>
      <c r="N42" s="288">
        <f t="shared" si="13"/>
        <v>9966.4102743929161</v>
      </c>
      <c r="O42" s="214">
        <v>1</v>
      </c>
      <c r="P42" s="14">
        <f t="shared" si="9"/>
        <v>9966.4102743929161</v>
      </c>
      <c r="Q42" s="415">
        <v>0.15</v>
      </c>
      <c r="R42" s="59">
        <f t="shared" si="10"/>
        <v>11461.371815551853</v>
      </c>
      <c r="S42" s="7"/>
      <c r="T42" s="29">
        <f t="shared" si="11"/>
        <v>11461.371815551853</v>
      </c>
      <c r="V42" s="20" t="s">
        <v>118</v>
      </c>
      <c r="W42" s="22"/>
      <c r="X42" s="23"/>
      <c r="Y42" s="37">
        <f t="shared" ca="1" si="15"/>
        <v>4815.6182974463927</v>
      </c>
      <c r="Z42" s="375" t="str">
        <f t="shared" si="16"/>
        <v/>
      </c>
      <c r="AA42" s="45">
        <f t="shared" ca="1" si="14"/>
        <v>4815.6182974463927</v>
      </c>
      <c r="AC42" s="37">
        <f t="shared" ca="1" si="17"/>
        <v>11461.371815551853</v>
      </c>
      <c r="AD42" s="38" t="str">
        <f t="shared" si="18"/>
        <v/>
      </c>
      <c r="AE42" s="45">
        <f t="shared" ca="1" si="19"/>
        <v>11461.371815551853</v>
      </c>
    </row>
    <row r="43" spans="2:31" x14ac:dyDescent="0.3">
      <c r="B43" s="3" t="s">
        <v>386</v>
      </c>
      <c r="C43" s="4" t="s">
        <v>248</v>
      </c>
      <c r="D43" s="4"/>
      <c r="E43" s="308" t="s">
        <v>488</v>
      </c>
      <c r="F43" s="308">
        <v>63</v>
      </c>
      <c r="G43" s="308"/>
      <c r="H43" s="308" t="str">
        <f t="shared" si="12"/>
        <v>RM63</v>
      </c>
      <c r="I43" s="5"/>
      <c r="J43" s="324">
        <v>350.02800000000002</v>
      </c>
      <c r="K43" s="12" t="str">
        <f t="shared" si="6"/>
        <v/>
      </c>
      <c r="L43" s="287">
        <f t="shared" si="7"/>
        <v>0</v>
      </c>
      <c r="M43" s="32">
        <f t="shared" si="8"/>
        <v>94.941702463399665</v>
      </c>
      <c r="N43" s="288">
        <f t="shared" si="13"/>
        <v>33232.25422985886</v>
      </c>
      <c r="O43" s="214">
        <v>1</v>
      </c>
      <c r="P43" s="14">
        <f t="shared" si="9"/>
        <v>33232.25422985886</v>
      </c>
      <c r="Q43" s="415">
        <v>0.15</v>
      </c>
      <c r="R43" s="59">
        <f t="shared" si="10"/>
        <v>38217.092364337688</v>
      </c>
      <c r="S43" s="7"/>
      <c r="T43" s="29">
        <f t="shared" si="11"/>
        <v>38217.092364337688</v>
      </c>
      <c r="V43" s="20" t="s">
        <v>118</v>
      </c>
      <c r="W43" s="22"/>
      <c r="X43" s="23"/>
      <c r="Y43" s="37">
        <f t="shared" ca="1" si="15"/>
        <v>4815.6182974463927</v>
      </c>
      <c r="Z43" s="375" t="str">
        <f t="shared" si="16"/>
        <v/>
      </c>
      <c r="AA43" s="45">
        <f t="shared" ca="1" si="14"/>
        <v>4815.6182974463927</v>
      </c>
      <c r="AC43" s="37">
        <f t="shared" ca="1" si="17"/>
        <v>38217.092364337688</v>
      </c>
      <c r="AD43" s="38" t="str">
        <f t="shared" si="18"/>
        <v/>
      </c>
      <c r="AE43" s="45">
        <f t="shared" ca="1" si="19"/>
        <v>38217.092364337688</v>
      </c>
    </row>
    <row r="44" spans="2:31" x14ac:dyDescent="0.3">
      <c r="B44" s="3" t="s">
        <v>387</v>
      </c>
      <c r="C44" s="4" t="s">
        <v>247</v>
      </c>
      <c r="D44" s="4"/>
      <c r="E44" s="308" t="s">
        <v>122</v>
      </c>
      <c r="F44" s="308">
        <v>225</v>
      </c>
      <c r="G44" s="308"/>
      <c r="H44" s="308" t="str">
        <f t="shared" si="12"/>
        <v>GM225</v>
      </c>
      <c r="I44" s="5"/>
      <c r="J44" s="324">
        <v>93.477999999999994</v>
      </c>
      <c r="K44" s="12" t="str">
        <f t="shared" si="6"/>
        <v/>
      </c>
      <c r="L44" s="287">
        <f t="shared" si="7"/>
        <v>0</v>
      </c>
      <c r="M44" s="32">
        <f t="shared" si="8"/>
        <v>265.83676689751906</v>
      </c>
      <c r="N44" s="288">
        <f t="shared" si="13"/>
        <v>24849.889296046284</v>
      </c>
      <c r="O44" s="214">
        <v>1</v>
      </c>
      <c r="P44" s="14">
        <f t="shared" si="9"/>
        <v>24849.889296046284</v>
      </c>
      <c r="Q44" s="415">
        <v>0.15</v>
      </c>
      <c r="R44" s="59">
        <f t="shared" si="10"/>
        <v>28577.372690453223</v>
      </c>
      <c r="S44" s="7"/>
      <c r="T44" s="29">
        <f t="shared" si="11"/>
        <v>28577.372690453223</v>
      </c>
      <c r="V44" s="20" t="s">
        <v>118</v>
      </c>
      <c r="W44" s="22"/>
      <c r="X44" s="23"/>
      <c r="Y44" s="37">
        <f t="shared" ca="1" si="15"/>
        <v>4815.6182974463927</v>
      </c>
      <c r="Z44" s="375" t="str">
        <f t="shared" si="16"/>
        <v/>
      </c>
      <c r="AA44" s="45">
        <f t="shared" ca="1" si="14"/>
        <v>4815.6182974463927</v>
      </c>
      <c r="AC44" s="37">
        <f t="shared" ca="1" si="17"/>
        <v>28577.372690453223</v>
      </c>
      <c r="AD44" s="38" t="str">
        <f t="shared" si="18"/>
        <v/>
      </c>
      <c r="AE44" s="45">
        <f t="shared" ca="1" si="19"/>
        <v>28577.372690453223</v>
      </c>
    </row>
    <row r="45" spans="2:31" x14ac:dyDescent="0.3">
      <c r="B45" s="3" t="s">
        <v>388</v>
      </c>
      <c r="C45" s="4" t="s">
        <v>247</v>
      </c>
      <c r="D45" s="4"/>
      <c r="E45" s="308" t="s">
        <v>122</v>
      </c>
      <c r="F45" s="308">
        <v>225</v>
      </c>
      <c r="G45" s="308"/>
      <c r="H45" s="308" t="str">
        <f t="shared" si="12"/>
        <v>GM225</v>
      </c>
      <c r="I45" s="5"/>
      <c r="J45" s="324">
        <v>68.924199999999999</v>
      </c>
      <c r="K45" s="12" t="str">
        <f t="shared" si="6"/>
        <v/>
      </c>
      <c r="L45" s="287">
        <f t="shared" si="7"/>
        <v>0</v>
      </c>
      <c r="M45" s="32">
        <f t="shared" si="8"/>
        <v>265.83676689751906</v>
      </c>
      <c r="N45" s="288">
        <f t="shared" si="13"/>
        <v>18322.586488997982</v>
      </c>
      <c r="O45" s="214">
        <v>1</v>
      </c>
      <c r="P45" s="14">
        <f t="shared" si="9"/>
        <v>18322.586488997982</v>
      </c>
      <c r="Q45" s="415">
        <v>0.15</v>
      </c>
      <c r="R45" s="59">
        <f t="shared" si="10"/>
        <v>21070.974462347676</v>
      </c>
      <c r="S45" s="7"/>
      <c r="T45" s="29">
        <f t="shared" si="11"/>
        <v>21070.974462347676</v>
      </c>
      <c r="V45" s="20" t="s">
        <v>118</v>
      </c>
      <c r="W45" s="22"/>
      <c r="X45" s="23"/>
      <c r="Y45" s="37">
        <f t="shared" ca="1" si="15"/>
        <v>4815.6182974463927</v>
      </c>
      <c r="Z45" s="375" t="str">
        <f t="shared" si="16"/>
        <v/>
      </c>
      <c r="AA45" s="45">
        <f t="shared" ca="1" si="14"/>
        <v>4815.6182974463927</v>
      </c>
      <c r="AC45" s="37">
        <f t="shared" ca="1" si="17"/>
        <v>21070.974462347676</v>
      </c>
      <c r="AD45" s="38" t="str">
        <f t="shared" si="18"/>
        <v/>
      </c>
      <c r="AE45" s="45">
        <f t="shared" ca="1" si="19"/>
        <v>21070.974462347676</v>
      </c>
    </row>
    <row r="46" spans="2:31" x14ac:dyDescent="0.3">
      <c r="B46" s="3" t="s">
        <v>389</v>
      </c>
      <c r="C46" s="4" t="s">
        <v>247</v>
      </c>
      <c r="D46" s="4"/>
      <c r="E46" s="308" t="s">
        <v>122</v>
      </c>
      <c r="F46" s="308">
        <v>225</v>
      </c>
      <c r="G46" s="308"/>
      <c r="H46" s="308" t="str">
        <f t="shared" si="12"/>
        <v>GM225</v>
      </c>
      <c r="I46" s="5"/>
      <c r="J46" s="324">
        <v>49.4345</v>
      </c>
      <c r="K46" s="12" t="str">
        <f t="shared" si="6"/>
        <v/>
      </c>
      <c r="L46" s="287">
        <f t="shared" si="7"/>
        <v>0</v>
      </c>
      <c r="M46" s="32">
        <f t="shared" si="8"/>
        <v>265.83676689751906</v>
      </c>
      <c r="N46" s="288">
        <f t="shared" si="13"/>
        <v>13141.507653195406</v>
      </c>
      <c r="O46" s="214">
        <v>1</v>
      </c>
      <c r="P46" s="14">
        <f t="shared" si="9"/>
        <v>13141.507653195406</v>
      </c>
      <c r="Q46" s="415">
        <v>0.15</v>
      </c>
      <c r="R46" s="59">
        <f t="shared" si="10"/>
        <v>15112.733801174716</v>
      </c>
      <c r="S46" s="7"/>
      <c r="T46" s="29">
        <f t="shared" si="11"/>
        <v>15112.733801174716</v>
      </c>
      <c r="V46" s="20" t="s">
        <v>118</v>
      </c>
      <c r="W46" s="22"/>
      <c r="X46" s="23"/>
      <c r="Y46" s="37">
        <f t="shared" ca="1" si="15"/>
        <v>4815.6182974463927</v>
      </c>
      <c r="Z46" s="375" t="str">
        <f t="shared" si="16"/>
        <v/>
      </c>
      <c r="AA46" s="45">
        <f t="shared" ca="1" si="14"/>
        <v>4815.6182974463927</v>
      </c>
      <c r="AC46" s="37">
        <f t="shared" ca="1" si="17"/>
        <v>15112.733801174716</v>
      </c>
      <c r="AD46" s="38" t="str">
        <f t="shared" si="18"/>
        <v/>
      </c>
      <c r="AE46" s="45">
        <f t="shared" ca="1" si="19"/>
        <v>15112.733801174716</v>
      </c>
    </row>
    <row r="47" spans="2:31" x14ac:dyDescent="0.3">
      <c r="B47" s="3" t="s">
        <v>390</v>
      </c>
      <c r="C47" s="4" t="s">
        <v>247</v>
      </c>
      <c r="D47" s="4"/>
      <c r="E47" s="308"/>
      <c r="F47" s="308">
        <v>225</v>
      </c>
      <c r="G47" s="308"/>
      <c r="H47" s="308" t="str">
        <f t="shared" si="12"/>
        <v>GM225</v>
      </c>
      <c r="I47" s="5"/>
      <c r="J47" s="324">
        <v>39.492199999999997</v>
      </c>
      <c r="K47" s="12" t="str">
        <f t="shared" si="6"/>
        <v/>
      </c>
      <c r="L47" s="287">
        <f t="shared" si="7"/>
        <v>0</v>
      </c>
      <c r="M47" s="32">
        <f t="shared" si="8"/>
        <v>265.83676689751906</v>
      </c>
      <c r="N47" s="288">
        <f t="shared" si="13"/>
        <v>10498.478765670201</v>
      </c>
      <c r="O47" s="214">
        <v>1</v>
      </c>
      <c r="P47" s="14">
        <f t="shared" si="9"/>
        <v>10498.478765670201</v>
      </c>
      <c r="Q47" s="415">
        <v>0.15</v>
      </c>
      <c r="R47" s="59">
        <f t="shared" si="10"/>
        <v>12073.250580520731</v>
      </c>
      <c r="S47" s="7"/>
      <c r="T47" s="29">
        <f t="shared" si="11"/>
        <v>12073.250580520731</v>
      </c>
      <c r="V47" s="20" t="s">
        <v>118</v>
      </c>
      <c r="W47" s="22"/>
      <c r="X47" s="23"/>
      <c r="Y47" s="37">
        <f t="shared" ca="1" si="15"/>
        <v>4815.6182974463927</v>
      </c>
      <c r="Z47" s="375" t="str">
        <f t="shared" si="16"/>
        <v/>
      </c>
      <c r="AA47" s="45">
        <f t="shared" ca="1" si="14"/>
        <v>4815.6182974463927</v>
      </c>
      <c r="AC47" s="37">
        <f t="shared" ca="1" si="17"/>
        <v>12073.250580520731</v>
      </c>
      <c r="AD47" s="38" t="str">
        <f t="shared" si="18"/>
        <v/>
      </c>
      <c r="AE47" s="45">
        <f t="shared" ca="1" si="19"/>
        <v>12073.250580520731</v>
      </c>
    </row>
    <row r="48" spans="2:31" x14ac:dyDescent="0.3">
      <c r="B48" s="3" t="s">
        <v>391</v>
      </c>
      <c r="C48" s="4" t="s">
        <v>247</v>
      </c>
      <c r="D48" s="4"/>
      <c r="E48" s="308" t="s">
        <v>122</v>
      </c>
      <c r="F48" s="308">
        <v>225</v>
      </c>
      <c r="G48" s="308"/>
      <c r="H48" s="308" t="str">
        <f t="shared" si="12"/>
        <v>GM225</v>
      </c>
      <c r="I48" s="5"/>
      <c r="J48" s="324">
        <v>71.167100000000005</v>
      </c>
      <c r="K48" s="12" t="str">
        <f t="shared" si="6"/>
        <v/>
      </c>
      <c r="L48" s="287">
        <f t="shared" si="7"/>
        <v>0</v>
      </c>
      <c r="M48" s="32">
        <f t="shared" si="8"/>
        <v>265.83676689751906</v>
      </c>
      <c r="N48" s="288">
        <f t="shared" si="13"/>
        <v>18918.83177347243</v>
      </c>
      <c r="O48" s="214">
        <v>1</v>
      </c>
      <c r="P48" s="14">
        <f t="shared" si="9"/>
        <v>18918.83177347243</v>
      </c>
      <c r="Q48" s="415">
        <v>0.15</v>
      </c>
      <c r="R48" s="59">
        <f t="shared" si="10"/>
        <v>21756.656539493291</v>
      </c>
      <c r="S48" s="7"/>
      <c r="T48" s="29">
        <f t="shared" si="11"/>
        <v>21756.656539493291</v>
      </c>
      <c r="V48" s="20" t="s">
        <v>118</v>
      </c>
      <c r="W48" s="22"/>
      <c r="X48" s="23"/>
      <c r="Y48" s="37">
        <f t="shared" ca="1" si="15"/>
        <v>4815.6182974463927</v>
      </c>
      <c r="Z48" s="375" t="str">
        <f t="shared" si="16"/>
        <v/>
      </c>
      <c r="AA48" s="45">
        <f t="shared" ca="1" si="14"/>
        <v>4815.6182974463927</v>
      </c>
      <c r="AC48" s="37">
        <f t="shared" ca="1" si="17"/>
        <v>21756.656539493291</v>
      </c>
      <c r="AD48" s="38" t="str">
        <f t="shared" si="18"/>
        <v/>
      </c>
      <c r="AE48" s="45">
        <f t="shared" ca="1" si="19"/>
        <v>21756.656539493291</v>
      </c>
    </row>
    <row r="49" spans="2:31" x14ac:dyDescent="0.3">
      <c r="B49" s="3" t="s">
        <v>392</v>
      </c>
      <c r="C49" s="4" t="s">
        <v>247</v>
      </c>
      <c r="D49" s="4"/>
      <c r="E49" s="308" t="s">
        <v>122</v>
      </c>
      <c r="F49" s="308">
        <v>225</v>
      </c>
      <c r="G49" s="308"/>
      <c r="H49" s="308" t="str">
        <f t="shared" si="12"/>
        <v>GM225</v>
      </c>
      <c r="I49" s="5"/>
      <c r="J49" s="324">
        <v>10.0009</v>
      </c>
      <c r="K49" s="12" t="str">
        <f t="shared" si="6"/>
        <v/>
      </c>
      <c r="L49" s="287">
        <f t="shared" si="7"/>
        <v>0</v>
      </c>
      <c r="M49" s="32">
        <f t="shared" si="8"/>
        <v>265.83676689751906</v>
      </c>
      <c r="N49" s="288">
        <f t="shared" si="13"/>
        <v>2658.6069220653981</v>
      </c>
      <c r="O49" s="214">
        <v>1</v>
      </c>
      <c r="P49" s="14">
        <f t="shared" si="9"/>
        <v>2658.6069220653981</v>
      </c>
      <c r="Q49" s="415">
        <v>0.15</v>
      </c>
      <c r="R49" s="59">
        <f t="shared" si="10"/>
        <v>3057.3979603752077</v>
      </c>
      <c r="S49" s="7"/>
      <c r="T49" s="29">
        <f t="shared" si="11"/>
        <v>3057.3979603752077</v>
      </c>
      <c r="V49" s="20" t="s">
        <v>118</v>
      </c>
      <c r="W49" s="22"/>
      <c r="X49" s="23"/>
      <c r="Y49" s="37">
        <f t="shared" ca="1" si="15"/>
        <v>4815.6182974463927</v>
      </c>
      <c r="Z49" s="375" t="str">
        <f t="shared" si="16"/>
        <v/>
      </c>
      <c r="AA49" s="45">
        <f t="shared" ca="1" si="14"/>
        <v>4815.6182974463927</v>
      </c>
      <c r="AC49" s="37">
        <f t="shared" ca="1" si="17"/>
        <v>3057.3979603752077</v>
      </c>
      <c r="AD49" s="38" t="str">
        <f t="shared" si="18"/>
        <v/>
      </c>
      <c r="AE49" s="45">
        <f t="shared" ca="1" si="19"/>
        <v>3057.3979603752077</v>
      </c>
    </row>
    <row r="50" spans="2:31" x14ac:dyDescent="0.3">
      <c r="B50" s="3" t="s">
        <v>393</v>
      </c>
      <c r="C50" s="4" t="s">
        <v>247</v>
      </c>
      <c r="D50" s="4"/>
      <c r="E50" s="308"/>
      <c r="F50" s="308">
        <v>225</v>
      </c>
      <c r="G50" s="308"/>
      <c r="H50" s="308" t="str">
        <f t="shared" si="12"/>
        <v>GM225</v>
      </c>
      <c r="I50" s="5"/>
      <c r="J50" s="324">
        <v>18.4314</v>
      </c>
      <c r="K50" s="12" t="str">
        <f t="shared" si="6"/>
        <v/>
      </c>
      <c r="L50" s="287">
        <f t="shared" si="7"/>
        <v>0</v>
      </c>
      <c r="M50" s="32">
        <f t="shared" si="8"/>
        <v>265.83676689751906</v>
      </c>
      <c r="N50" s="288">
        <f t="shared" si="13"/>
        <v>4899.7437853949323</v>
      </c>
      <c r="O50" s="214">
        <v>1</v>
      </c>
      <c r="P50" s="14">
        <f t="shared" si="9"/>
        <v>4899.7437853949323</v>
      </c>
      <c r="Q50" s="415">
        <v>0.15</v>
      </c>
      <c r="R50" s="59">
        <f t="shared" si="10"/>
        <v>5634.7053532041718</v>
      </c>
      <c r="S50" s="7"/>
      <c r="T50" s="29">
        <f t="shared" si="11"/>
        <v>5634.7053532041718</v>
      </c>
      <c r="V50" s="20" t="s">
        <v>118</v>
      </c>
      <c r="W50" s="22"/>
      <c r="X50" s="23"/>
      <c r="Y50" s="37">
        <f t="shared" ca="1" si="15"/>
        <v>4815.6182974463927</v>
      </c>
      <c r="Z50" s="375" t="str">
        <f t="shared" si="16"/>
        <v/>
      </c>
      <c r="AA50" s="45">
        <f t="shared" ca="1" si="14"/>
        <v>4815.6182974463927</v>
      </c>
      <c r="AC50" s="37">
        <f t="shared" ca="1" si="17"/>
        <v>5634.7053532041718</v>
      </c>
      <c r="AD50" s="38" t="str">
        <f t="shared" si="18"/>
        <v/>
      </c>
      <c r="AE50" s="45">
        <f t="shared" ca="1" si="19"/>
        <v>5634.7053532041718</v>
      </c>
    </row>
    <row r="51" spans="2:31" x14ac:dyDescent="0.3">
      <c r="B51" s="3" t="s">
        <v>394</v>
      </c>
      <c r="C51" s="4" t="s">
        <v>247</v>
      </c>
      <c r="D51" s="4"/>
      <c r="E51" s="308" t="s">
        <v>122</v>
      </c>
      <c r="F51" s="308">
        <v>225</v>
      </c>
      <c r="G51" s="308"/>
      <c r="H51" s="308" t="str">
        <f t="shared" si="12"/>
        <v>GM225</v>
      </c>
      <c r="I51" s="5"/>
      <c r="J51" s="324">
        <v>92.444500000000005</v>
      </c>
      <c r="K51" s="12" t="str">
        <f t="shared" si="6"/>
        <v/>
      </c>
      <c r="L51" s="287">
        <f t="shared" si="7"/>
        <v>0</v>
      </c>
      <c r="M51" s="32">
        <f t="shared" si="8"/>
        <v>265.83676689751906</v>
      </c>
      <c r="N51" s="288">
        <f t="shared" si="13"/>
        <v>24575.146997457701</v>
      </c>
      <c r="O51" s="214">
        <v>1</v>
      </c>
      <c r="P51" s="14">
        <f t="shared" si="9"/>
        <v>24575.146997457701</v>
      </c>
      <c r="Q51" s="415">
        <v>0.15</v>
      </c>
      <c r="R51" s="59">
        <f t="shared" si="10"/>
        <v>28261.419047076353</v>
      </c>
      <c r="S51" s="7"/>
      <c r="T51" s="29">
        <f t="shared" si="11"/>
        <v>28261.419047076353</v>
      </c>
      <c r="V51" s="20" t="s">
        <v>118</v>
      </c>
      <c r="W51" s="22"/>
      <c r="X51" s="23"/>
      <c r="Y51" s="37">
        <f t="shared" ca="1" si="15"/>
        <v>4815.6182974463927</v>
      </c>
      <c r="Z51" s="375" t="str">
        <f t="shared" si="16"/>
        <v/>
      </c>
      <c r="AA51" s="45">
        <f t="shared" ca="1" si="14"/>
        <v>4815.6182974463927</v>
      </c>
      <c r="AC51" s="37">
        <f t="shared" ca="1" si="17"/>
        <v>28261.419047076353</v>
      </c>
      <c r="AD51" s="38" t="str">
        <f t="shared" si="18"/>
        <v/>
      </c>
      <c r="AE51" s="45">
        <f t="shared" ca="1" si="19"/>
        <v>28261.419047076353</v>
      </c>
    </row>
    <row r="52" spans="2:31" x14ac:dyDescent="0.3">
      <c r="B52" s="3" t="s">
        <v>395</v>
      </c>
      <c r="C52" s="4" t="s">
        <v>247</v>
      </c>
      <c r="D52" s="4"/>
      <c r="E52" s="308"/>
      <c r="F52" s="308">
        <v>225</v>
      </c>
      <c r="G52" s="308"/>
      <c r="H52" s="308" t="str">
        <f t="shared" si="12"/>
        <v>GM225</v>
      </c>
      <c r="I52" s="5"/>
      <c r="J52" s="324">
        <v>7.36076</v>
      </c>
      <c r="K52" s="12" t="str">
        <f t="shared" si="6"/>
        <v/>
      </c>
      <c r="L52" s="287">
        <f t="shared" si="7"/>
        <v>0</v>
      </c>
      <c r="M52" s="32">
        <f t="shared" si="8"/>
        <v>265.83676689751906</v>
      </c>
      <c r="N52" s="288">
        <f t="shared" si="13"/>
        <v>1956.7606403085824</v>
      </c>
      <c r="O52" s="214">
        <v>1</v>
      </c>
      <c r="P52" s="14">
        <f t="shared" si="9"/>
        <v>1956.7606403085824</v>
      </c>
      <c r="Q52" s="415">
        <v>0.15</v>
      </c>
      <c r="R52" s="59">
        <f t="shared" si="10"/>
        <v>2250.2747363548697</v>
      </c>
      <c r="S52" s="7"/>
      <c r="T52" s="29">
        <f t="shared" si="11"/>
        <v>2250.2747363548697</v>
      </c>
      <c r="V52" s="20" t="s">
        <v>118</v>
      </c>
      <c r="W52" s="22"/>
      <c r="X52" s="23"/>
      <c r="Y52" s="37">
        <f t="shared" ca="1" si="15"/>
        <v>4815.6182974463927</v>
      </c>
      <c r="Z52" s="375" t="str">
        <f t="shared" si="16"/>
        <v/>
      </c>
      <c r="AA52" s="45">
        <f t="shared" ca="1" si="14"/>
        <v>4815.6182974463927</v>
      </c>
      <c r="AC52" s="37">
        <f t="shared" ca="1" si="17"/>
        <v>2250.2747363548697</v>
      </c>
      <c r="AD52" s="38" t="str">
        <f t="shared" si="18"/>
        <v/>
      </c>
      <c r="AE52" s="45">
        <f t="shared" ca="1" si="19"/>
        <v>2250.2747363548697</v>
      </c>
    </row>
    <row r="53" spans="2:31" x14ac:dyDescent="0.3">
      <c r="B53" s="3" t="s">
        <v>396</v>
      </c>
      <c r="C53" s="4" t="s">
        <v>247</v>
      </c>
      <c r="D53" s="4"/>
      <c r="E53" s="308" t="s">
        <v>122</v>
      </c>
      <c r="F53" s="308">
        <v>225</v>
      </c>
      <c r="G53" s="308"/>
      <c r="H53" s="308" t="str">
        <f t="shared" si="12"/>
        <v>GM225</v>
      </c>
      <c r="I53" s="5"/>
      <c r="J53" s="324">
        <v>41.368299999999998</v>
      </c>
      <c r="K53" s="12" t="str">
        <f t="shared" si="6"/>
        <v/>
      </c>
      <c r="L53" s="287">
        <f t="shared" si="7"/>
        <v>0</v>
      </c>
      <c r="M53" s="32">
        <f t="shared" si="8"/>
        <v>265.83676689751906</v>
      </c>
      <c r="N53" s="288">
        <f t="shared" si="13"/>
        <v>10997.215124046637</v>
      </c>
      <c r="O53" s="214">
        <v>1</v>
      </c>
      <c r="P53" s="14">
        <f t="shared" si="9"/>
        <v>10997.215124046637</v>
      </c>
      <c r="Q53" s="415">
        <v>0.15</v>
      </c>
      <c r="R53" s="59">
        <f t="shared" si="10"/>
        <v>12646.797392653632</v>
      </c>
      <c r="S53" s="7"/>
      <c r="T53" s="29">
        <f t="shared" si="11"/>
        <v>12646.797392653632</v>
      </c>
      <c r="V53" s="20" t="s">
        <v>118</v>
      </c>
      <c r="W53" s="22"/>
      <c r="X53" s="23"/>
      <c r="Y53" s="37">
        <f t="shared" ca="1" si="15"/>
        <v>4815.6182974463927</v>
      </c>
      <c r="Z53" s="375" t="str">
        <f t="shared" si="16"/>
        <v/>
      </c>
      <c r="AA53" s="45">
        <f t="shared" ca="1" si="14"/>
        <v>4815.6182974463927</v>
      </c>
      <c r="AC53" s="37">
        <f t="shared" ca="1" si="17"/>
        <v>12646.797392653632</v>
      </c>
      <c r="AD53" s="38" t="str">
        <f t="shared" si="18"/>
        <v/>
      </c>
      <c r="AE53" s="45">
        <f t="shared" ca="1" si="19"/>
        <v>12646.797392653632</v>
      </c>
    </row>
    <row r="54" spans="2:31" x14ac:dyDescent="0.3">
      <c r="B54" s="3" t="s">
        <v>397</v>
      </c>
      <c r="C54" s="4" t="s">
        <v>247</v>
      </c>
      <c r="D54" s="4"/>
      <c r="E54" s="308"/>
      <c r="F54" s="308">
        <v>225</v>
      </c>
      <c r="G54" s="308"/>
      <c r="H54" s="308" t="str">
        <f t="shared" si="12"/>
        <v>GM225</v>
      </c>
      <c r="I54" s="5"/>
      <c r="J54" s="324">
        <v>18.263100000000001</v>
      </c>
      <c r="K54" s="12" t="str">
        <f t="shared" si="6"/>
        <v/>
      </c>
      <c r="L54" s="287">
        <f t="shared" si="7"/>
        <v>0</v>
      </c>
      <c r="M54" s="32">
        <f t="shared" si="8"/>
        <v>265.83676689751906</v>
      </c>
      <c r="N54" s="288">
        <f t="shared" si="13"/>
        <v>4855.0034575260806</v>
      </c>
      <c r="O54" s="214">
        <v>1</v>
      </c>
      <c r="P54" s="14">
        <f t="shared" si="9"/>
        <v>4855.0034575260806</v>
      </c>
      <c r="Q54" s="415">
        <v>0.15</v>
      </c>
      <c r="R54" s="59">
        <f t="shared" si="10"/>
        <v>5583.2539761549924</v>
      </c>
      <c r="S54" s="7"/>
      <c r="T54" s="29">
        <f t="shared" si="11"/>
        <v>5583.2539761549924</v>
      </c>
      <c r="V54" s="20" t="s">
        <v>118</v>
      </c>
      <c r="W54" s="22"/>
      <c r="X54" s="23"/>
      <c r="Y54" s="37">
        <f t="shared" ca="1" si="15"/>
        <v>4815.6182974463927</v>
      </c>
      <c r="Z54" s="375" t="str">
        <f t="shared" si="16"/>
        <v/>
      </c>
      <c r="AA54" s="45">
        <f t="shared" ca="1" si="14"/>
        <v>4815.6182974463927</v>
      </c>
      <c r="AC54" s="37">
        <f t="shared" ca="1" si="17"/>
        <v>5583.2539761549924</v>
      </c>
      <c r="AD54" s="38" t="str">
        <f t="shared" si="18"/>
        <v/>
      </c>
      <c r="AE54" s="45">
        <f t="shared" ca="1" si="19"/>
        <v>5583.2539761549924</v>
      </c>
    </row>
    <row r="55" spans="2:31" x14ac:dyDescent="0.3">
      <c r="B55" s="3" t="s">
        <v>398</v>
      </c>
      <c r="C55" s="4" t="s">
        <v>247</v>
      </c>
      <c r="D55" s="4"/>
      <c r="E55" s="308" t="s">
        <v>122</v>
      </c>
      <c r="F55" s="308">
        <v>225</v>
      </c>
      <c r="G55" s="308"/>
      <c r="H55" s="308" t="str">
        <f t="shared" si="12"/>
        <v>GM225</v>
      </c>
      <c r="I55" s="5"/>
      <c r="J55" s="324">
        <v>78.427599999999998</v>
      </c>
      <c r="K55" s="12" t="str">
        <f t="shared" si="6"/>
        <v/>
      </c>
      <c r="L55" s="287">
        <f t="shared" si="7"/>
        <v>0</v>
      </c>
      <c r="M55" s="32">
        <f t="shared" si="8"/>
        <v>265.83676689751906</v>
      </c>
      <c r="N55" s="288">
        <f t="shared" si="13"/>
        <v>20848.939619531866</v>
      </c>
      <c r="O55" s="214">
        <v>1</v>
      </c>
      <c r="P55" s="14">
        <f t="shared" si="9"/>
        <v>20848.939619531866</v>
      </c>
      <c r="Q55" s="415">
        <v>0.15</v>
      </c>
      <c r="R55" s="59">
        <f t="shared" si="10"/>
        <v>23976.280562461645</v>
      </c>
      <c r="S55" s="7"/>
      <c r="T55" s="29">
        <f t="shared" si="11"/>
        <v>23976.280562461645</v>
      </c>
      <c r="V55" s="20" t="s">
        <v>118</v>
      </c>
      <c r="W55" s="22"/>
      <c r="X55" s="23"/>
      <c r="Y55" s="37">
        <f t="shared" ca="1" si="15"/>
        <v>4815.6182974463927</v>
      </c>
      <c r="Z55" s="375" t="str">
        <f t="shared" si="16"/>
        <v/>
      </c>
      <c r="AA55" s="45">
        <f t="shared" ca="1" si="14"/>
        <v>4815.6182974463927</v>
      </c>
      <c r="AC55" s="37">
        <f t="shared" ca="1" si="17"/>
        <v>23976.280562461645</v>
      </c>
      <c r="AD55" s="38" t="str">
        <f t="shared" si="18"/>
        <v/>
      </c>
      <c r="AE55" s="45">
        <f t="shared" ca="1" si="19"/>
        <v>23976.280562461645</v>
      </c>
    </row>
    <row r="56" spans="2:31" x14ac:dyDescent="0.3">
      <c r="B56" s="3" t="s">
        <v>399</v>
      </c>
      <c r="C56" s="4" t="s">
        <v>247</v>
      </c>
      <c r="D56" s="4"/>
      <c r="E56" s="308" t="s">
        <v>122</v>
      </c>
      <c r="F56" s="308">
        <v>225</v>
      </c>
      <c r="G56" s="308"/>
      <c r="H56" s="308" t="str">
        <f t="shared" si="12"/>
        <v>GM225</v>
      </c>
      <c r="I56" s="5"/>
      <c r="J56" s="324">
        <v>57.045400000000001</v>
      </c>
      <c r="K56" s="12" t="str">
        <f t="shared" si="6"/>
        <v/>
      </c>
      <c r="L56" s="287">
        <f t="shared" si="7"/>
        <v>0</v>
      </c>
      <c r="M56" s="32">
        <f t="shared" si="8"/>
        <v>265.83676689751906</v>
      </c>
      <c r="N56" s="288">
        <f t="shared" si="13"/>
        <v>15164.764702375734</v>
      </c>
      <c r="O56" s="214">
        <v>1</v>
      </c>
      <c r="P56" s="14">
        <f t="shared" si="9"/>
        <v>15164.764702375734</v>
      </c>
      <c r="Q56" s="415">
        <v>0.15</v>
      </c>
      <c r="R56" s="59">
        <f t="shared" si="10"/>
        <v>17439.479407732095</v>
      </c>
      <c r="S56" s="7"/>
      <c r="T56" s="29">
        <f t="shared" si="11"/>
        <v>17439.479407732095</v>
      </c>
      <c r="V56" s="20" t="s">
        <v>118</v>
      </c>
      <c r="W56" s="22"/>
      <c r="X56" s="23"/>
      <c r="Y56" s="37">
        <f t="shared" ca="1" si="15"/>
        <v>4815.6182974463927</v>
      </c>
      <c r="Z56" s="375" t="str">
        <f t="shared" si="16"/>
        <v/>
      </c>
      <c r="AA56" s="45">
        <f t="shared" ca="1" si="14"/>
        <v>4815.6182974463927</v>
      </c>
      <c r="AC56" s="37">
        <f t="shared" ca="1" si="17"/>
        <v>17439.479407732095</v>
      </c>
      <c r="AD56" s="38" t="str">
        <f t="shared" si="18"/>
        <v/>
      </c>
      <c r="AE56" s="45">
        <f t="shared" ca="1" si="19"/>
        <v>17439.479407732095</v>
      </c>
    </row>
    <row r="57" spans="2:31" x14ac:dyDescent="0.3">
      <c r="B57" s="3" t="s">
        <v>400</v>
      </c>
      <c r="C57" s="4" t="s">
        <v>247</v>
      </c>
      <c r="D57" s="4"/>
      <c r="E57" s="308" t="s">
        <v>122</v>
      </c>
      <c r="F57" s="308">
        <v>225</v>
      </c>
      <c r="G57" s="308"/>
      <c r="H57" s="308" t="str">
        <f t="shared" si="12"/>
        <v>GM225</v>
      </c>
      <c r="I57" s="5"/>
      <c r="J57" s="324">
        <v>34.000100000000003</v>
      </c>
      <c r="K57" s="12" t="str">
        <f t="shared" si="6"/>
        <v/>
      </c>
      <c r="L57" s="287">
        <f t="shared" si="7"/>
        <v>0</v>
      </c>
      <c r="M57" s="32">
        <f t="shared" si="8"/>
        <v>265.83676689751906</v>
      </c>
      <c r="N57" s="288">
        <f t="shared" si="13"/>
        <v>9038.4766581923377</v>
      </c>
      <c r="O57" s="214">
        <v>1</v>
      </c>
      <c r="P57" s="14">
        <f t="shared" si="9"/>
        <v>9038.4766581923377</v>
      </c>
      <c r="Q57" s="415">
        <v>0.15</v>
      </c>
      <c r="R57" s="59">
        <f t="shared" si="10"/>
        <v>10394.248156921187</v>
      </c>
      <c r="S57" s="7"/>
      <c r="T57" s="29">
        <f t="shared" si="11"/>
        <v>10394.248156921187</v>
      </c>
      <c r="V57" s="20" t="s">
        <v>118</v>
      </c>
      <c r="W57" s="22"/>
      <c r="X57" s="23"/>
      <c r="Y57" s="37">
        <f t="shared" ca="1" si="15"/>
        <v>4815.6182974463927</v>
      </c>
      <c r="Z57" s="375" t="str">
        <f t="shared" si="16"/>
        <v/>
      </c>
      <c r="AA57" s="45">
        <f t="shared" ca="1" si="14"/>
        <v>4815.6182974463927</v>
      </c>
      <c r="AC57" s="37">
        <f t="shared" ca="1" si="17"/>
        <v>10394.248156921187</v>
      </c>
      <c r="AD57" s="38" t="str">
        <f t="shared" si="18"/>
        <v/>
      </c>
      <c r="AE57" s="45">
        <f t="shared" ca="1" si="19"/>
        <v>10394.248156921187</v>
      </c>
    </row>
    <row r="58" spans="2:31" x14ac:dyDescent="0.3">
      <c r="B58" s="3" t="s">
        <v>401</v>
      </c>
      <c r="C58" s="4" t="s">
        <v>247</v>
      </c>
      <c r="D58" s="4"/>
      <c r="E58" s="308" t="s">
        <v>122</v>
      </c>
      <c r="F58" s="308">
        <v>225</v>
      </c>
      <c r="G58" s="308"/>
      <c r="H58" s="308" t="str">
        <f t="shared" ref="H58:H89" si="20">LEFT(C58,1)&amp;"M"&amp;F58</f>
        <v>GM225</v>
      </c>
      <c r="I58" s="5"/>
      <c r="J58" s="324">
        <v>53.411900000000003</v>
      </c>
      <c r="K58" s="12" t="str">
        <f t="shared" si="6"/>
        <v/>
      </c>
      <c r="L58" s="287">
        <f t="shared" si="7"/>
        <v>0</v>
      </c>
      <c r="M58" s="32">
        <f t="shared" si="8"/>
        <v>265.83676689751906</v>
      </c>
      <c r="N58" s="288">
        <f t="shared" si="13"/>
        <v>14198.8468098536</v>
      </c>
      <c r="O58" s="214">
        <v>1</v>
      </c>
      <c r="P58" s="14">
        <f t="shared" si="9"/>
        <v>14198.8468098536</v>
      </c>
      <c r="Q58" s="415">
        <v>0.15</v>
      </c>
      <c r="R58" s="59">
        <f t="shared" si="10"/>
        <v>16328.673831331638</v>
      </c>
      <c r="S58" s="7"/>
      <c r="T58" s="29">
        <f t="shared" si="11"/>
        <v>16328.673831331638</v>
      </c>
      <c r="V58" s="20" t="s">
        <v>118</v>
      </c>
      <c r="W58" s="22"/>
      <c r="X58" s="23"/>
      <c r="Y58" s="37">
        <f t="shared" ca="1" si="15"/>
        <v>4815.6182974463927</v>
      </c>
      <c r="Z58" s="375" t="str">
        <f t="shared" si="16"/>
        <v/>
      </c>
      <c r="AA58" s="45">
        <f t="shared" ca="1" si="14"/>
        <v>4815.6182974463927</v>
      </c>
      <c r="AC58" s="37">
        <f t="shared" ca="1" si="17"/>
        <v>16328.673831331636</v>
      </c>
      <c r="AD58" s="38" t="str">
        <f t="shared" si="18"/>
        <v/>
      </c>
      <c r="AE58" s="45">
        <f t="shared" ca="1" si="19"/>
        <v>16328.673831331636</v>
      </c>
    </row>
    <row r="59" spans="2:31" x14ac:dyDescent="0.3">
      <c r="B59" s="3" t="s">
        <v>402</v>
      </c>
      <c r="C59" s="4" t="s">
        <v>247</v>
      </c>
      <c r="D59" s="4"/>
      <c r="E59" s="308" t="s">
        <v>122</v>
      </c>
      <c r="F59" s="308">
        <v>225</v>
      </c>
      <c r="G59" s="308"/>
      <c r="H59" s="308" t="str">
        <f t="shared" si="20"/>
        <v>GM225</v>
      </c>
      <c r="I59" s="5"/>
      <c r="J59" s="324">
        <v>41.174799999999998</v>
      </c>
      <c r="K59" s="12" t="str">
        <f t="shared" si="6"/>
        <v/>
      </c>
      <c r="L59" s="287">
        <f t="shared" si="7"/>
        <v>0</v>
      </c>
      <c r="M59" s="32">
        <f t="shared" si="8"/>
        <v>265.83676689751906</v>
      </c>
      <c r="N59" s="288">
        <f t="shared" si="13"/>
        <v>10945.775709651967</v>
      </c>
      <c r="O59" s="214">
        <v>1</v>
      </c>
      <c r="P59" s="14">
        <f t="shared" si="9"/>
        <v>10945.775709651967</v>
      </c>
      <c r="Q59" s="415">
        <v>0.15</v>
      </c>
      <c r="R59" s="59">
        <f t="shared" si="10"/>
        <v>12587.642066099761</v>
      </c>
      <c r="S59" s="7"/>
      <c r="T59" s="29">
        <f t="shared" si="11"/>
        <v>12587.642066099761</v>
      </c>
      <c r="V59" s="20" t="s">
        <v>118</v>
      </c>
      <c r="W59" s="22"/>
      <c r="X59" s="23"/>
      <c r="Y59" s="37">
        <f t="shared" ca="1" si="15"/>
        <v>4815.6182974463927</v>
      </c>
      <c r="Z59" s="375" t="str">
        <f t="shared" si="16"/>
        <v/>
      </c>
      <c r="AA59" s="45">
        <f t="shared" ca="1" si="14"/>
        <v>4815.6182974463927</v>
      </c>
      <c r="AC59" s="37">
        <f t="shared" ca="1" si="17"/>
        <v>12587.642066099761</v>
      </c>
      <c r="AD59" s="38" t="str">
        <f t="shared" si="18"/>
        <v/>
      </c>
      <c r="AE59" s="45">
        <f t="shared" ca="1" si="19"/>
        <v>12587.642066099761</v>
      </c>
    </row>
    <row r="60" spans="2:31" x14ac:dyDescent="0.3">
      <c r="B60" s="3" t="s">
        <v>403</v>
      </c>
      <c r="C60" s="4" t="s">
        <v>247</v>
      </c>
      <c r="D60" s="4"/>
      <c r="E60" s="308" t="s">
        <v>122</v>
      </c>
      <c r="F60" s="308">
        <v>225</v>
      </c>
      <c r="G60" s="308"/>
      <c r="H60" s="308" t="str">
        <f t="shared" si="20"/>
        <v>GM225</v>
      </c>
      <c r="I60" s="5"/>
      <c r="J60" s="324">
        <v>96.3202</v>
      </c>
      <c r="K60" s="12" t="str">
        <f t="shared" si="6"/>
        <v/>
      </c>
      <c r="L60" s="287">
        <f t="shared" si="7"/>
        <v>0</v>
      </c>
      <c r="M60" s="32">
        <f t="shared" si="8"/>
        <v>265.83676689751906</v>
      </c>
      <c r="N60" s="288">
        <f t="shared" si="13"/>
        <v>25605.450554922416</v>
      </c>
      <c r="O60" s="214">
        <v>1</v>
      </c>
      <c r="P60" s="14">
        <f t="shared" si="9"/>
        <v>25605.450554922416</v>
      </c>
      <c r="Q60" s="415">
        <v>0.15</v>
      </c>
      <c r="R60" s="59">
        <f t="shared" si="10"/>
        <v>29446.268138160776</v>
      </c>
      <c r="S60" s="7"/>
      <c r="T60" s="29">
        <f t="shared" si="11"/>
        <v>29446.268138160776</v>
      </c>
      <c r="V60" s="20" t="s">
        <v>118</v>
      </c>
      <c r="W60" s="22"/>
      <c r="X60" s="23"/>
      <c r="Y60" s="37">
        <f t="shared" ca="1" si="15"/>
        <v>4815.6182974463927</v>
      </c>
      <c r="Z60" s="375" t="str">
        <f t="shared" si="16"/>
        <v/>
      </c>
      <c r="AA60" s="45">
        <f t="shared" ca="1" si="14"/>
        <v>4815.6182974463927</v>
      </c>
      <c r="AC60" s="37">
        <f t="shared" ca="1" si="17"/>
        <v>29446.268138160776</v>
      </c>
      <c r="AD60" s="38" t="str">
        <f t="shared" si="18"/>
        <v/>
      </c>
      <c r="AE60" s="45">
        <f t="shared" ca="1" si="19"/>
        <v>29446.268138160776</v>
      </c>
    </row>
    <row r="61" spans="2:31" x14ac:dyDescent="0.3">
      <c r="B61" s="3" t="s">
        <v>404</v>
      </c>
      <c r="C61" s="4" t="s">
        <v>247</v>
      </c>
      <c r="D61" s="4"/>
      <c r="E61" s="308" t="s">
        <v>122</v>
      </c>
      <c r="F61" s="308">
        <v>225</v>
      </c>
      <c r="G61" s="308"/>
      <c r="H61" s="308" t="str">
        <f t="shared" si="20"/>
        <v>GM225</v>
      </c>
      <c r="I61" s="5"/>
      <c r="J61" s="324">
        <v>70.671000000000006</v>
      </c>
      <c r="K61" s="12" t="str">
        <f t="shared" si="6"/>
        <v/>
      </c>
      <c r="L61" s="287">
        <f t="shared" si="7"/>
        <v>0</v>
      </c>
      <c r="M61" s="32">
        <f t="shared" si="8"/>
        <v>265.83676689751906</v>
      </c>
      <c r="N61" s="288">
        <f t="shared" si="13"/>
        <v>18786.950153414571</v>
      </c>
      <c r="O61" s="214">
        <v>1</v>
      </c>
      <c r="P61" s="14">
        <f t="shared" si="9"/>
        <v>18786.950153414571</v>
      </c>
      <c r="Q61" s="415">
        <v>0.15</v>
      </c>
      <c r="R61" s="59">
        <f t="shared" si="10"/>
        <v>21604.992676426755</v>
      </c>
      <c r="S61" s="7"/>
      <c r="T61" s="29">
        <f t="shared" si="11"/>
        <v>21604.992676426755</v>
      </c>
      <c r="V61" s="20" t="s">
        <v>118</v>
      </c>
      <c r="W61" s="22"/>
      <c r="X61" s="23"/>
      <c r="Y61" s="37">
        <f t="shared" ca="1" si="15"/>
        <v>4815.6182974463927</v>
      </c>
      <c r="Z61" s="375" t="str">
        <f t="shared" si="16"/>
        <v/>
      </c>
      <c r="AA61" s="45">
        <f t="shared" ca="1" si="14"/>
        <v>4815.6182974463927</v>
      </c>
      <c r="AC61" s="37">
        <f t="shared" ca="1" si="17"/>
        <v>21604.992676426755</v>
      </c>
      <c r="AD61" s="38" t="str">
        <f t="shared" si="18"/>
        <v/>
      </c>
      <c r="AE61" s="45">
        <f t="shared" ca="1" si="19"/>
        <v>21604.992676426755</v>
      </c>
    </row>
    <row r="62" spans="2:31" x14ac:dyDescent="0.3">
      <c r="B62" s="3" t="s">
        <v>405</v>
      </c>
      <c r="C62" s="4" t="s">
        <v>247</v>
      </c>
      <c r="D62" s="4"/>
      <c r="E62" s="308"/>
      <c r="F62" s="308">
        <v>225</v>
      </c>
      <c r="G62" s="308"/>
      <c r="H62" s="308" t="str">
        <f t="shared" si="20"/>
        <v>GM225</v>
      </c>
      <c r="I62" s="5"/>
      <c r="J62" s="324">
        <v>70.995500000000007</v>
      </c>
      <c r="K62" s="12" t="str">
        <f t="shared" si="6"/>
        <v/>
      </c>
      <c r="L62" s="287">
        <f t="shared" si="7"/>
        <v>0</v>
      </c>
      <c r="M62" s="32">
        <f t="shared" si="8"/>
        <v>265.83676689751906</v>
      </c>
      <c r="N62" s="288">
        <f t="shared" si="13"/>
        <v>18873.214184272816</v>
      </c>
      <c r="O62" s="214">
        <v>1</v>
      </c>
      <c r="P62" s="14">
        <f t="shared" si="9"/>
        <v>18873.214184272816</v>
      </c>
      <c r="Q62" s="415">
        <v>0.15</v>
      </c>
      <c r="R62" s="59">
        <f t="shared" si="10"/>
        <v>21704.196311913736</v>
      </c>
      <c r="S62" s="7"/>
      <c r="T62" s="29">
        <f t="shared" si="11"/>
        <v>21704.196311913736</v>
      </c>
      <c r="V62" s="20" t="s">
        <v>118</v>
      </c>
      <c r="W62" s="22"/>
      <c r="X62" s="23"/>
      <c r="Y62" s="37">
        <f t="shared" ca="1" si="15"/>
        <v>4815.6182974463927</v>
      </c>
      <c r="Z62" s="375" t="str">
        <f t="shared" si="16"/>
        <v/>
      </c>
      <c r="AA62" s="45">
        <f t="shared" ca="1" si="14"/>
        <v>4815.6182974463927</v>
      </c>
      <c r="AC62" s="37">
        <f t="shared" ca="1" si="17"/>
        <v>21704.196311913736</v>
      </c>
      <c r="AD62" s="38" t="str">
        <f t="shared" si="18"/>
        <v/>
      </c>
      <c r="AE62" s="45">
        <f t="shared" ca="1" si="19"/>
        <v>21704.196311913736</v>
      </c>
    </row>
    <row r="63" spans="2:31" x14ac:dyDescent="0.3">
      <c r="B63" s="3" t="s">
        <v>406</v>
      </c>
      <c r="C63" s="4" t="s">
        <v>247</v>
      </c>
      <c r="D63" s="4"/>
      <c r="E63" s="308" t="s">
        <v>122</v>
      </c>
      <c r="F63" s="308">
        <v>225</v>
      </c>
      <c r="G63" s="308"/>
      <c r="H63" s="308" t="str">
        <f t="shared" si="20"/>
        <v>GM225</v>
      </c>
      <c r="I63" s="5"/>
      <c r="J63" s="324">
        <v>94.317499999999995</v>
      </c>
      <c r="K63" s="12" t="str">
        <f t="shared" si="6"/>
        <v/>
      </c>
      <c r="L63" s="287">
        <f t="shared" si="7"/>
        <v>0</v>
      </c>
      <c r="M63" s="32">
        <f t="shared" si="8"/>
        <v>265.83676689751906</v>
      </c>
      <c r="N63" s="288">
        <f t="shared" si="13"/>
        <v>25073.059261856753</v>
      </c>
      <c r="O63" s="214">
        <v>1</v>
      </c>
      <c r="P63" s="14">
        <f t="shared" si="9"/>
        <v>25073.059261856753</v>
      </c>
      <c r="Q63" s="415">
        <v>0.15</v>
      </c>
      <c r="R63" s="59">
        <f t="shared" si="10"/>
        <v>28834.018151135264</v>
      </c>
      <c r="S63" s="7"/>
      <c r="T63" s="29">
        <f t="shared" si="11"/>
        <v>28834.018151135264</v>
      </c>
      <c r="V63" s="20" t="s">
        <v>118</v>
      </c>
      <c r="W63" s="22"/>
      <c r="X63" s="23"/>
      <c r="Y63" s="37">
        <f t="shared" ca="1" si="15"/>
        <v>4815.6182974463927</v>
      </c>
      <c r="Z63" s="375" t="str">
        <f t="shared" si="16"/>
        <v/>
      </c>
      <c r="AA63" s="45">
        <f t="shared" ca="1" si="14"/>
        <v>4815.6182974463927</v>
      </c>
      <c r="AC63" s="37">
        <f t="shared" ca="1" si="17"/>
        <v>28834.018151135264</v>
      </c>
      <c r="AD63" s="38" t="str">
        <f t="shared" si="18"/>
        <v/>
      </c>
      <c r="AE63" s="45">
        <f t="shared" ca="1" si="19"/>
        <v>28834.018151135264</v>
      </c>
    </row>
    <row r="64" spans="2:31" x14ac:dyDescent="0.3">
      <c r="B64" s="3" t="s">
        <v>407</v>
      </c>
      <c r="C64" s="4" t="s">
        <v>247</v>
      </c>
      <c r="D64" s="4"/>
      <c r="E64" s="308" t="s">
        <v>122</v>
      </c>
      <c r="F64" s="308">
        <v>225</v>
      </c>
      <c r="G64" s="308"/>
      <c r="H64" s="308" t="str">
        <f t="shared" si="20"/>
        <v>GM225</v>
      </c>
      <c r="I64" s="5"/>
      <c r="J64" s="324">
        <v>55.294800000000002</v>
      </c>
      <c r="K64" s="12" t="str">
        <f t="shared" si="6"/>
        <v/>
      </c>
      <c r="L64" s="287">
        <f t="shared" si="7"/>
        <v>0</v>
      </c>
      <c r="M64" s="32">
        <f t="shared" si="8"/>
        <v>265.83676689751906</v>
      </c>
      <c r="N64" s="288">
        <f t="shared" si="13"/>
        <v>14699.390858244937</v>
      </c>
      <c r="O64" s="214">
        <v>1</v>
      </c>
      <c r="P64" s="14">
        <f t="shared" si="9"/>
        <v>14699.390858244937</v>
      </c>
      <c r="Q64" s="415">
        <v>0.15</v>
      </c>
      <c r="R64" s="59">
        <f t="shared" si="10"/>
        <v>16904.299486981676</v>
      </c>
      <c r="S64" s="7"/>
      <c r="T64" s="29">
        <f t="shared" si="11"/>
        <v>16904.299486981676</v>
      </c>
      <c r="V64" s="20" t="s">
        <v>118</v>
      </c>
      <c r="W64" s="22"/>
      <c r="X64" s="23"/>
      <c r="Y64" s="37">
        <f t="shared" ca="1" si="15"/>
        <v>4815.6182974463927</v>
      </c>
      <c r="Z64" s="375" t="str">
        <f t="shared" si="16"/>
        <v/>
      </c>
      <c r="AA64" s="45">
        <f t="shared" ca="1" si="14"/>
        <v>4815.6182974463927</v>
      </c>
      <c r="AC64" s="37">
        <f t="shared" ca="1" si="17"/>
        <v>16904.299486981676</v>
      </c>
      <c r="AD64" s="38" t="str">
        <f t="shared" si="18"/>
        <v/>
      </c>
      <c r="AE64" s="45">
        <f t="shared" ca="1" si="19"/>
        <v>16904.299486981676</v>
      </c>
    </row>
    <row r="65" spans="2:31" x14ac:dyDescent="0.3">
      <c r="B65" s="3" t="s">
        <v>408</v>
      </c>
      <c r="C65" s="4" t="s">
        <v>247</v>
      </c>
      <c r="D65" s="4"/>
      <c r="E65" s="308"/>
      <c r="F65" s="308">
        <v>225</v>
      </c>
      <c r="G65" s="308"/>
      <c r="H65" s="308" t="str">
        <f t="shared" si="20"/>
        <v>GM225</v>
      </c>
      <c r="I65" s="5"/>
      <c r="J65" s="324">
        <v>4.4706700000000001</v>
      </c>
      <c r="K65" s="12" t="str">
        <f t="shared" si="6"/>
        <v/>
      </c>
      <c r="L65" s="287">
        <f t="shared" si="7"/>
        <v>0</v>
      </c>
      <c r="M65" s="32">
        <f t="shared" si="8"/>
        <v>265.83676689751906</v>
      </c>
      <c r="N65" s="288">
        <f t="shared" si="13"/>
        <v>1188.4684586657315</v>
      </c>
      <c r="O65" s="214">
        <v>1</v>
      </c>
      <c r="P65" s="14">
        <f t="shared" si="9"/>
        <v>1188.4684586657315</v>
      </c>
      <c r="Q65" s="415">
        <v>0.15</v>
      </c>
      <c r="R65" s="59">
        <f t="shared" si="10"/>
        <v>1366.7387274655912</v>
      </c>
      <c r="S65" s="7"/>
      <c r="T65" s="29">
        <f t="shared" si="11"/>
        <v>1366.7387274655912</v>
      </c>
      <c r="V65" s="20" t="s">
        <v>118</v>
      </c>
      <c r="W65" s="22"/>
      <c r="X65" s="23"/>
      <c r="Y65" s="37">
        <f t="shared" ca="1" si="15"/>
        <v>4815.6182974463927</v>
      </c>
      <c r="Z65" s="375" t="str">
        <f t="shared" si="16"/>
        <v/>
      </c>
      <c r="AA65" s="45">
        <f t="shared" ca="1" si="14"/>
        <v>4815.6182974463927</v>
      </c>
      <c r="AC65" s="37">
        <f t="shared" ca="1" si="17"/>
        <v>1366.738727465591</v>
      </c>
      <c r="AD65" s="38" t="str">
        <f t="shared" si="18"/>
        <v/>
      </c>
      <c r="AE65" s="45">
        <f t="shared" ca="1" si="19"/>
        <v>1366.738727465591</v>
      </c>
    </row>
    <row r="66" spans="2:31" x14ac:dyDescent="0.3">
      <c r="B66" s="3" t="s">
        <v>409</v>
      </c>
      <c r="C66" s="4" t="s">
        <v>247</v>
      </c>
      <c r="D66" s="4"/>
      <c r="E66" s="308" t="s">
        <v>122</v>
      </c>
      <c r="F66" s="308">
        <v>225</v>
      </c>
      <c r="G66" s="308"/>
      <c r="H66" s="308" t="str">
        <f t="shared" si="20"/>
        <v>GM225</v>
      </c>
      <c r="I66" s="5"/>
      <c r="J66" s="324">
        <v>118.592</v>
      </c>
      <c r="K66" s="12" t="str">
        <f t="shared" si="6"/>
        <v/>
      </c>
      <c r="L66" s="287">
        <f t="shared" si="7"/>
        <v>0</v>
      </c>
      <c r="M66" s="32">
        <f t="shared" si="8"/>
        <v>265.83676689751906</v>
      </c>
      <c r="N66" s="288">
        <f t="shared" si="13"/>
        <v>31526.11385991058</v>
      </c>
      <c r="O66" s="214">
        <v>1</v>
      </c>
      <c r="P66" s="14">
        <f t="shared" si="9"/>
        <v>31526.11385991058</v>
      </c>
      <c r="Q66" s="415">
        <v>0.15</v>
      </c>
      <c r="R66" s="59">
        <f t="shared" si="10"/>
        <v>36255.030938897165</v>
      </c>
      <c r="S66" s="7"/>
      <c r="T66" s="29">
        <f t="shared" si="11"/>
        <v>36255.030938897165</v>
      </c>
      <c r="V66" s="20" t="s">
        <v>118</v>
      </c>
      <c r="W66" s="22"/>
      <c r="X66" s="23"/>
      <c r="Y66" s="37">
        <f t="shared" ca="1" si="15"/>
        <v>4815.6182974463927</v>
      </c>
      <c r="Z66" s="375" t="str">
        <f t="shared" si="16"/>
        <v/>
      </c>
      <c r="AA66" s="45">
        <f t="shared" ca="1" si="14"/>
        <v>4815.6182974463927</v>
      </c>
      <c r="AC66" s="37">
        <f t="shared" ca="1" si="17"/>
        <v>36255.030938897165</v>
      </c>
      <c r="AD66" s="38" t="str">
        <f t="shared" si="18"/>
        <v/>
      </c>
      <c r="AE66" s="45">
        <f t="shared" ca="1" si="19"/>
        <v>36255.030938897165</v>
      </c>
    </row>
    <row r="67" spans="2:31" x14ac:dyDescent="0.3">
      <c r="B67" s="3" t="s">
        <v>410</v>
      </c>
      <c r="C67" s="4" t="s">
        <v>248</v>
      </c>
      <c r="D67" s="4"/>
      <c r="E67" s="308" t="s">
        <v>122</v>
      </c>
      <c r="F67" s="308">
        <v>250</v>
      </c>
      <c r="G67" s="308"/>
      <c r="H67" s="308" t="str">
        <f t="shared" si="20"/>
        <v>RM250</v>
      </c>
      <c r="I67" s="5"/>
      <c r="J67" s="324">
        <v>335.553</v>
      </c>
      <c r="K67" s="12" t="str">
        <f t="shared" si="6"/>
        <v/>
      </c>
      <c r="L67" s="287">
        <f t="shared" si="7"/>
        <v>0</v>
      </c>
      <c r="M67" s="32">
        <f t="shared" si="8"/>
        <v>213.61883054264922</v>
      </c>
      <c r="N67" s="288">
        <f t="shared" si="13"/>
        <v>71680.439445077573</v>
      </c>
      <c r="O67" s="214">
        <v>1</v>
      </c>
      <c r="P67" s="14">
        <f t="shared" si="9"/>
        <v>71680.439445077573</v>
      </c>
      <c r="Q67" s="415">
        <v>0.15</v>
      </c>
      <c r="R67" s="59">
        <f t="shared" si="10"/>
        <v>82432.505361839198</v>
      </c>
      <c r="S67" s="7"/>
      <c r="T67" s="29">
        <f t="shared" si="11"/>
        <v>82432.505361839198</v>
      </c>
      <c r="V67" s="20" t="s">
        <v>118</v>
      </c>
      <c r="W67" s="22"/>
      <c r="X67" s="23"/>
      <c r="Y67" s="37">
        <f t="shared" ca="1" si="15"/>
        <v>4815.6182974463927</v>
      </c>
      <c r="Z67" s="375" t="str">
        <f t="shared" si="16"/>
        <v/>
      </c>
      <c r="AA67" s="45">
        <f t="shared" ca="1" si="14"/>
        <v>4815.6182974463927</v>
      </c>
      <c r="AC67" s="37">
        <f t="shared" ca="1" si="17"/>
        <v>82432.505361839198</v>
      </c>
      <c r="AD67" s="38" t="str">
        <f t="shared" si="18"/>
        <v/>
      </c>
      <c r="AE67" s="45">
        <f t="shared" ca="1" si="19"/>
        <v>82432.505361839198</v>
      </c>
    </row>
    <row r="68" spans="2:31" x14ac:dyDescent="0.3">
      <c r="B68" s="3" t="s">
        <v>411</v>
      </c>
      <c r="C68" s="4" t="s">
        <v>247</v>
      </c>
      <c r="D68" s="4"/>
      <c r="E68" s="308"/>
      <c r="F68" s="308">
        <v>225</v>
      </c>
      <c r="G68" s="308"/>
      <c r="H68" s="308" t="str">
        <f t="shared" si="20"/>
        <v>GM225</v>
      </c>
      <c r="I68" s="5"/>
      <c r="J68" s="324">
        <v>84.299099999999996</v>
      </c>
      <c r="K68" s="12" t="str">
        <f t="shared" si="6"/>
        <v/>
      </c>
      <c r="L68" s="287">
        <f t="shared" si="7"/>
        <v>0</v>
      </c>
      <c r="M68" s="32">
        <f t="shared" si="8"/>
        <v>265.83676689751906</v>
      </c>
      <c r="N68" s="288">
        <f t="shared" si="13"/>
        <v>22409.800196370648</v>
      </c>
      <c r="O68" s="214">
        <v>1</v>
      </c>
      <c r="P68" s="14">
        <f t="shared" si="9"/>
        <v>22409.800196370648</v>
      </c>
      <c r="Q68" s="415">
        <v>0.15</v>
      </c>
      <c r="R68" s="59">
        <f t="shared" si="10"/>
        <v>25771.270225826243</v>
      </c>
      <c r="S68" s="7"/>
      <c r="T68" s="29">
        <f t="shared" si="11"/>
        <v>25771.270225826243</v>
      </c>
      <c r="V68" s="20" t="s">
        <v>118</v>
      </c>
      <c r="W68" s="22"/>
      <c r="X68" s="23"/>
      <c r="Y68" s="37">
        <f t="shared" ca="1" si="15"/>
        <v>4815.6182974463927</v>
      </c>
      <c r="Z68" s="375" t="str">
        <f t="shared" si="16"/>
        <v/>
      </c>
      <c r="AA68" s="45">
        <f t="shared" ca="1" si="14"/>
        <v>4815.6182974463927</v>
      </c>
      <c r="AC68" s="37">
        <f t="shared" ca="1" si="17"/>
        <v>25771.270225826243</v>
      </c>
      <c r="AD68" s="38" t="str">
        <f t="shared" si="18"/>
        <v/>
      </c>
      <c r="AE68" s="45">
        <f t="shared" ca="1" si="19"/>
        <v>25771.270225826243</v>
      </c>
    </row>
    <row r="69" spans="2:31" x14ac:dyDescent="0.3">
      <c r="B69" s="3" t="s">
        <v>412</v>
      </c>
      <c r="C69" s="4" t="s">
        <v>247</v>
      </c>
      <c r="D69" s="4"/>
      <c r="E69" s="308"/>
      <c r="F69" s="308">
        <v>225</v>
      </c>
      <c r="G69" s="308"/>
      <c r="H69" s="308" t="str">
        <f t="shared" si="20"/>
        <v>GM225</v>
      </c>
      <c r="I69" s="5"/>
      <c r="J69" s="324">
        <v>38.334499999999998</v>
      </c>
      <c r="K69" s="12" t="str">
        <f t="shared" si="6"/>
        <v/>
      </c>
      <c r="L69" s="287">
        <f t="shared" si="7"/>
        <v>0</v>
      </c>
      <c r="M69" s="32">
        <f t="shared" si="8"/>
        <v>265.83676689751906</v>
      </c>
      <c r="N69" s="288">
        <f t="shared" si="13"/>
        <v>10190.719540632945</v>
      </c>
      <c r="O69" s="214">
        <v>1</v>
      </c>
      <c r="P69" s="14">
        <f t="shared" si="9"/>
        <v>10190.719540632945</v>
      </c>
      <c r="Q69" s="415">
        <v>0.15</v>
      </c>
      <c r="R69" s="59">
        <f t="shared" si="10"/>
        <v>11719.327471727885</v>
      </c>
      <c r="S69" s="7"/>
      <c r="T69" s="29">
        <f t="shared" si="11"/>
        <v>11719.327471727885</v>
      </c>
      <c r="V69" s="20" t="s">
        <v>118</v>
      </c>
      <c r="W69" s="22"/>
      <c r="X69" s="23"/>
      <c r="Y69" s="37">
        <f t="shared" ca="1" si="15"/>
        <v>4815.6182974463927</v>
      </c>
      <c r="Z69" s="375" t="str">
        <f t="shared" si="16"/>
        <v/>
      </c>
      <c r="AA69" s="45">
        <f t="shared" ca="1" si="14"/>
        <v>4815.6182974463927</v>
      </c>
      <c r="AC69" s="37">
        <f t="shared" ca="1" si="17"/>
        <v>11719.327471727885</v>
      </c>
      <c r="AD69" s="38" t="str">
        <f t="shared" si="18"/>
        <v/>
      </c>
      <c r="AE69" s="45">
        <f t="shared" ca="1" si="19"/>
        <v>11719.327471727885</v>
      </c>
    </row>
    <row r="70" spans="2:31" x14ac:dyDescent="0.3">
      <c r="B70" s="3" t="s">
        <v>413</v>
      </c>
      <c r="C70" s="4" t="s">
        <v>247</v>
      </c>
      <c r="D70" s="4"/>
      <c r="E70" s="308"/>
      <c r="F70" s="308">
        <v>225</v>
      </c>
      <c r="G70" s="308"/>
      <c r="H70" s="308" t="str">
        <f t="shared" si="20"/>
        <v>GM225</v>
      </c>
      <c r="I70" s="5"/>
      <c r="J70" s="324">
        <v>63.718299999999999</v>
      </c>
      <c r="K70" s="12" t="str">
        <f t="shared" si="6"/>
        <v/>
      </c>
      <c r="L70" s="287">
        <f t="shared" si="7"/>
        <v>0</v>
      </c>
      <c r="M70" s="32">
        <f t="shared" si="8"/>
        <v>265.83676689751906</v>
      </c>
      <c r="N70" s="288">
        <f t="shared" si="13"/>
        <v>16938.666864206189</v>
      </c>
      <c r="O70" s="214">
        <v>1</v>
      </c>
      <c r="P70" s="14">
        <f t="shared" si="9"/>
        <v>16938.666864206189</v>
      </c>
      <c r="Q70" s="415">
        <v>0.15</v>
      </c>
      <c r="R70" s="59">
        <f t="shared" si="10"/>
        <v>19479.466893837114</v>
      </c>
      <c r="S70" s="7"/>
      <c r="T70" s="29">
        <f t="shared" si="11"/>
        <v>19479.466893837114</v>
      </c>
      <c r="V70" s="20" t="s">
        <v>118</v>
      </c>
      <c r="W70" s="22"/>
      <c r="X70" s="23"/>
      <c r="Y70" s="37">
        <f t="shared" ca="1" si="15"/>
        <v>4815.6182974463927</v>
      </c>
      <c r="Z70" s="375" t="str">
        <f t="shared" si="16"/>
        <v/>
      </c>
      <c r="AA70" s="45">
        <f t="shared" ca="1" si="14"/>
        <v>4815.6182974463927</v>
      </c>
      <c r="AC70" s="37">
        <f t="shared" ca="1" si="17"/>
        <v>19479.466893837114</v>
      </c>
      <c r="AD70" s="38" t="str">
        <f t="shared" si="18"/>
        <v/>
      </c>
      <c r="AE70" s="45">
        <f t="shared" ca="1" si="19"/>
        <v>19479.466893837114</v>
      </c>
    </row>
    <row r="71" spans="2:31" x14ac:dyDescent="0.3">
      <c r="B71" s="3" t="s">
        <v>414</v>
      </c>
      <c r="C71" s="4" t="s">
        <v>247</v>
      </c>
      <c r="D71" s="4"/>
      <c r="E71" s="308"/>
      <c r="F71" s="308">
        <v>225</v>
      </c>
      <c r="G71" s="308"/>
      <c r="H71" s="308" t="str">
        <f t="shared" si="20"/>
        <v>GM225</v>
      </c>
      <c r="I71" s="5"/>
      <c r="J71" s="324">
        <v>8.3935300000000002</v>
      </c>
      <c r="K71" s="12" t="str">
        <f t="shared" si="6"/>
        <v/>
      </c>
      <c r="L71" s="287">
        <f t="shared" si="7"/>
        <v>0</v>
      </c>
      <c r="M71" s="32">
        <f t="shared" si="8"/>
        <v>265.83676689751906</v>
      </c>
      <c r="N71" s="288">
        <f t="shared" si="13"/>
        <v>2231.308878057333</v>
      </c>
      <c r="O71" s="214">
        <v>1</v>
      </c>
      <c r="P71" s="14">
        <f t="shared" si="9"/>
        <v>2231.308878057333</v>
      </c>
      <c r="Q71" s="415">
        <v>0.15</v>
      </c>
      <c r="R71" s="59">
        <f t="shared" si="10"/>
        <v>2566.0052097659327</v>
      </c>
      <c r="S71" s="7"/>
      <c r="T71" s="29">
        <f t="shared" si="11"/>
        <v>2566.0052097659327</v>
      </c>
      <c r="V71" s="20" t="s">
        <v>118</v>
      </c>
      <c r="W71" s="22"/>
      <c r="X71" s="23"/>
      <c r="Y71" s="37">
        <f t="shared" ca="1" si="15"/>
        <v>4815.6182974463927</v>
      </c>
      <c r="Z71" s="375" t="str">
        <f t="shared" si="16"/>
        <v/>
      </c>
      <c r="AA71" s="45">
        <f t="shared" ca="1" si="14"/>
        <v>4815.6182974463927</v>
      </c>
      <c r="AC71" s="37">
        <f t="shared" ca="1" si="17"/>
        <v>2566.0052097659327</v>
      </c>
      <c r="AD71" s="38" t="str">
        <f t="shared" si="18"/>
        <v/>
      </c>
      <c r="AE71" s="45">
        <f t="shared" ca="1" si="19"/>
        <v>2566.0052097659327</v>
      </c>
    </row>
    <row r="72" spans="2:31" x14ac:dyDescent="0.3">
      <c r="B72" s="3" t="s">
        <v>415</v>
      </c>
      <c r="C72" s="4" t="s">
        <v>247</v>
      </c>
      <c r="D72" s="4"/>
      <c r="E72" s="308"/>
      <c r="F72" s="308">
        <v>225</v>
      </c>
      <c r="G72" s="308"/>
      <c r="H72" s="308" t="str">
        <f t="shared" si="20"/>
        <v>GM225</v>
      </c>
      <c r="I72" s="5"/>
      <c r="J72" s="324">
        <v>48.000700000000002</v>
      </c>
      <c r="K72" s="12" t="str">
        <f t="shared" si="6"/>
        <v/>
      </c>
      <c r="L72" s="287">
        <f t="shared" si="7"/>
        <v>0</v>
      </c>
      <c r="M72" s="32">
        <f t="shared" si="8"/>
        <v>265.83676689751906</v>
      </c>
      <c r="N72" s="288">
        <f t="shared" si="13"/>
        <v>12760.350896817743</v>
      </c>
      <c r="O72" s="214">
        <v>1</v>
      </c>
      <c r="P72" s="14">
        <f t="shared" si="9"/>
        <v>12760.350896817743</v>
      </c>
      <c r="Q72" s="415">
        <v>0.15</v>
      </c>
      <c r="R72" s="59">
        <f t="shared" si="10"/>
        <v>14674.403531340404</v>
      </c>
      <c r="S72" s="7"/>
      <c r="T72" s="29">
        <f t="shared" si="11"/>
        <v>14674.403531340404</v>
      </c>
      <c r="V72" s="20" t="s">
        <v>118</v>
      </c>
      <c r="W72" s="22"/>
      <c r="X72" s="23"/>
      <c r="Y72" s="37">
        <f t="shared" ca="1" si="15"/>
        <v>4815.6182974463927</v>
      </c>
      <c r="Z72" s="375" t="str">
        <f t="shared" si="16"/>
        <v/>
      </c>
      <c r="AA72" s="45">
        <f t="shared" ref="AA72:AA103" ca="1" si="21">SUM(Y72:Z72)</f>
        <v>4815.6182974463927</v>
      </c>
      <c r="AC72" s="37">
        <f t="shared" ca="1" si="17"/>
        <v>14674.403531340404</v>
      </c>
      <c r="AD72" s="38" t="str">
        <f t="shared" si="18"/>
        <v/>
      </c>
      <c r="AE72" s="45">
        <f t="shared" ca="1" si="19"/>
        <v>14674.403531340404</v>
      </c>
    </row>
    <row r="73" spans="2:31" x14ac:dyDescent="0.3">
      <c r="B73" s="3" t="s">
        <v>416</v>
      </c>
      <c r="C73" s="4" t="s">
        <v>248</v>
      </c>
      <c r="D73" s="4"/>
      <c r="E73" s="308" t="s">
        <v>122</v>
      </c>
      <c r="F73" s="308">
        <v>250</v>
      </c>
      <c r="G73" s="308"/>
      <c r="H73" s="308" t="str">
        <f t="shared" si="20"/>
        <v>RM250</v>
      </c>
      <c r="I73" s="5"/>
      <c r="J73" s="324">
        <v>694.67200000000003</v>
      </c>
      <c r="K73" s="12" t="str">
        <f t="shared" ref="K73:K136" si="22">IFERROR(VLOOKUP(G73,UR_N2,3,FALSE),"")</f>
        <v/>
      </c>
      <c r="L73" s="287">
        <f t="shared" si="7"/>
        <v>0</v>
      </c>
      <c r="M73" s="32">
        <f t="shared" ref="M73:M136" si="23">IFERROR(VLOOKUP(H73,UR_N2,3,FALSE),"")</f>
        <v>213.61883054264922</v>
      </c>
      <c r="N73" s="288">
        <f t="shared" si="13"/>
        <v>148395.02025072323</v>
      </c>
      <c r="O73" s="214">
        <v>1</v>
      </c>
      <c r="P73" s="14">
        <f t="shared" si="9"/>
        <v>148395.02025072323</v>
      </c>
      <c r="Q73" s="415">
        <v>0.15</v>
      </c>
      <c r="R73" s="59">
        <f t="shared" si="10"/>
        <v>170654.27328833169</v>
      </c>
      <c r="S73" s="7"/>
      <c r="T73" s="29">
        <f t="shared" si="11"/>
        <v>170654.27328833169</v>
      </c>
      <c r="V73" s="20" t="s">
        <v>118</v>
      </c>
      <c r="W73" s="22"/>
      <c r="X73" s="23"/>
      <c r="Y73" s="37">
        <f t="shared" ref="Y73:Y104" ca="1" si="24">IF(V73="","",Y$8)</f>
        <v>4815.6182974463927</v>
      </c>
      <c r="Z73" s="375" t="str">
        <f t="shared" ref="Z73:Z104" si="25">IF(W73="","",Z$8)</f>
        <v/>
      </c>
      <c r="AA73" s="45">
        <f t="shared" ca="1" si="21"/>
        <v>4815.6182974463927</v>
      </c>
      <c r="AC73" s="37">
        <f t="shared" ref="AC73:AC104" ca="1" si="26">IF(V73="","",IFERROR(V73*$T73,$T73/$AA73*Y73))</f>
        <v>170654.27328833166</v>
      </c>
      <c r="AD73" s="38" t="str">
        <f t="shared" ref="AD73:AD104" si="27">IF(W73="","",IFERROR(W73*$T73,$T73/$AA73*Z73))</f>
        <v/>
      </c>
      <c r="AE73" s="45">
        <f t="shared" ref="AE73:AE104" ca="1" si="28">SUM(AC73:AD73)</f>
        <v>170654.27328833166</v>
      </c>
    </row>
    <row r="74" spans="2:31" x14ac:dyDescent="0.3">
      <c r="B74" s="3" t="s">
        <v>417</v>
      </c>
      <c r="C74" s="4" t="s">
        <v>247</v>
      </c>
      <c r="D74" s="4"/>
      <c r="E74" s="308"/>
      <c r="F74" s="308">
        <v>225</v>
      </c>
      <c r="G74" s="308"/>
      <c r="H74" s="308" t="str">
        <f t="shared" si="20"/>
        <v>GM225</v>
      </c>
      <c r="I74" s="5"/>
      <c r="J74" s="324">
        <v>82.645499999999998</v>
      </c>
      <c r="K74" s="12" t="str">
        <f t="shared" si="22"/>
        <v/>
      </c>
      <c r="L74" s="287">
        <f t="shared" ref="L74:L137" si="29">IFERROR(K74*I74,0)</f>
        <v>0</v>
      </c>
      <c r="M74" s="32">
        <f t="shared" si="23"/>
        <v>265.83676689751906</v>
      </c>
      <c r="N74" s="288">
        <f t="shared" ref="N74:N137" si="30">IFERROR(M74*J74,0)</f>
        <v>21970.212518628912</v>
      </c>
      <c r="O74" s="214">
        <v>1</v>
      </c>
      <c r="P74" s="14">
        <f t="shared" ref="P74:P137" si="31">N74*O74</f>
        <v>21970.212518628912</v>
      </c>
      <c r="Q74" s="415">
        <v>0.15</v>
      </c>
      <c r="R74" s="59">
        <f t="shared" ref="R74:R137" si="32">P74*(1+Q74)</f>
        <v>25265.744396423248</v>
      </c>
      <c r="S74" s="7"/>
      <c r="T74" s="29">
        <f t="shared" ref="T74:T137" si="33">(R74*(1-S74))+L74</f>
        <v>25265.744396423248</v>
      </c>
      <c r="V74" s="20" t="s">
        <v>118</v>
      </c>
      <c r="W74" s="22"/>
      <c r="X74" s="23"/>
      <c r="Y74" s="37">
        <f t="shared" ca="1" si="24"/>
        <v>4815.6182974463927</v>
      </c>
      <c r="Z74" s="375" t="str">
        <f t="shared" si="25"/>
        <v/>
      </c>
      <c r="AA74" s="45">
        <f t="shared" ca="1" si="21"/>
        <v>4815.6182974463927</v>
      </c>
      <c r="AC74" s="37">
        <f t="shared" ca="1" si="26"/>
        <v>25265.744396423248</v>
      </c>
      <c r="AD74" s="38" t="str">
        <f t="shared" si="27"/>
        <v/>
      </c>
      <c r="AE74" s="45">
        <f t="shared" ca="1" si="28"/>
        <v>25265.744396423248</v>
      </c>
    </row>
    <row r="75" spans="2:31" x14ac:dyDescent="0.3">
      <c r="B75" s="3" t="s">
        <v>418</v>
      </c>
      <c r="C75" s="4" t="s">
        <v>247</v>
      </c>
      <c r="D75" s="4"/>
      <c r="E75" s="308"/>
      <c r="F75" s="308">
        <v>225</v>
      </c>
      <c r="G75" s="308"/>
      <c r="H75" s="308" t="str">
        <f t="shared" si="20"/>
        <v>GM225</v>
      </c>
      <c r="I75" s="5"/>
      <c r="J75" s="324">
        <v>73.098399999999998</v>
      </c>
      <c r="K75" s="12" t="str">
        <f t="shared" si="22"/>
        <v/>
      </c>
      <c r="L75" s="287">
        <f t="shared" si="29"/>
        <v>0</v>
      </c>
      <c r="M75" s="32">
        <f t="shared" si="23"/>
        <v>265.83676689751906</v>
      </c>
      <c r="N75" s="288">
        <f t="shared" si="30"/>
        <v>19432.242321381607</v>
      </c>
      <c r="O75" s="214">
        <v>1</v>
      </c>
      <c r="P75" s="14">
        <f t="shared" si="31"/>
        <v>19432.242321381607</v>
      </c>
      <c r="Q75" s="415">
        <v>0.15</v>
      </c>
      <c r="R75" s="59">
        <f t="shared" si="32"/>
        <v>22347.078669588846</v>
      </c>
      <c r="S75" s="7"/>
      <c r="T75" s="29">
        <f t="shared" si="33"/>
        <v>22347.078669588846</v>
      </c>
      <c r="V75" s="20" t="s">
        <v>118</v>
      </c>
      <c r="W75" s="22"/>
      <c r="X75" s="23"/>
      <c r="Y75" s="37">
        <f t="shared" ca="1" si="24"/>
        <v>4815.6182974463927</v>
      </c>
      <c r="Z75" s="375" t="str">
        <f t="shared" si="25"/>
        <v/>
      </c>
      <c r="AA75" s="45">
        <f t="shared" ca="1" si="21"/>
        <v>4815.6182974463927</v>
      </c>
      <c r="AC75" s="37">
        <f t="shared" ca="1" si="26"/>
        <v>22347.078669588846</v>
      </c>
      <c r="AD75" s="38" t="str">
        <f t="shared" si="27"/>
        <v/>
      </c>
      <c r="AE75" s="45">
        <f t="shared" ca="1" si="28"/>
        <v>22347.078669588846</v>
      </c>
    </row>
    <row r="76" spans="2:31" x14ac:dyDescent="0.3">
      <c r="B76" s="3" t="s">
        <v>419</v>
      </c>
      <c r="C76" s="4" t="s">
        <v>247</v>
      </c>
      <c r="D76" s="4"/>
      <c r="E76" s="308"/>
      <c r="F76" s="308">
        <v>225</v>
      </c>
      <c r="G76" s="308"/>
      <c r="H76" s="308" t="str">
        <f t="shared" si="20"/>
        <v>GM225</v>
      </c>
      <c r="I76" s="5"/>
      <c r="J76" s="324">
        <v>69.117800000000003</v>
      </c>
      <c r="K76" s="12" t="str">
        <f t="shared" si="22"/>
        <v/>
      </c>
      <c r="L76" s="287">
        <f t="shared" si="29"/>
        <v>0</v>
      </c>
      <c r="M76" s="32">
        <f t="shared" si="23"/>
        <v>265.83676689751906</v>
      </c>
      <c r="N76" s="288">
        <f t="shared" si="30"/>
        <v>18374.052487069344</v>
      </c>
      <c r="O76" s="214">
        <v>1</v>
      </c>
      <c r="P76" s="14">
        <f t="shared" si="31"/>
        <v>18374.052487069344</v>
      </c>
      <c r="Q76" s="415">
        <v>0.15</v>
      </c>
      <c r="R76" s="59">
        <f t="shared" si="32"/>
        <v>21130.160360129743</v>
      </c>
      <c r="S76" s="7"/>
      <c r="T76" s="29">
        <f t="shared" si="33"/>
        <v>21130.160360129743</v>
      </c>
      <c r="V76" s="20" t="s">
        <v>118</v>
      </c>
      <c r="W76" s="22"/>
      <c r="X76" s="23"/>
      <c r="Y76" s="37">
        <f t="shared" ca="1" si="24"/>
        <v>4815.6182974463927</v>
      </c>
      <c r="Z76" s="375" t="str">
        <f t="shared" si="25"/>
        <v/>
      </c>
      <c r="AA76" s="45">
        <f t="shared" ca="1" si="21"/>
        <v>4815.6182974463927</v>
      </c>
      <c r="AC76" s="37">
        <f t="shared" ca="1" si="26"/>
        <v>21130.160360129743</v>
      </c>
      <c r="AD76" s="38" t="str">
        <f t="shared" si="27"/>
        <v/>
      </c>
      <c r="AE76" s="45">
        <f t="shared" ca="1" si="28"/>
        <v>21130.160360129743</v>
      </c>
    </row>
    <row r="77" spans="2:31" x14ac:dyDescent="0.3">
      <c r="B77" s="3" t="s">
        <v>420</v>
      </c>
      <c r="C77" s="4" t="s">
        <v>247</v>
      </c>
      <c r="D77" s="4"/>
      <c r="E77" s="308"/>
      <c r="F77" s="308">
        <v>150</v>
      </c>
      <c r="G77" s="308"/>
      <c r="H77" s="308" t="str">
        <f t="shared" si="20"/>
        <v>GM150</v>
      </c>
      <c r="I77" s="5"/>
      <c r="J77" s="324">
        <v>54.460299999999997</v>
      </c>
      <c r="K77" s="12" t="str">
        <f t="shared" si="22"/>
        <v/>
      </c>
      <c r="L77" s="287">
        <f t="shared" si="29"/>
        <v>0</v>
      </c>
      <c r="M77" s="32">
        <f t="shared" si="23"/>
        <v>227.86008591215915</v>
      </c>
      <c r="N77" s="288">
        <f t="shared" si="30"/>
        <v>12409.32863680196</v>
      </c>
      <c r="O77" s="214">
        <v>1</v>
      </c>
      <c r="P77" s="14">
        <f t="shared" si="31"/>
        <v>12409.32863680196</v>
      </c>
      <c r="Q77" s="415">
        <v>0.15</v>
      </c>
      <c r="R77" s="59">
        <f t="shared" si="32"/>
        <v>14270.727932322252</v>
      </c>
      <c r="S77" s="7"/>
      <c r="T77" s="29">
        <f t="shared" si="33"/>
        <v>14270.727932322252</v>
      </c>
      <c r="V77" s="20" t="s">
        <v>118</v>
      </c>
      <c r="W77" s="22"/>
      <c r="X77" s="23"/>
      <c r="Y77" s="37">
        <f t="shared" ca="1" si="24"/>
        <v>4815.6182974463927</v>
      </c>
      <c r="Z77" s="375" t="str">
        <f t="shared" si="25"/>
        <v/>
      </c>
      <c r="AA77" s="45">
        <f t="shared" ca="1" si="21"/>
        <v>4815.6182974463927</v>
      </c>
      <c r="AC77" s="37">
        <f t="shared" ca="1" si="26"/>
        <v>14270.727932322252</v>
      </c>
      <c r="AD77" s="38" t="str">
        <f t="shared" si="27"/>
        <v/>
      </c>
      <c r="AE77" s="45">
        <f t="shared" ca="1" si="28"/>
        <v>14270.727932322252</v>
      </c>
    </row>
    <row r="78" spans="2:31" x14ac:dyDescent="0.3">
      <c r="B78" s="3" t="s">
        <v>421</v>
      </c>
      <c r="C78" s="4" t="s">
        <v>247</v>
      </c>
      <c r="D78" s="4"/>
      <c r="E78" s="308"/>
      <c r="F78" s="308">
        <v>225</v>
      </c>
      <c r="G78" s="308"/>
      <c r="H78" s="308" t="str">
        <f t="shared" si="20"/>
        <v>GM225</v>
      </c>
      <c r="I78" s="5"/>
      <c r="J78" s="324">
        <v>82.135000000000005</v>
      </c>
      <c r="K78" s="12" t="str">
        <f t="shared" si="22"/>
        <v/>
      </c>
      <c r="L78" s="287">
        <f t="shared" si="29"/>
        <v>0</v>
      </c>
      <c r="M78" s="32">
        <f t="shared" si="23"/>
        <v>265.83676689751906</v>
      </c>
      <c r="N78" s="288">
        <f t="shared" si="30"/>
        <v>21834.50284912773</v>
      </c>
      <c r="O78" s="214">
        <v>1</v>
      </c>
      <c r="P78" s="14">
        <f t="shared" si="31"/>
        <v>21834.50284912773</v>
      </c>
      <c r="Q78" s="415">
        <v>0.15</v>
      </c>
      <c r="R78" s="59">
        <f t="shared" si="32"/>
        <v>25109.678276496888</v>
      </c>
      <c r="S78" s="7"/>
      <c r="T78" s="29">
        <f t="shared" si="33"/>
        <v>25109.678276496888</v>
      </c>
      <c r="V78" s="20" t="s">
        <v>118</v>
      </c>
      <c r="W78" s="22"/>
      <c r="X78" s="23"/>
      <c r="Y78" s="37">
        <f t="shared" ca="1" si="24"/>
        <v>4815.6182974463927</v>
      </c>
      <c r="Z78" s="375" t="str">
        <f t="shared" si="25"/>
        <v/>
      </c>
      <c r="AA78" s="45">
        <f t="shared" ca="1" si="21"/>
        <v>4815.6182974463927</v>
      </c>
      <c r="AC78" s="37">
        <f t="shared" ca="1" si="26"/>
        <v>25109.678276496892</v>
      </c>
      <c r="AD78" s="38" t="str">
        <f t="shared" si="27"/>
        <v/>
      </c>
      <c r="AE78" s="45">
        <f t="shared" ca="1" si="28"/>
        <v>25109.678276496892</v>
      </c>
    </row>
    <row r="79" spans="2:31" x14ac:dyDescent="0.3">
      <c r="B79" s="3" t="s">
        <v>422</v>
      </c>
      <c r="C79" s="4" t="s">
        <v>247</v>
      </c>
      <c r="D79" s="4"/>
      <c r="E79" s="308"/>
      <c r="F79" s="308">
        <v>225</v>
      </c>
      <c r="G79" s="308"/>
      <c r="H79" s="308" t="str">
        <f t="shared" si="20"/>
        <v>GM225</v>
      </c>
      <c r="I79" s="5"/>
      <c r="J79" s="324">
        <v>83.3733</v>
      </c>
      <c r="K79" s="12" t="str">
        <f t="shared" si="22"/>
        <v/>
      </c>
      <c r="L79" s="287">
        <f t="shared" si="29"/>
        <v>0</v>
      </c>
      <c r="M79" s="32">
        <f t="shared" si="23"/>
        <v>265.83676689751906</v>
      </c>
      <c r="N79" s="288">
        <f t="shared" si="30"/>
        <v>22163.688517576924</v>
      </c>
      <c r="O79" s="214">
        <v>1</v>
      </c>
      <c r="P79" s="14">
        <f t="shared" si="31"/>
        <v>22163.688517576924</v>
      </c>
      <c r="Q79" s="415">
        <v>0.15</v>
      </c>
      <c r="R79" s="59">
        <f t="shared" si="32"/>
        <v>25488.24179521346</v>
      </c>
      <c r="S79" s="7"/>
      <c r="T79" s="29">
        <f t="shared" si="33"/>
        <v>25488.24179521346</v>
      </c>
      <c r="V79" s="20" t="s">
        <v>118</v>
      </c>
      <c r="W79" s="22"/>
      <c r="X79" s="23"/>
      <c r="Y79" s="37">
        <f t="shared" ca="1" si="24"/>
        <v>4815.6182974463927</v>
      </c>
      <c r="Z79" s="375" t="str">
        <f t="shared" si="25"/>
        <v/>
      </c>
      <c r="AA79" s="45">
        <f t="shared" ca="1" si="21"/>
        <v>4815.6182974463927</v>
      </c>
      <c r="AC79" s="37">
        <f t="shared" ca="1" si="26"/>
        <v>25488.24179521346</v>
      </c>
      <c r="AD79" s="38" t="str">
        <f t="shared" si="27"/>
        <v/>
      </c>
      <c r="AE79" s="45">
        <f t="shared" ca="1" si="28"/>
        <v>25488.24179521346</v>
      </c>
    </row>
    <row r="80" spans="2:31" x14ac:dyDescent="0.3">
      <c r="B80" s="3" t="s">
        <v>423</v>
      </c>
      <c r="C80" s="4" t="s">
        <v>247</v>
      </c>
      <c r="D80" s="4"/>
      <c r="E80" s="308"/>
      <c r="F80" s="308">
        <v>225</v>
      </c>
      <c r="G80" s="308"/>
      <c r="H80" s="308" t="str">
        <f t="shared" si="20"/>
        <v>GM225</v>
      </c>
      <c r="I80" s="5"/>
      <c r="J80" s="324">
        <v>17.5884</v>
      </c>
      <c r="K80" s="12" t="str">
        <f t="shared" si="22"/>
        <v/>
      </c>
      <c r="L80" s="287">
        <f t="shared" si="29"/>
        <v>0</v>
      </c>
      <c r="M80" s="32">
        <f t="shared" si="23"/>
        <v>265.83676689751906</v>
      </c>
      <c r="N80" s="288">
        <f t="shared" si="30"/>
        <v>4675.6433909003244</v>
      </c>
      <c r="O80" s="214">
        <v>1</v>
      </c>
      <c r="P80" s="14">
        <f t="shared" si="31"/>
        <v>4675.6433909003244</v>
      </c>
      <c r="Q80" s="415">
        <v>0.15</v>
      </c>
      <c r="R80" s="59">
        <f t="shared" si="32"/>
        <v>5376.9898995353724</v>
      </c>
      <c r="S80" s="7"/>
      <c r="T80" s="29">
        <f t="shared" si="33"/>
        <v>5376.9898995353724</v>
      </c>
      <c r="V80" s="20" t="s">
        <v>118</v>
      </c>
      <c r="W80" s="22"/>
      <c r="X80" s="23"/>
      <c r="Y80" s="37">
        <f t="shared" ca="1" si="24"/>
        <v>4815.6182974463927</v>
      </c>
      <c r="Z80" s="375" t="str">
        <f t="shared" si="25"/>
        <v/>
      </c>
      <c r="AA80" s="45">
        <f t="shared" ca="1" si="21"/>
        <v>4815.6182974463927</v>
      </c>
      <c r="AC80" s="37">
        <f t="shared" ca="1" si="26"/>
        <v>5376.9898995353724</v>
      </c>
      <c r="AD80" s="38" t="str">
        <f t="shared" si="27"/>
        <v/>
      </c>
      <c r="AE80" s="45">
        <f t="shared" ca="1" si="28"/>
        <v>5376.9898995353724</v>
      </c>
    </row>
    <row r="81" spans="2:31" x14ac:dyDescent="0.3">
      <c r="B81" s="3" t="s">
        <v>424</v>
      </c>
      <c r="C81" s="4" t="s">
        <v>247</v>
      </c>
      <c r="D81" s="4"/>
      <c r="E81" s="308"/>
      <c r="F81" s="308">
        <v>225</v>
      </c>
      <c r="G81" s="308"/>
      <c r="H81" s="308" t="str">
        <f t="shared" si="20"/>
        <v>GM225</v>
      </c>
      <c r="I81" s="5"/>
      <c r="J81" s="324">
        <v>99.316100000000006</v>
      </c>
      <c r="K81" s="12" t="str">
        <f t="shared" si="22"/>
        <v/>
      </c>
      <c r="L81" s="287">
        <f t="shared" si="29"/>
        <v>0</v>
      </c>
      <c r="M81" s="32">
        <f t="shared" si="23"/>
        <v>265.83676689751906</v>
      </c>
      <c r="N81" s="288">
        <f t="shared" si="30"/>
        <v>26401.870924870695</v>
      </c>
      <c r="O81" s="214">
        <v>1</v>
      </c>
      <c r="P81" s="14">
        <f t="shared" si="31"/>
        <v>26401.870924870695</v>
      </c>
      <c r="Q81" s="415">
        <v>0.15</v>
      </c>
      <c r="R81" s="59">
        <f t="shared" si="32"/>
        <v>30362.151563601295</v>
      </c>
      <c r="S81" s="7"/>
      <c r="T81" s="29">
        <f t="shared" si="33"/>
        <v>30362.151563601295</v>
      </c>
      <c r="V81" s="20" t="s">
        <v>118</v>
      </c>
      <c r="W81" s="22"/>
      <c r="X81" s="23"/>
      <c r="Y81" s="37">
        <f t="shared" ca="1" si="24"/>
        <v>4815.6182974463927</v>
      </c>
      <c r="Z81" s="375" t="str">
        <f t="shared" si="25"/>
        <v/>
      </c>
      <c r="AA81" s="45">
        <f t="shared" ca="1" si="21"/>
        <v>4815.6182974463927</v>
      </c>
      <c r="AC81" s="37">
        <f t="shared" ca="1" si="26"/>
        <v>30362.151563601295</v>
      </c>
      <c r="AD81" s="38" t="str">
        <f t="shared" si="27"/>
        <v/>
      </c>
      <c r="AE81" s="45">
        <f t="shared" ca="1" si="28"/>
        <v>30362.151563601295</v>
      </c>
    </row>
    <row r="82" spans="2:31" x14ac:dyDescent="0.3">
      <c r="B82" s="3" t="s">
        <v>425</v>
      </c>
      <c r="C82" s="4" t="s">
        <v>247</v>
      </c>
      <c r="D82" s="4"/>
      <c r="E82" s="308"/>
      <c r="F82" s="308">
        <v>225</v>
      </c>
      <c r="G82" s="308"/>
      <c r="H82" s="308" t="str">
        <f t="shared" si="20"/>
        <v>GM225</v>
      </c>
      <c r="I82" s="5"/>
      <c r="J82" s="324">
        <v>140.68600000000001</v>
      </c>
      <c r="K82" s="12" t="str">
        <f t="shared" si="22"/>
        <v/>
      </c>
      <c r="L82" s="287">
        <f t="shared" si="29"/>
        <v>0</v>
      </c>
      <c r="M82" s="32">
        <f t="shared" si="23"/>
        <v>265.83676689751906</v>
      </c>
      <c r="N82" s="288">
        <f t="shared" si="30"/>
        <v>37399.511387744365</v>
      </c>
      <c r="O82" s="214">
        <v>1</v>
      </c>
      <c r="P82" s="14">
        <f t="shared" si="31"/>
        <v>37399.511387744365</v>
      </c>
      <c r="Q82" s="415">
        <v>0.15</v>
      </c>
      <c r="R82" s="59">
        <f t="shared" si="32"/>
        <v>43009.438095906014</v>
      </c>
      <c r="S82" s="7"/>
      <c r="T82" s="29">
        <f t="shared" si="33"/>
        <v>43009.438095906014</v>
      </c>
      <c r="V82" s="20" t="s">
        <v>118</v>
      </c>
      <c r="W82" s="22"/>
      <c r="X82" s="23"/>
      <c r="Y82" s="37">
        <f t="shared" ca="1" si="24"/>
        <v>4815.6182974463927</v>
      </c>
      <c r="Z82" s="375" t="str">
        <f t="shared" si="25"/>
        <v/>
      </c>
      <c r="AA82" s="45">
        <f t="shared" ca="1" si="21"/>
        <v>4815.6182974463927</v>
      </c>
      <c r="AC82" s="37">
        <f t="shared" ca="1" si="26"/>
        <v>43009.438095906007</v>
      </c>
      <c r="AD82" s="38" t="str">
        <f t="shared" si="27"/>
        <v/>
      </c>
      <c r="AE82" s="45">
        <f t="shared" ca="1" si="28"/>
        <v>43009.438095906007</v>
      </c>
    </row>
    <row r="83" spans="2:31" x14ac:dyDescent="0.3">
      <c r="B83" s="3" t="s">
        <v>426</v>
      </c>
      <c r="C83" s="4" t="s">
        <v>247</v>
      </c>
      <c r="D83" s="4"/>
      <c r="E83" s="308"/>
      <c r="F83" s="308">
        <v>225</v>
      </c>
      <c r="G83" s="308"/>
      <c r="H83" s="308" t="str">
        <f t="shared" si="20"/>
        <v>GM225</v>
      </c>
      <c r="I83" s="5"/>
      <c r="J83" s="324">
        <v>90.597899999999996</v>
      </c>
      <c r="K83" s="12" t="str">
        <f t="shared" si="22"/>
        <v/>
      </c>
      <c r="L83" s="287">
        <f t="shared" si="29"/>
        <v>0</v>
      </c>
      <c r="M83" s="32">
        <f t="shared" si="23"/>
        <v>265.83676689751906</v>
      </c>
      <c r="N83" s="288">
        <f t="shared" si="30"/>
        <v>24084.252823704741</v>
      </c>
      <c r="O83" s="214">
        <v>1</v>
      </c>
      <c r="P83" s="14">
        <f t="shared" si="31"/>
        <v>24084.252823704741</v>
      </c>
      <c r="Q83" s="415">
        <v>0.15</v>
      </c>
      <c r="R83" s="59">
        <f t="shared" si="32"/>
        <v>27696.890747260451</v>
      </c>
      <c r="S83" s="7"/>
      <c r="T83" s="29">
        <f t="shared" si="33"/>
        <v>27696.890747260451</v>
      </c>
      <c r="V83" s="20" t="s">
        <v>118</v>
      </c>
      <c r="W83" s="22"/>
      <c r="X83" s="23"/>
      <c r="Y83" s="37">
        <f t="shared" ca="1" si="24"/>
        <v>4815.6182974463927</v>
      </c>
      <c r="Z83" s="375" t="str">
        <f t="shared" si="25"/>
        <v/>
      </c>
      <c r="AA83" s="45">
        <f t="shared" ca="1" si="21"/>
        <v>4815.6182974463927</v>
      </c>
      <c r="AC83" s="37">
        <f t="shared" ca="1" si="26"/>
        <v>27696.890747260448</v>
      </c>
      <c r="AD83" s="38" t="str">
        <f t="shared" si="27"/>
        <v/>
      </c>
      <c r="AE83" s="45">
        <f t="shared" ca="1" si="28"/>
        <v>27696.890747260448</v>
      </c>
    </row>
    <row r="84" spans="2:31" x14ac:dyDescent="0.3">
      <c r="B84" s="3" t="s">
        <v>427</v>
      </c>
      <c r="C84" s="4" t="s">
        <v>248</v>
      </c>
      <c r="D84" s="4"/>
      <c r="E84" s="308" t="s">
        <v>122</v>
      </c>
      <c r="F84" s="308">
        <v>250</v>
      </c>
      <c r="G84" s="308"/>
      <c r="H84" s="308" t="str">
        <f t="shared" si="20"/>
        <v>RM250</v>
      </c>
      <c r="I84" s="5"/>
      <c r="J84" s="324">
        <v>275.89800000000002</v>
      </c>
      <c r="K84" s="12" t="str">
        <f t="shared" si="22"/>
        <v/>
      </c>
      <c r="L84" s="287">
        <f t="shared" si="29"/>
        <v>0</v>
      </c>
      <c r="M84" s="32">
        <f t="shared" si="23"/>
        <v>213.61883054264922</v>
      </c>
      <c r="N84" s="288">
        <f t="shared" si="30"/>
        <v>58937.008109055838</v>
      </c>
      <c r="O84" s="214">
        <v>1</v>
      </c>
      <c r="P84" s="14">
        <f t="shared" si="31"/>
        <v>58937.008109055838</v>
      </c>
      <c r="Q84" s="415">
        <v>0.15</v>
      </c>
      <c r="R84" s="59">
        <f t="shared" si="32"/>
        <v>67777.559325414215</v>
      </c>
      <c r="S84" s="7"/>
      <c r="T84" s="29">
        <f t="shared" si="33"/>
        <v>67777.559325414215</v>
      </c>
      <c r="V84" s="20" t="s">
        <v>118</v>
      </c>
      <c r="W84" s="22"/>
      <c r="X84" s="23"/>
      <c r="Y84" s="37">
        <f t="shared" ca="1" si="24"/>
        <v>4815.6182974463927</v>
      </c>
      <c r="Z84" s="375" t="str">
        <f t="shared" si="25"/>
        <v/>
      </c>
      <c r="AA84" s="45">
        <f t="shared" ca="1" si="21"/>
        <v>4815.6182974463927</v>
      </c>
      <c r="AC84" s="37">
        <f t="shared" ca="1" si="26"/>
        <v>67777.559325414215</v>
      </c>
      <c r="AD84" s="38" t="str">
        <f t="shared" si="27"/>
        <v/>
      </c>
      <c r="AE84" s="45">
        <f t="shared" ca="1" si="28"/>
        <v>67777.559325414215</v>
      </c>
    </row>
    <row r="85" spans="2:31" x14ac:dyDescent="0.3">
      <c r="B85" s="3" t="s">
        <v>428</v>
      </c>
      <c r="C85" s="4" t="s">
        <v>247</v>
      </c>
      <c r="D85" s="4"/>
      <c r="E85" s="308"/>
      <c r="F85" s="308">
        <v>225</v>
      </c>
      <c r="G85" s="308"/>
      <c r="H85" s="308" t="str">
        <f t="shared" si="20"/>
        <v>GM225</v>
      </c>
      <c r="I85" s="5"/>
      <c r="J85" s="324">
        <v>19.266400000000001</v>
      </c>
      <c r="K85" s="12" t="str">
        <f t="shared" si="22"/>
        <v/>
      </c>
      <c r="L85" s="287">
        <f t="shared" si="29"/>
        <v>0</v>
      </c>
      <c r="M85" s="32">
        <f t="shared" si="23"/>
        <v>265.83676689751906</v>
      </c>
      <c r="N85" s="288">
        <f t="shared" si="30"/>
        <v>5121.7174857543614</v>
      </c>
      <c r="O85" s="214">
        <v>1</v>
      </c>
      <c r="P85" s="14">
        <f t="shared" si="31"/>
        <v>5121.7174857543614</v>
      </c>
      <c r="Q85" s="415">
        <v>0.15</v>
      </c>
      <c r="R85" s="59">
        <f t="shared" si="32"/>
        <v>5889.9751086175147</v>
      </c>
      <c r="S85" s="7"/>
      <c r="T85" s="29">
        <f t="shared" si="33"/>
        <v>5889.9751086175147</v>
      </c>
      <c r="V85" s="20" t="s">
        <v>118</v>
      </c>
      <c r="W85" s="22"/>
      <c r="X85" s="23"/>
      <c r="Y85" s="37">
        <f t="shared" ca="1" si="24"/>
        <v>4815.6182974463927</v>
      </c>
      <c r="Z85" s="375" t="str">
        <f t="shared" si="25"/>
        <v/>
      </c>
      <c r="AA85" s="45">
        <f t="shared" ca="1" si="21"/>
        <v>4815.6182974463927</v>
      </c>
      <c r="AC85" s="37">
        <f t="shared" ca="1" si="26"/>
        <v>5889.9751086175147</v>
      </c>
      <c r="AD85" s="38" t="str">
        <f t="shared" si="27"/>
        <v/>
      </c>
      <c r="AE85" s="45">
        <f t="shared" ca="1" si="28"/>
        <v>5889.9751086175147</v>
      </c>
    </row>
    <row r="86" spans="2:31" x14ac:dyDescent="0.3">
      <c r="B86" s="3" t="s">
        <v>429</v>
      </c>
      <c r="C86" s="4" t="s">
        <v>247</v>
      </c>
      <c r="D86" s="4"/>
      <c r="E86" s="308"/>
      <c r="F86" s="308">
        <v>225</v>
      </c>
      <c r="G86" s="308"/>
      <c r="H86" s="308" t="str">
        <f t="shared" si="20"/>
        <v>GM225</v>
      </c>
      <c r="I86" s="5"/>
      <c r="J86" s="324">
        <v>61.372599999999998</v>
      </c>
      <c r="K86" s="12" t="str">
        <f t="shared" si="22"/>
        <v/>
      </c>
      <c r="L86" s="287">
        <f t="shared" si="29"/>
        <v>0</v>
      </c>
      <c r="M86" s="32">
        <f t="shared" si="23"/>
        <v>265.83676689751906</v>
      </c>
      <c r="N86" s="288">
        <f t="shared" si="30"/>
        <v>16315.093560094678</v>
      </c>
      <c r="O86" s="214">
        <v>1</v>
      </c>
      <c r="P86" s="14">
        <f t="shared" si="31"/>
        <v>16315.093560094678</v>
      </c>
      <c r="Q86" s="415">
        <v>0.15</v>
      </c>
      <c r="R86" s="59">
        <f t="shared" si="32"/>
        <v>18762.357594108878</v>
      </c>
      <c r="S86" s="7"/>
      <c r="T86" s="29">
        <f t="shared" si="33"/>
        <v>18762.357594108878</v>
      </c>
      <c r="V86" s="20" t="s">
        <v>118</v>
      </c>
      <c r="W86" s="22"/>
      <c r="X86" s="23"/>
      <c r="Y86" s="37">
        <f t="shared" ca="1" si="24"/>
        <v>4815.6182974463927</v>
      </c>
      <c r="Z86" s="375" t="str">
        <f t="shared" si="25"/>
        <v/>
      </c>
      <c r="AA86" s="45">
        <f t="shared" ca="1" si="21"/>
        <v>4815.6182974463927</v>
      </c>
      <c r="AC86" s="37">
        <f t="shared" ca="1" si="26"/>
        <v>18762.357594108878</v>
      </c>
      <c r="AD86" s="38" t="str">
        <f t="shared" si="27"/>
        <v/>
      </c>
      <c r="AE86" s="45">
        <f t="shared" ca="1" si="28"/>
        <v>18762.357594108878</v>
      </c>
    </row>
    <row r="87" spans="2:31" x14ac:dyDescent="0.3">
      <c r="B87" s="3" t="s">
        <v>430</v>
      </c>
      <c r="C87" s="4" t="s">
        <v>248</v>
      </c>
      <c r="D87" s="4"/>
      <c r="E87" s="308" t="s">
        <v>487</v>
      </c>
      <c r="F87" s="308">
        <v>250</v>
      </c>
      <c r="G87" s="308"/>
      <c r="H87" s="308" t="str">
        <f t="shared" si="20"/>
        <v>RM250</v>
      </c>
      <c r="I87" s="5"/>
      <c r="J87" s="324">
        <v>33.749099999999999</v>
      </c>
      <c r="K87" s="12" t="str">
        <f t="shared" si="22"/>
        <v/>
      </c>
      <c r="L87" s="287">
        <f t="shared" si="29"/>
        <v>0</v>
      </c>
      <c r="M87" s="32">
        <f t="shared" si="23"/>
        <v>213.61883054264922</v>
      </c>
      <c r="N87" s="288">
        <f t="shared" si="30"/>
        <v>7209.4432738669229</v>
      </c>
      <c r="O87" s="214">
        <v>1</v>
      </c>
      <c r="P87" s="14">
        <f t="shared" si="31"/>
        <v>7209.4432738669229</v>
      </c>
      <c r="Q87" s="415">
        <v>0.15</v>
      </c>
      <c r="R87" s="59">
        <f t="shared" si="32"/>
        <v>8290.8597649469611</v>
      </c>
      <c r="S87" s="7"/>
      <c r="T87" s="29">
        <f t="shared" si="33"/>
        <v>8290.8597649469611</v>
      </c>
      <c r="V87" s="20" t="s">
        <v>118</v>
      </c>
      <c r="W87" s="22"/>
      <c r="X87" s="23"/>
      <c r="Y87" s="37">
        <f t="shared" ca="1" si="24"/>
        <v>4815.6182974463927</v>
      </c>
      <c r="Z87" s="375" t="str">
        <f t="shared" si="25"/>
        <v/>
      </c>
      <c r="AA87" s="45">
        <f t="shared" ca="1" si="21"/>
        <v>4815.6182974463927</v>
      </c>
      <c r="AC87" s="37">
        <f t="shared" ca="1" si="26"/>
        <v>8290.8597649469611</v>
      </c>
      <c r="AD87" s="38" t="str">
        <f t="shared" si="27"/>
        <v/>
      </c>
      <c r="AE87" s="45">
        <f t="shared" ca="1" si="28"/>
        <v>8290.8597649469611</v>
      </c>
    </row>
    <row r="88" spans="2:31" x14ac:dyDescent="0.3">
      <c r="B88" s="3" t="s">
        <v>431</v>
      </c>
      <c r="C88" s="4" t="s">
        <v>248</v>
      </c>
      <c r="D88" s="4"/>
      <c r="E88" s="308" t="s">
        <v>487</v>
      </c>
      <c r="F88" s="308">
        <v>250</v>
      </c>
      <c r="G88" s="308"/>
      <c r="H88" s="308" t="str">
        <f t="shared" si="20"/>
        <v>RM250</v>
      </c>
      <c r="I88" s="5"/>
      <c r="J88" s="324">
        <v>308.92200000000003</v>
      </c>
      <c r="K88" s="12" t="str">
        <f t="shared" si="22"/>
        <v/>
      </c>
      <c r="L88" s="287">
        <f t="shared" si="29"/>
        <v>0</v>
      </c>
      <c r="M88" s="32">
        <f t="shared" si="23"/>
        <v>213.61883054264922</v>
      </c>
      <c r="N88" s="288">
        <f t="shared" si="30"/>
        <v>65991.556368896287</v>
      </c>
      <c r="O88" s="214">
        <v>1</v>
      </c>
      <c r="P88" s="14">
        <f t="shared" si="31"/>
        <v>65991.556368896287</v>
      </c>
      <c r="Q88" s="415">
        <v>0.15</v>
      </c>
      <c r="R88" s="59">
        <f t="shared" si="32"/>
        <v>75890.289824230727</v>
      </c>
      <c r="S88" s="7"/>
      <c r="T88" s="29">
        <f t="shared" si="33"/>
        <v>75890.289824230727</v>
      </c>
      <c r="V88" s="20" t="s">
        <v>118</v>
      </c>
      <c r="W88" s="22"/>
      <c r="X88" s="23"/>
      <c r="Y88" s="37">
        <f t="shared" ca="1" si="24"/>
        <v>4815.6182974463927</v>
      </c>
      <c r="Z88" s="375" t="str">
        <f t="shared" si="25"/>
        <v/>
      </c>
      <c r="AA88" s="45">
        <f t="shared" ca="1" si="21"/>
        <v>4815.6182974463927</v>
      </c>
      <c r="AC88" s="37">
        <f t="shared" ca="1" si="26"/>
        <v>75890.289824230727</v>
      </c>
      <c r="AD88" s="38" t="str">
        <f t="shared" si="27"/>
        <v/>
      </c>
      <c r="AE88" s="45">
        <f t="shared" ca="1" si="28"/>
        <v>75890.289824230727</v>
      </c>
    </row>
    <row r="89" spans="2:31" x14ac:dyDescent="0.3">
      <c r="B89" s="3" t="s">
        <v>432</v>
      </c>
      <c r="C89" s="4" t="s">
        <v>247</v>
      </c>
      <c r="D89" s="4"/>
      <c r="E89" s="308"/>
      <c r="F89" s="308">
        <v>225</v>
      </c>
      <c r="G89" s="308"/>
      <c r="H89" s="308" t="str">
        <f t="shared" si="20"/>
        <v>GM225</v>
      </c>
      <c r="I89" s="5"/>
      <c r="J89" s="324">
        <v>58.630800000000001</v>
      </c>
      <c r="K89" s="12" t="str">
        <f t="shared" si="22"/>
        <v/>
      </c>
      <c r="L89" s="287">
        <f t="shared" si="29"/>
        <v>0</v>
      </c>
      <c r="M89" s="32">
        <f t="shared" si="23"/>
        <v>265.83676689751906</v>
      </c>
      <c r="N89" s="288">
        <f t="shared" si="30"/>
        <v>15586.22231261506</v>
      </c>
      <c r="O89" s="214">
        <v>1</v>
      </c>
      <c r="P89" s="14">
        <f t="shared" si="31"/>
        <v>15586.22231261506</v>
      </c>
      <c r="Q89" s="415">
        <v>0.15</v>
      </c>
      <c r="R89" s="59">
        <f t="shared" si="32"/>
        <v>17924.155659507316</v>
      </c>
      <c r="S89" s="7"/>
      <c r="T89" s="29">
        <f t="shared" si="33"/>
        <v>17924.155659507316</v>
      </c>
      <c r="V89" s="20" t="s">
        <v>118</v>
      </c>
      <c r="W89" s="22"/>
      <c r="X89" s="23"/>
      <c r="Y89" s="37">
        <f t="shared" ca="1" si="24"/>
        <v>4815.6182974463927</v>
      </c>
      <c r="Z89" s="375" t="str">
        <f t="shared" si="25"/>
        <v/>
      </c>
      <c r="AA89" s="45">
        <f t="shared" ca="1" si="21"/>
        <v>4815.6182974463927</v>
      </c>
      <c r="AC89" s="37">
        <f t="shared" ca="1" si="26"/>
        <v>17924.155659507316</v>
      </c>
      <c r="AD89" s="38" t="str">
        <f t="shared" si="27"/>
        <v/>
      </c>
      <c r="AE89" s="45">
        <f t="shared" ca="1" si="28"/>
        <v>17924.155659507316</v>
      </c>
    </row>
    <row r="90" spans="2:31" x14ac:dyDescent="0.3">
      <c r="B90" s="3" t="s">
        <v>433</v>
      </c>
      <c r="C90" s="4" t="s">
        <v>247</v>
      </c>
      <c r="D90" s="4"/>
      <c r="E90" s="308"/>
      <c r="F90" s="308">
        <v>225</v>
      </c>
      <c r="G90" s="308"/>
      <c r="H90" s="308" t="str">
        <f t="shared" ref="H90:H121" si="34">LEFT(C90,1)&amp;"M"&amp;F90</f>
        <v>GM225</v>
      </c>
      <c r="I90" s="5"/>
      <c r="J90" s="324">
        <v>21.9329</v>
      </c>
      <c r="K90" s="12" t="str">
        <f t="shared" si="22"/>
        <v/>
      </c>
      <c r="L90" s="287">
        <f t="shared" si="29"/>
        <v>0</v>
      </c>
      <c r="M90" s="32">
        <f t="shared" si="23"/>
        <v>265.83676689751906</v>
      </c>
      <c r="N90" s="288">
        <f t="shared" si="30"/>
        <v>5830.571224686596</v>
      </c>
      <c r="O90" s="214">
        <v>1</v>
      </c>
      <c r="P90" s="14">
        <f t="shared" si="31"/>
        <v>5830.571224686596</v>
      </c>
      <c r="Q90" s="415">
        <v>0.15</v>
      </c>
      <c r="R90" s="59">
        <f t="shared" si="32"/>
        <v>6705.1569083895847</v>
      </c>
      <c r="S90" s="7"/>
      <c r="T90" s="29">
        <f t="shared" si="33"/>
        <v>6705.1569083895847</v>
      </c>
      <c r="V90" s="20" t="s">
        <v>118</v>
      </c>
      <c r="W90" s="22"/>
      <c r="X90" s="23"/>
      <c r="Y90" s="37">
        <f t="shared" ca="1" si="24"/>
        <v>4815.6182974463927</v>
      </c>
      <c r="Z90" s="375" t="str">
        <f t="shared" si="25"/>
        <v/>
      </c>
      <c r="AA90" s="45">
        <f t="shared" ca="1" si="21"/>
        <v>4815.6182974463927</v>
      </c>
      <c r="AC90" s="37">
        <f t="shared" ca="1" si="26"/>
        <v>6705.1569083895838</v>
      </c>
      <c r="AD90" s="38" t="str">
        <f t="shared" si="27"/>
        <v/>
      </c>
      <c r="AE90" s="45">
        <f t="shared" ca="1" si="28"/>
        <v>6705.1569083895838</v>
      </c>
    </row>
    <row r="91" spans="2:31" x14ac:dyDescent="0.3">
      <c r="B91" s="3" t="s">
        <v>434</v>
      </c>
      <c r="C91" s="4" t="s">
        <v>247</v>
      </c>
      <c r="D91" s="4"/>
      <c r="E91" s="308"/>
      <c r="F91" s="308">
        <v>225</v>
      </c>
      <c r="G91" s="308"/>
      <c r="H91" s="308" t="str">
        <f t="shared" si="34"/>
        <v>GM225</v>
      </c>
      <c r="I91" s="5"/>
      <c r="J91" s="324">
        <v>53.875599999999999</v>
      </c>
      <c r="K91" s="12" t="str">
        <f t="shared" si="22"/>
        <v/>
      </c>
      <c r="L91" s="287">
        <f t="shared" si="29"/>
        <v>0</v>
      </c>
      <c r="M91" s="32">
        <f t="shared" si="23"/>
        <v>265.83676689751906</v>
      </c>
      <c r="N91" s="288">
        <f t="shared" si="30"/>
        <v>14322.115318663977</v>
      </c>
      <c r="O91" s="214">
        <v>1</v>
      </c>
      <c r="P91" s="14">
        <f t="shared" si="31"/>
        <v>14322.115318663977</v>
      </c>
      <c r="Q91" s="415">
        <v>0.15</v>
      </c>
      <c r="R91" s="59">
        <f t="shared" si="32"/>
        <v>16470.432616463571</v>
      </c>
      <c r="S91" s="7"/>
      <c r="T91" s="29">
        <f t="shared" si="33"/>
        <v>16470.432616463571</v>
      </c>
      <c r="V91" s="20" t="s">
        <v>118</v>
      </c>
      <c r="W91" s="22"/>
      <c r="X91" s="23"/>
      <c r="Y91" s="37">
        <f t="shared" ca="1" si="24"/>
        <v>4815.6182974463927</v>
      </c>
      <c r="Z91" s="375" t="str">
        <f t="shared" si="25"/>
        <v/>
      </c>
      <c r="AA91" s="45">
        <f t="shared" ca="1" si="21"/>
        <v>4815.6182974463927</v>
      </c>
      <c r="AC91" s="37">
        <f t="shared" ca="1" si="26"/>
        <v>16470.432616463571</v>
      </c>
      <c r="AD91" s="38" t="str">
        <f t="shared" si="27"/>
        <v/>
      </c>
      <c r="AE91" s="45">
        <f t="shared" ca="1" si="28"/>
        <v>16470.432616463571</v>
      </c>
    </row>
    <row r="92" spans="2:31" x14ac:dyDescent="0.3">
      <c r="B92" s="3" t="s">
        <v>435</v>
      </c>
      <c r="C92" s="4" t="s">
        <v>247</v>
      </c>
      <c r="D92" s="4"/>
      <c r="E92" s="308"/>
      <c r="F92" s="308">
        <v>225</v>
      </c>
      <c r="G92" s="308"/>
      <c r="H92" s="308" t="str">
        <f t="shared" si="34"/>
        <v>GM225</v>
      </c>
      <c r="I92" s="5"/>
      <c r="J92" s="324">
        <v>58.313099999999999</v>
      </c>
      <c r="K92" s="12" t="str">
        <f t="shared" si="22"/>
        <v/>
      </c>
      <c r="L92" s="287">
        <f t="shared" si="29"/>
        <v>0</v>
      </c>
      <c r="M92" s="32">
        <f t="shared" si="23"/>
        <v>265.83676689751906</v>
      </c>
      <c r="N92" s="288">
        <f t="shared" si="30"/>
        <v>15501.765971771718</v>
      </c>
      <c r="O92" s="214">
        <v>1</v>
      </c>
      <c r="P92" s="14">
        <f t="shared" si="31"/>
        <v>15501.765971771718</v>
      </c>
      <c r="Q92" s="415">
        <v>0.15</v>
      </c>
      <c r="R92" s="59">
        <f t="shared" si="32"/>
        <v>17827.030867537473</v>
      </c>
      <c r="S92" s="7"/>
      <c r="T92" s="29">
        <f t="shared" si="33"/>
        <v>17827.030867537473</v>
      </c>
      <c r="V92" s="20" t="s">
        <v>118</v>
      </c>
      <c r="W92" s="22"/>
      <c r="X92" s="23"/>
      <c r="Y92" s="37">
        <f t="shared" ca="1" si="24"/>
        <v>4815.6182974463927</v>
      </c>
      <c r="Z92" s="375" t="str">
        <f t="shared" si="25"/>
        <v/>
      </c>
      <c r="AA92" s="45">
        <f t="shared" ca="1" si="21"/>
        <v>4815.6182974463927</v>
      </c>
      <c r="AC92" s="37">
        <f t="shared" ca="1" si="26"/>
        <v>17827.030867537473</v>
      </c>
      <c r="AD92" s="38" t="str">
        <f t="shared" si="27"/>
        <v/>
      </c>
      <c r="AE92" s="45">
        <f t="shared" ca="1" si="28"/>
        <v>17827.030867537473</v>
      </c>
    </row>
    <row r="93" spans="2:31" x14ac:dyDescent="0.3">
      <c r="B93" s="3" t="s">
        <v>436</v>
      </c>
      <c r="C93" s="4" t="s">
        <v>247</v>
      </c>
      <c r="D93" s="4"/>
      <c r="E93" s="308"/>
      <c r="F93" s="308">
        <v>225</v>
      </c>
      <c r="G93" s="308"/>
      <c r="H93" s="308" t="str">
        <f t="shared" si="34"/>
        <v>GM225</v>
      </c>
      <c r="I93" s="5"/>
      <c r="J93" s="324">
        <v>42.756700000000002</v>
      </c>
      <c r="K93" s="12" t="str">
        <f t="shared" si="22"/>
        <v/>
      </c>
      <c r="L93" s="287">
        <f t="shared" si="29"/>
        <v>0</v>
      </c>
      <c r="M93" s="32">
        <f t="shared" si="23"/>
        <v>265.83676689751906</v>
      </c>
      <c r="N93" s="288">
        <f t="shared" si="30"/>
        <v>11366.302891207153</v>
      </c>
      <c r="O93" s="214">
        <v>1</v>
      </c>
      <c r="P93" s="14">
        <f t="shared" si="31"/>
        <v>11366.302891207153</v>
      </c>
      <c r="Q93" s="415">
        <v>0.15</v>
      </c>
      <c r="R93" s="59">
        <f t="shared" si="32"/>
        <v>13071.248324888225</v>
      </c>
      <c r="S93" s="7"/>
      <c r="T93" s="29">
        <f t="shared" si="33"/>
        <v>13071.248324888225</v>
      </c>
      <c r="V93" s="20" t="s">
        <v>118</v>
      </c>
      <c r="W93" s="22"/>
      <c r="X93" s="23"/>
      <c r="Y93" s="37">
        <f t="shared" ca="1" si="24"/>
        <v>4815.6182974463927</v>
      </c>
      <c r="Z93" s="375" t="str">
        <f t="shared" si="25"/>
        <v/>
      </c>
      <c r="AA93" s="45">
        <f t="shared" ca="1" si="21"/>
        <v>4815.6182974463927</v>
      </c>
      <c r="AC93" s="37">
        <f t="shared" ca="1" si="26"/>
        <v>13071.248324888225</v>
      </c>
      <c r="AD93" s="38" t="str">
        <f t="shared" si="27"/>
        <v/>
      </c>
      <c r="AE93" s="45">
        <f t="shared" ca="1" si="28"/>
        <v>13071.248324888225</v>
      </c>
    </row>
    <row r="94" spans="2:31" x14ac:dyDescent="0.3">
      <c r="B94" s="3" t="s">
        <v>437</v>
      </c>
      <c r="C94" s="4" t="s">
        <v>247</v>
      </c>
      <c r="D94" s="4"/>
      <c r="E94" s="308"/>
      <c r="F94" s="308">
        <v>225</v>
      </c>
      <c r="G94" s="308"/>
      <c r="H94" s="308" t="str">
        <f t="shared" si="34"/>
        <v>GM225</v>
      </c>
      <c r="I94" s="5"/>
      <c r="J94" s="324">
        <v>76.376999999999995</v>
      </c>
      <c r="K94" s="12" t="str">
        <f t="shared" si="22"/>
        <v/>
      </c>
      <c r="L94" s="287">
        <f t="shared" si="29"/>
        <v>0</v>
      </c>
      <c r="M94" s="32">
        <f t="shared" si="23"/>
        <v>265.83676689751906</v>
      </c>
      <c r="N94" s="288">
        <f t="shared" si="30"/>
        <v>20303.814745331812</v>
      </c>
      <c r="O94" s="214">
        <v>1</v>
      </c>
      <c r="P94" s="14">
        <f t="shared" si="31"/>
        <v>20303.814745331812</v>
      </c>
      <c r="Q94" s="415">
        <v>0.15</v>
      </c>
      <c r="R94" s="59">
        <f t="shared" si="32"/>
        <v>23349.386957131581</v>
      </c>
      <c r="S94" s="7"/>
      <c r="T94" s="29">
        <f t="shared" si="33"/>
        <v>23349.386957131581</v>
      </c>
      <c r="V94" s="20" t="s">
        <v>118</v>
      </c>
      <c r="W94" s="22"/>
      <c r="X94" s="23"/>
      <c r="Y94" s="37">
        <f t="shared" ca="1" si="24"/>
        <v>4815.6182974463927</v>
      </c>
      <c r="Z94" s="375" t="str">
        <f t="shared" si="25"/>
        <v/>
      </c>
      <c r="AA94" s="45">
        <f t="shared" ca="1" si="21"/>
        <v>4815.6182974463927</v>
      </c>
      <c r="AC94" s="37">
        <f t="shared" ca="1" si="26"/>
        <v>23349.386957131581</v>
      </c>
      <c r="AD94" s="38" t="str">
        <f t="shared" si="27"/>
        <v/>
      </c>
      <c r="AE94" s="45">
        <f t="shared" ca="1" si="28"/>
        <v>23349.386957131581</v>
      </c>
    </row>
    <row r="95" spans="2:31" x14ac:dyDescent="0.3">
      <c r="B95" s="3" t="s">
        <v>438</v>
      </c>
      <c r="C95" s="4" t="s">
        <v>247</v>
      </c>
      <c r="D95" s="4"/>
      <c r="E95" s="308"/>
      <c r="F95" s="308">
        <v>225</v>
      </c>
      <c r="G95" s="308"/>
      <c r="H95" s="308" t="str">
        <f t="shared" si="34"/>
        <v>GM225</v>
      </c>
      <c r="I95" s="5"/>
      <c r="J95" s="324">
        <v>21.080500000000001</v>
      </c>
      <c r="K95" s="12" t="str">
        <f t="shared" si="22"/>
        <v/>
      </c>
      <c r="L95" s="287">
        <f t="shared" si="29"/>
        <v>0</v>
      </c>
      <c r="M95" s="32">
        <f t="shared" si="23"/>
        <v>265.83676689751906</v>
      </c>
      <c r="N95" s="288">
        <f t="shared" si="30"/>
        <v>5603.971964583151</v>
      </c>
      <c r="O95" s="214">
        <v>1</v>
      </c>
      <c r="P95" s="14">
        <f t="shared" si="31"/>
        <v>5603.971964583151</v>
      </c>
      <c r="Q95" s="415">
        <v>0.15</v>
      </c>
      <c r="R95" s="59">
        <f t="shared" si="32"/>
        <v>6444.5677592706234</v>
      </c>
      <c r="S95" s="7"/>
      <c r="T95" s="29">
        <f t="shared" si="33"/>
        <v>6444.5677592706234</v>
      </c>
      <c r="V95" s="20" t="s">
        <v>118</v>
      </c>
      <c r="W95" s="22"/>
      <c r="X95" s="23"/>
      <c r="Y95" s="37">
        <f t="shared" ca="1" si="24"/>
        <v>4815.6182974463927</v>
      </c>
      <c r="Z95" s="375" t="str">
        <f t="shared" si="25"/>
        <v/>
      </c>
      <c r="AA95" s="45">
        <f t="shared" ca="1" si="21"/>
        <v>4815.6182974463927</v>
      </c>
      <c r="AC95" s="37">
        <f t="shared" ca="1" si="26"/>
        <v>6444.5677592706234</v>
      </c>
      <c r="AD95" s="38" t="str">
        <f t="shared" si="27"/>
        <v/>
      </c>
      <c r="AE95" s="45">
        <f t="shared" ca="1" si="28"/>
        <v>6444.5677592706234</v>
      </c>
    </row>
    <row r="96" spans="2:31" x14ac:dyDescent="0.3">
      <c r="B96" s="3" t="s">
        <v>439</v>
      </c>
      <c r="C96" s="4" t="s">
        <v>247</v>
      </c>
      <c r="D96" s="4"/>
      <c r="E96" s="308"/>
      <c r="F96" s="308">
        <v>225</v>
      </c>
      <c r="G96" s="308"/>
      <c r="H96" s="308" t="str">
        <f t="shared" si="34"/>
        <v>GM225</v>
      </c>
      <c r="I96" s="5"/>
      <c r="J96" s="324">
        <v>111.863</v>
      </c>
      <c r="K96" s="12" t="str">
        <f t="shared" si="22"/>
        <v/>
      </c>
      <c r="L96" s="287">
        <f t="shared" si="29"/>
        <v>0</v>
      </c>
      <c r="M96" s="32">
        <f t="shared" si="23"/>
        <v>265.83676689751906</v>
      </c>
      <c r="N96" s="288">
        <f t="shared" si="30"/>
        <v>29737.298255457175</v>
      </c>
      <c r="O96" s="214">
        <v>1</v>
      </c>
      <c r="P96" s="14">
        <f t="shared" si="31"/>
        <v>29737.298255457175</v>
      </c>
      <c r="Q96" s="415">
        <v>0.15</v>
      </c>
      <c r="R96" s="59">
        <f t="shared" si="32"/>
        <v>34197.892993775749</v>
      </c>
      <c r="S96" s="7"/>
      <c r="T96" s="29">
        <f t="shared" si="33"/>
        <v>34197.892993775749</v>
      </c>
      <c r="V96" s="20" t="s">
        <v>118</v>
      </c>
      <c r="W96" s="22"/>
      <c r="X96" s="23"/>
      <c r="Y96" s="37">
        <f t="shared" ca="1" si="24"/>
        <v>4815.6182974463927</v>
      </c>
      <c r="Z96" s="375" t="str">
        <f t="shared" si="25"/>
        <v/>
      </c>
      <c r="AA96" s="45">
        <f t="shared" ca="1" si="21"/>
        <v>4815.6182974463927</v>
      </c>
      <c r="AC96" s="37">
        <f t="shared" ca="1" si="26"/>
        <v>34197.892993775749</v>
      </c>
      <c r="AD96" s="38" t="str">
        <f t="shared" si="27"/>
        <v/>
      </c>
      <c r="AE96" s="45">
        <f t="shared" ca="1" si="28"/>
        <v>34197.892993775749</v>
      </c>
    </row>
    <row r="97" spans="2:31" x14ac:dyDescent="0.3">
      <c r="B97" s="3" t="s">
        <v>440</v>
      </c>
      <c r="C97" s="4" t="s">
        <v>248</v>
      </c>
      <c r="D97" s="4"/>
      <c r="E97" s="308" t="s">
        <v>487</v>
      </c>
      <c r="F97" s="308">
        <v>250</v>
      </c>
      <c r="G97" s="308"/>
      <c r="H97" s="308" t="str">
        <f t="shared" si="34"/>
        <v>RM250</v>
      </c>
      <c r="I97" s="5"/>
      <c r="J97" s="324">
        <v>316.95400000000001</v>
      </c>
      <c r="K97" s="12" t="str">
        <f t="shared" si="22"/>
        <v/>
      </c>
      <c r="L97" s="287">
        <f t="shared" si="29"/>
        <v>0</v>
      </c>
      <c r="M97" s="32">
        <f t="shared" si="23"/>
        <v>213.61883054264922</v>
      </c>
      <c r="N97" s="288">
        <f t="shared" si="30"/>
        <v>67707.342815814845</v>
      </c>
      <c r="O97" s="214">
        <v>1</v>
      </c>
      <c r="P97" s="14">
        <f t="shared" si="31"/>
        <v>67707.342815814845</v>
      </c>
      <c r="Q97" s="415">
        <v>0.15</v>
      </c>
      <c r="R97" s="59">
        <f t="shared" si="32"/>
        <v>77863.444238187061</v>
      </c>
      <c r="S97" s="7"/>
      <c r="T97" s="29">
        <f t="shared" si="33"/>
        <v>77863.444238187061</v>
      </c>
      <c r="V97" s="20" t="s">
        <v>118</v>
      </c>
      <c r="W97" s="22"/>
      <c r="X97" s="23"/>
      <c r="Y97" s="37">
        <f t="shared" ca="1" si="24"/>
        <v>4815.6182974463927</v>
      </c>
      <c r="Z97" s="375" t="str">
        <f t="shared" si="25"/>
        <v/>
      </c>
      <c r="AA97" s="45">
        <f t="shared" ca="1" si="21"/>
        <v>4815.6182974463927</v>
      </c>
      <c r="AC97" s="37">
        <f t="shared" ca="1" si="26"/>
        <v>77863.444238187061</v>
      </c>
      <c r="AD97" s="38" t="str">
        <f t="shared" si="27"/>
        <v/>
      </c>
      <c r="AE97" s="45">
        <f t="shared" ca="1" si="28"/>
        <v>77863.444238187061</v>
      </c>
    </row>
    <row r="98" spans="2:31" x14ac:dyDescent="0.3">
      <c r="B98" s="3" t="s">
        <v>441</v>
      </c>
      <c r="C98" s="4" t="s">
        <v>247</v>
      </c>
      <c r="D98" s="4"/>
      <c r="E98" s="308"/>
      <c r="F98" s="308">
        <v>225</v>
      </c>
      <c r="G98" s="308"/>
      <c r="H98" s="308" t="str">
        <f t="shared" si="34"/>
        <v>GM225</v>
      </c>
      <c r="I98" s="5"/>
      <c r="J98" s="324">
        <v>19.520800000000001</v>
      </c>
      <c r="K98" s="12" t="str">
        <f t="shared" si="22"/>
        <v/>
      </c>
      <c r="L98" s="287">
        <f t="shared" si="29"/>
        <v>0</v>
      </c>
      <c r="M98" s="32">
        <f t="shared" si="23"/>
        <v>265.83676689751906</v>
      </c>
      <c r="N98" s="288">
        <f t="shared" si="30"/>
        <v>5189.3463592530907</v>
      </c>
      <c r="O98" s="214">
        <v>1</v>
      </c>
      <c r="P98" s="14">
        <f t="shared" si="31"/>
        <v>5189.3463592530907</v>
      </c>
      <c r="Q98" s="415">
        <v>0.15</v>
      </c>
      <c r="R98" s="59">
        <f t="shared" si="32"/>
        <v>5967.7483131410536</v>
      </c>
      <c r="S98" s="7"/>
      <c r="T98" s="29">
        <f t="shared" si="33"/>
        <v>5967.7483131410536</v>
      </c>
      <c r="V98" s="20" t="s">
        <v>118</v>
      </c>
      <c r="W98" s="22"/>
      <c r="X98" s="23"/>
      <c r="Y98" s="37">
        <f t="shared" ca="1" si="24"/>
        <v>4815.6182974463927</v>
      </c>
      <c r="Z98" s="375" t="str">
        <f t="shared" si="25"/>
        <v/>
      </c>
      <c r="AA98" s="45">
        <f t="shared" ca="1" si="21"/>
        <v>4815.6182974463927</v>
      </c>
      <c r="AC98" s="37">
        <f t="shared" ca="1" si="26"/>
        <v>5967.7483131410536</v>
      </c>
      <c r="AD98" s="38" t="str">
        <f t="shared" si="27"/>
        <v/>
      </c>
      <c r="AE98" s="45">
        <f t="shared" ca="1" si="28"/>
        <v>5967.7483131410536</v>
      </c>
    </row>
    <row r="99" spans="2:31" x14ac:dyDescent="0.3">
      <c r="B99" s="3" t="s">
        <v>442</v>
      </c>
      <c r="C99" s="4" t="s">
        <v>247</v>
      </c>
      <c r="D99" s="4"/>
      <c r="E99" s="308"/>
      <c r="F99" s="308">
        <v>225</v>
      </c>
      <c r="G99" s="308"/>
      <c r="H99" s="308" t="str">
        <f t="shared" si="34"/>
        <v>GM225</v>
      </c>
      <c r="I99" s="5"/>
      <c r="J99" s="324">
        <v>4.5978599999999998</v>
      </c>
      <c r="K99" s="12" t="str">
        <f t="shared" si="22"/>
        <v/>
      </c>
      <c r="L99" s="287">
        <f t="shared" si="29"/>
        <v>0</v>
      </c>
      <c r="M99" s="32">
        <f t="shared" si="23"/>
        <v>265.83676689751906</v>
      </c>
      <c r="N99" s="288">
        <f t="shared" si="30"/>
        <v>1222.2802370474269</v>
      </c>
      <c r="O99" s="214">
        <v>1</v>
      </c>
      <c r="P99" s="14">
        <f t="shared" si="31"/>
        <v>1222.2802370474269</v>
      </c>
      <c r="Q99" s="415">
        <v>0.15</v>
      </c>
      <c r="R99" s="59">
        <f t="shared" si="32"/>
        <v>1405.6222726045407</v>
      </c>
      <c r="S99" s="7"/>
      <c r="T99" s="29">
        <f t="shared" si="33"/>
        <v>1405.6222726045407</v>
      </c>
      <c r="V99" s="20" t="s">
        <v>118</v>
      </c>
      <c r="W99" s="22"/>
      <c r="X99" s="23"/>
      <c r="Y99" s="37">
        <f t="shared" ca="1" si="24"/>
        <v>4815.6182974463927</v>
      </c>
      <c r="Z99" s="375" t="str">
        <f t="shared" si="25"/>
        <v/>
      </c>
      <c r="AA99" s="45">
        <f t="shared" ca="1" si="21"/>
        <v>4815.6182974463927</v>
      </c>
      <c r="AC99" s="37">
        <f t="shared" ca="1" si="26"/>
        <v>1405.6222726045407</v>
      </c>
      <c r="AD99" s="38" t="str">
        <f t="shared" si="27"/>
        <v/>
      </c>
      <c r="AE99" s="45">
        <f t="shared" ca="1" si="28"/>
        <v>1405.6222726045407</v>
      </c>
    </row>
    <row r="100" spans="2:31" x14ac:dyDescent="0.3">
      <c r="B100" s="3" t="s">
        <v>443</v>
      </c>
      <c r="C100" s="4" t="s">
        <v>247</v>
      </c>
      <c r="D100" s="4"/>
      <c r="E100" s="308"/>
      <c r="F100" s="308">
        <v>225</v>
      </c>
      <c r="G100" s="308"/>
      <c r="H100" s="308" t="str">
        <f t="shared" si="34"/>
        <v>GM225</v>
      </c>
      <c r="I100" s="5"/>
      <c r="J100" s="324">
        <v>93.922399999999996</v>
      </c>
      <c r="K100" s="12" t="str">
        <f t="shared" si="22"/>
        <v/>
      </c>
      <c r="L100" s="287">
        <f t="shared" si="29"/>
        <v>0</v>
      </c>
      <c r="M100" s="32">
        <f t="shared" si="23"/>
        <v>265.83676689751906</v>
      </c>
      <c r="N100" s="288">
        <f t="shared" si="30"/>
        <v>24968.027155255542</v>
      </c>
      <c r="O100" s="214">
        <v>1</v>
      </c>
      <c r="P100" s="14">
        <f t="shared" si="31"/>
        <v>24968.027155255542</v>
      </c>
      <c r="Q100" s="415">
        <v>0.15</v>
      </c>
      <c r="R100" s="59">
        <f t="shared" si="32"/>
        <v>28713.231228543871</v>
      </c>
      <c r="S100" s="7"/>
      <c r="T100" s="29">
        <f t="shared" si="33"/>
        <v>28713.231228543871</v>
      </c>
      <c r="V100" s="20" t="s">
        <v>118</v>
      </c>
      <c r="W100" s="22"/>
      <c r="X100" s="23"/>
      <c r="Y100" s="37">
        <f t="shared" ca="1" si="24"/>
        <v>4815.6182974463927</v>
      </c>
      <c r="Z100" s="375" t="str">
        <f t="shared" si="25"/>
        <v/>
      </c>
      <c r="AA100" s="45">
        <f t="shared" ca="1" si="21"/>
        <v>4815.6182974463927</v>
      </c>
      <c r="AC100" s="37">
        <f t="shared" ca="1" si="26"/>
        <v>28713.231228543871</v>
      </c>
      <c r="AD100" s="38" t="str">
        <f t="shared" si="27"/>
        <v/>
      </c>
      <c r="AE100" s="45">
        <f t="shared" ca="1" si="28"/>
        <v>28713.231228543871</v>
      </c>
    </row>
    <row r="101" spans="2:31" x14ac:dyDescent="0.3">
      <c r="B101" s="3" t="s">
        <v>444</v>
      </c>
      <c r="C101" s="4" t="s">
        <v>248</v>
      </c>
      <c r="D101" s="4"/>
      <c r="E101" s="308" t="s">
        <v>487</v>
      </c>
      <c r="F101" s="308">
        <v>250</v>
      </c>
      <c r="G101" s="308"/>
      <c r="H101" s="308" t="str">
        <f t="shared" si="34"/>
        <v>RM250</v>
      </c>
      <c r="I101" s="5"/>
      <c r="J101" s="324">
        <v>95.021699999999996</v>
      </c>
      <c r="K101" s="12" t="str">
        <f t="shared" si="22"/>
        <v/>
      </c>
      <c r="L101" s="287">
        <f t="shared" si="29"/>
        <v>0</v>
      </c>
      <c r="M101" s="32">
        <f t="shared" si="23"/>
        <v>213.61883054264922</v>
      </c>
      <c r="N101" s="288">
        <f t="shared" si="30"/>
        <v>20298.424430174451</v>
      </c>
      <c r="O101" s="214">
        <v>1</v>
      </c>
      <c r="P101" s="14">
        <f t="shared" si="31"/>
        <v>20298.424430174451</v>
      </c>
      <c r="Q101" s="415">
        <v>0.15</v>
      </c>
      <c r="R101" s="59">
        <f t="shared" si="32"/>
        <v>23343.188094700618</v>
      </c>
      <c r="S101" s="7"/>
      <c r="T101" s="29">
        <f t="shared" si="33"/>
        <v>23343.188094700618</v>
      </c>
      <c r="V101" s="20" t="s">
        <v>118</v>
      </c>
      <c r="W101" s="22"/>
      <c r="X101" s="23"/>
      <c r="Y101" s="37">
        <f t="shared" ca="1" si="24"/>
        <v>4815.6182974463927</v>
      </c>
      <c r="Z101" s="375" t="str">
        <f t="shared" si="25"/>
        <v/>
      </c>
      <c r="AA101" s="45">
        <f t="shared" ca="1" si="21"/>
        <v>4815.6182974463927</v>
      </c>
      <c r="AC101" s="37">
        <f t="shared" ca="1" si="26"/>
        <v>23343.188094700618</v>
      </c>
      <c r="AD101" s="38" t="str">
        <f t="shared" si="27"/>
        <v/>
      </c>
      <c r="AE101" s="45">
        <f t="shared" ca="1" si="28"/>
        <v>23343.188094700618</v>
      </c>
    </row>
    <row r="102" spans="2:31" x14ac:dyDescent="0.3">
      <c r="B102" s="3" t="s">
        <v>445</v>
      </c>
      <c r="C102" s="4" t="s">
        <v>248</v>
      </c>
      <c r="D102" s="4"/>
      <c r="E102" s="308" t="s">
        <v>487</v>
      </c>
      <c r="F102" s="308">
        <v>250</v>
      </c>
      <c r="G102" s="308"/>
      <c r="H102" s="308" t="str">
        <f t="shared" si="34"/>
        <v>RM250</v>
      </c>
      <c r="I102" s="5"/>
      <c r="J102" s="324">
        <v>213.29</v>
      </c>
      <c r="K102" s="12" t="str">
        <f t="shared" si="22"/>
        <v/>
      </c>
      <c r="L102" s="287">
        <f t="shared" si="29"/>
        <v>0</v>
      </c>
      <c r="M102" s="32">
        <f t="shared" si="23"/>
        <v>213.61883054264922</v>
      </c>
      <c r="N102" s="288">
        <f t="shared" si="30"/>
        <v>45562.760366441653</v>
      </c>
      <c r="O102" s="214">
        <v>1</v>
      </c>
      <c r="P102" s="14">
        <f t="shared" si="31"/>
        <v>45562.760366441653</v>
      </c>
      <c r="Q102" s="415">
        <v>0.15</v>
      </c>
      <c r="R102" s="59">
        <f t="shared" si="32"/>
        <v>52397.174421407894</v>
      </c>
      <c r="S102" s="7"/>
      <c r="T102" s="29">
        <f t="shared" si="33"/>
        <v>52397.174421407894</v>
      </c>
      <c r="V102" s="20" t="s">
        <v>118</v>
      </c>
      <c r="W102" s="22"/>
      <c r="X102" s="23"/>
      <c r="Y102" s="37">
        <f t="shared" ca="1" si="24"/>
        <v>4815.6182974463927</v>
      </c>
      <c r="Z102" s="375" t="str">
        <f t="shared" si="25"/>
        <v/>
      </c>
      <c r="AA102" s="45">
        <f t="shared" ca="1" si="21"/>
        <v>4815.6182974463927</v>
      </c>
      <c r="AC102" s="37">
        <f t="shared" ca="1" si="26"/>
        <v>52397.174421407894</v>
      </c>
      <c r="AD102" s="38" t="str">
        <f t="shared" si="27"/>
        <v/>
      </c>
      <c r="AE102" s="45">
        <f t="shared" ca="1" si="28"/>
        <v>52397.174421407894</v>
      </c>
    </row>
    <row r="103" spans="2:31" x14ac:dyDescent="0.3">
      <c r="B103" s="3" t="s">
        <v>446</v>
      </c>
      <c r="C103" s="4" t="s">
        <v>247</v>
      </c>
      <c r="D103" s="4"/>
      <c r="E103" s="308"/>
      <c r="F103" s="308">
        <v>225</v>
      </c>
      <c r="G103" s="308"/>
      <c r="H103" s="308" t="str">
        <f t="shared" si="34"/>
        <v>GM225</v>
      </c>
      <c r="I103" s="5"/>
      <c r="J103" s="324">
        <v>53.997900000000001</v>
      </c>
      <c r="K103" s="12" t="str">
        <f t="shared" si="22"/>
        <v/>
      </c>
      <c r="L103" s="287">
        <f t="shared" si="29"/>
        <v>0</v>
      </c>
      <c r="M103" s="32">
        <f t="shared" si="23"/>
        <v>265.83676689751906</v>
      </c>
      <c r="N103" s="288">
        <f t="shared" si="30"/>
        <v>14354.627155255544</v>
      </c>
      <c r="O103" s="214">
        <v>1</v>
      </c>
      <c r="P103" s="14">
        <f t="shared" si="31"/>
        <v>14354.627155255544</v>
      </c>
      <c r="Q103" s="415">
        <v>0.15</v>
      </c>
      <c r="R103" s="59">
        <f t="shared" si="32"/>
        <v>16507.821228543875</v>
      </c>
      <c r="S103" s="7"/>
      <c r="T103" s="29">
        <f t="shared" si="33"/>
        <v>16507.821228543875</v>
      </c>
      <c r="V103" s="20" t="s">
        <v>118</v>
      </c>
      <c r="W103" s="22"/>
      <c r="X103" s="23"/>
      <c r="Y103" s="37">
        <f t="shared" ca="1" si="24"/>
        <v>4815.6182974463927</v>
      </c>
      <c r="Z103" s="375" t="str">
        <f t="shared" si="25"/>
        <v/>
      </c>
      <c r="AA103" s="45">
        <f t="shared" ca="1" si="21"/>
        <v>4815.6182974463927</v>
      </c>
      <c r="AC103" s="37">
        <f t="shared" ca="1" si="26"/>
        <v>16507.821228543875</v>
      </c>
      <c r="AD103" s="38" t="str">
        <f t="shared" si="27"/>
        <v/>
      </c>
      <c r="AE103" s="45">
        <f t="shared" ca="1" si="28"/>
        <v>16507.821228543875</v>
      </c>
    </row>
    <row r="104" spans="2:31" x14ac:dyDescent="0.3">
      <c r="B104" s="3" t="s">
        <v>447</v>
      </c>
      <c r="C104" s="4" t="s">
        <v>247</v>
      </c>
      <c r="D104" s="4"/>
      <c r="E104" s="308"/>
      <c r="F104" s="308">
        <v>225</v>
      </c>
      <c r="G104" s="308"/>
      <c r="H104" s="308" t="str">
        <f t="shared" si="34"/>
        <v>GM225</v>
      </c>
      <c r="I104" s="5"/>
      <c r="J104" s="324">
        <v>70.298699999999997</v>
      </c>
      <c r="K104" s="12" t="str">
        <f t="shared" si="22"/>
        <v/>
      </c>
      <c r="L104" s="287">
        <f t="shared" si="29"/>
        <v>0</v>
      </c>
      <c r="M104" s="32">
        <f t="shared" si="23"/>
        <v>265.83676689751906</v>
      </c>
      <c r="N104" s="288">
        <f t="shared" si="30"/>
        <v>18687.979125098624</v>
      </c>
      <c r="O104" s="214">
        <v>1</v>
      </c>
      <c r="P104" s="14">
        <f t="shared" si="31"/>
        <v>18687.979125098624</v>
      </c>
      <c r="Q104" s="415">
        <v>0.15</v>
      </c>
      <c r="R104" s="59">
        <f t="shared" si="32"/>
        <v>21491.175993863417</v>
      </c>
      <c r="S104" s="7"/>
      <c r="T104" s="29">
        <f t="shared" si="33"/>
        <v>21491.175993863417</v>
      </c>
      <c r="V104" s="20" t="s">
        <v>118</v>
      </c>
      <c r="W104" s="22"/>
      <c r="X104" s="23"/>
      <c r="Y104" s="37">
        <f t="shared" ca="1" si="24"/>
        <v>4815.6182974463927</v>
      </c>
      <c r="Z104" s="375" t="str">
        <f t="shared" si="25"/>
        <v/>
      </c>
      <c r="AA104" s="45">
        <f t="shared" ref="AA104:AA135" ca="1" si="35">SUM(Y104:Z104)</f>
        <v>4815.6182974463927</v>
      </c>
      <c r="AC104" s="37">
        <f t="shared" ca="1" si="26"/>
        <v>21491.175993863417</v>
      </c>
      <c r="AD104" s="38" t="str">
        <f t="shared" si="27"/>
        <v/>
      </c>
      <c r="AE104" s="45">
        <f t="shared" ca="1" si="28"/>
        <v>21491.175993863417</v>
      </c>
    </row>
    <row r="105" spans="2:31" x14ac:dyDescent="0.3">
      <c r="B105" s="3" t="s">
        <v>448</v>
      </c>
      <c r="C105" s="4" t="s">
        <v>247</v>
      </c>
      <c r="D105" s="4"/>
      <c r="E105" s="308"/>
      <c r="F105" s="308">
        <v>225</v>
      </c>
      <c r="G105" s="308"/>
      <c r="H105" s="308" t="str">
        <f t="shared" si="34"/>
        <v>GM225</v>
      </c>
      <c r="I105" s="5"/>
      <c r="J105" s="324">
        <v>62.345399999999998</v>
      </c>
      <c r="K105" s="12" t="str">
        <f t="shared" si="22"/>
        <v/>
      </c>
      <c r="L105" s="287">
        <f t="shared" si="29"/>
        <v>0</v>
      </c>
      <c r="M105" s="32">
        <f t="shared" si="23"/>
        <v>265.83676689751906</v>
      </c>
      <c r="N105" s="288">
        <f t="shared" si="30"/>
        <v>16573.699566932584</v>
      </c>
      <c r="O105" s="214">
        <v>1</v>
      </c>
      <c r="P105" s="14">
        <f t="shared" si="31"/>
        <v>16573.699566932584</v>
      </c>
      <c r="Q105" s="415">
        <v>0.15</v>
      </c>
      <c r="R105" s="59">
        <f t="shared" si="32"/>
        <v>19059.754501972471</v>
      </c>
      <c r="S105" s="7"/>
      <c r="T105" s="29">
        <f t="shared" si="33"/>
        <v>19059.754501972471</v>
      </c>
      <c r="V105" s="20" t="s">
        <v>118</v>
      </c>
      <c r="W105" s="22"/>
      <c r="X105" s="23"/>
      <c r="Y105" s="37">
        <f t="shared" ref="Y105:Y136" ca="1" si="36">IF(V105="","",Y$8)</f>
        <v>4815.6182974463927</v>
      </c>
      <c r="Z105" s="375" t="str">
        <f t="shared" ref="Z105:Z136" si="37">IF(W105="","",Z$8)</f>
        <v/>
      </c>
      <c r="AA105" s="45">
        <f t="shared" ca="1" si="35"/>
        <v>4815.6182974463927</v>
      </c>
      <c r="AC105" s="37">
        <f t="shared" ref="AC105:AC136" ca="1" si="38">IF(V105="","",IFERROR(V105*$T105,$T105/$AA105*Y105))</f>
        <v>19059.754501972471</v>
      </c>
      <c r="AD105" s="38" t="str">
        <f t="shared" ref="AD105:AD136" si="39">IF(W105="","",IFERROR(W105*$T105,$T105/$AA105*Z105))</f>
        <v/>
      </c>
      <c r="AE105" s="45">
        <f t="shared" ref="AE105:AE136" ca="1" si="40">SUM(AC105:AD105)</f>
        <v>19059.754501972471</v>
      </c>
    </row>
    <row r="106" spans="2:31" x14ac:dyDescent="0.3">
      <c r="B106" s="3" t="s">
        <v>449</v>
      </c>
      <c r="C106" s="4" t="s">
        <v>247</v>
      </c>
      <c r="D106" s="4"/>
      <c r="E106" s="308"/>
      <c r="F106" s="308">
        <v>225</v>
      </c>
      <c r="G106" s="308"/>
      <c r="H106" s="308" t="str">
        <f t="shared" si="34"/>
        <v>GM225</v>
      </c>
      <c r="I106" s="5"/>
      <c r="J106" s="324">
        <v>63.077399999999997</v>
      </c>
      <c r="K106" s="12" t="str">
        <f t="shared" si="22"/>
        <v/>
      </c>
      <c r="L106" s="287">
        <f t="shared" si="29"/>
        <v>0</v>
      </c>
      <c r="M106" s="32">
        <f t="shared" si="23"/>
        <v>265.83676689751906</v>
      </c>
      <c r="N106" s="288">
        <f t="shared" si="30"/>
        <v>16768.29208030157</v>
      </c>
      <c r="O106" s="214">
        <v>1</v>
      </c>
      <c r="P106" s="14">
        <f t="shared" si="31"/>
        <v>16768.29208030157</v>
      </c>
      <c r="Q106" s="415">
        <v>0.15</v>
      </c>
      <c r="R106" s="59">
        <f t="shared" si="32"/>
        <v>19283.535892346805</v>
      </c>
      <c r="S106" s="7"/>
      <c r="T106" s="29">
        <f t="shared" si="33"/>
        <v>19283.535892346805</v>
      </c>
      <c r="V106" s="20" t="s">
        <v>118</v>
      </c>
      <c r="W106" s="22"/>
      <c r="X106" s="23"/>
      <c r="Y106" s="37">
        <f t="shared" ca="1" si="36"/>
        <v>4815.6182974463927</v>
      </c>
      <c r="Z106" s="375" t="str">
        <f t="shared" si="37"/>
        <v/>
      </c>
      <c r="AA106" s="45">
        <f t="shared" ca="1" si="35"/>
        <v>4815.6182974463927</v>
      </c>
      <c r="AC106" s="37">
        <f t="shared" ca="1" si="38"/>
        <v>19283.535892346805</v>
      </c>
      <c r="AD106" s="38" t="str">
        <f t="shared" si="39"/>
        <v/>
      </c>
      <c r="AE106" s="45">
        <f t="shared" ca="1" si="40"/>
        <v>19283.535892346805</v>
      </c>
    </row>
    <row r="107" spans="2:31" x14ac:dyDescent="0.3">
      <c r="B107" s="3" t="s">
        <v>450</v>
      </c>
      <c r="C107" s="4" t="s">
        <v>247</v>
      </c>
      <c r="D107" s="4"/>
      <c r="E107" s="308"/>
      <c r="F107" s="308">
        <v>225</v>
      </c>
      <c r="G107" s="308"/>
      <c r="H107" s="308" t="str">
        <f t="shared" si="34"/>
        <v>GM225</v>
      </c>
      <c r="I107" s="5"/>
      <c r="J107" s="324">
        <v>64.406000000000006</v>
      </c>
      <c r="K107" s="12" t="str">
        <f t="shared" si="22"/>
        <v/>
      </c>
      <c r="L107" s="287">
        <f t="shared" si="29"/>
        <v>0</v>
      </c>
      <c r="M107" s="32">
        <f t="shared" si="23"/>
        <v>265.83676689751906</v>
      </c>
      <c r="N107" s="288">
        <f t="shared" si="30"/>
        <v>17121.482808801615</v>
      </c>
      <c r="O107" s="214">
        <v>1</v>
      </c>
      <c r="P107" s="14">
        <f t="shared" si="31"/>
        <v>17121.482808801615</v>
      </c>
      <c r="Q107" s="415">
        <v>0.15</v>
      </c>
      <c r="R107" s="59">
        <f t="shared" si="32"/>
        <v>19689.705230121854</v>
      </c>
      <c r="S107" s="7"/>
      <c r="T107" s="29">
        <f t="shared" si="33"/>
        <v>19689.705230121854</v>
      </c>
      <c r="V107" s="20" t="s">
        <v>118</v>
      </c>
      <c r="W107" s="22"/>
      <c r="X107" s="23"/>
      <c r="Y107" s="37">
        <f t="shared" ca="1" si="36"/>
        <v>4815.6182974463927</v>
      </c>
      <c r="Z107" s="375" t="str">
        <f t="shared" si="37"/>
        <v/>
      </c>
      <c r="AA107" s="45">
        <f t="shared" ca="1" si="35"/>
        <v>4815.6182974463927</v>
      </c>
      <c r="AC107" s="37">
        <f t="shared" ca="1" si="38"/>
        <v>19689.705230121854</v>
      </c>
      <c r="AD107" s="38" t="str">
        <f t="shared" si="39"/>
        <v/>
      </c>
      <c r="AE107" s="45">
        <f t="shared" ca="1" si="40"/>
        <v>19689.705230121854</v>
      </c>
    </row>
    <row r="108" spans="2:31" x14ac:dyDescent="0.3">
      <c r="B108" s="3" t="s">
        <v>451</v>
      </c>
      <c r="C108" s="4" t="s">
        <v>248</v>
      </c>
      <c r="D108" s="4"/>
      <c r="E108" s="308" t="s">
        <v>487</v>
      </c>
      <c r="F108" s="308">
        <v>250</v>
      </c>
      <c r="G108" s="308"/>
      <c r="H108" s="308" t="str">
        <f t="shared" si="34"/>
        <v>RM250</v>
      </c>
      <c r="I108" s="5"/>
      <c r="J108" s="324">
        <v>34.820300000000003</v>
      </c>
      <c r="K108" s="12" t="str">
        <f t="shared" si="22"/>
        <v/>
      </c>
      <c r="L108" s="287">
        <f t="shared" si="29"/>
        <v>0</v>
      </c>
      <c r="M108" s="32">
        <f t="shared" si="23"/>
        <v>213.61883054264922</v>
      </c>
      <c r="N108" s="288">
        <f t="shared" si="30"/>
        <v>7438.271765144209</v>
      </c>
      <c r="O108" s="214">
        <v>1</v>
      </c>
      <c r="P108" s="14">
        <f t="shared" si="31"/>
        <v>7438.271765144209</v>
      </c>
      <c r="Q108" s="415">
        <v>0.15</v>
      </c>
      <c r="R108" s="59">
        <f t="shared" si="32"/>
        <v>8554.012529915839</v>
      </c>
      <c r="S108" s="7"/>
      <c r="T108" s="29">
        <f t="shared" si="33"/>
        <v>8554.012529915839</v>
      </c>
      <c r="V108" s="20" t="s">
        <v>118</v>
      </c>
      <c r="W108" s="22"/>
      <c r="X108" s="23"/>
      <c r="Y108" s="37">
        <f t="shared" ca="1" si="36"/>
        <v>4815.6182974463927</v>
      </c>
      <c r="Z108" s="375" t="str">
        <f t="shared" si="37"/>
        <v/>
      </c>
      <c r="AA108" s="45">
        <f t="shared" ca="1" si="35"/>
        <v>4815.6182974463927</v>
      </c>
      <c r="AC108" s="37">
        <f t="shared" ca="1" si="38"/>
        <v>8554.012529915839</v>
      </c>
      <c r="AD108" s="38" t="str">
        <f t="shared" si="39"/>
        <v/>
      </c>
      <c r="AE108" s="45">
        <f t="shared" ca="1" si="40"/>
        <v>8554.012529915839</v>
      </c>
    </row>
    <row r="109" spans="2:31" x14ac:dyDescent="0.3">
      <c r="B109" s="3" t="s">
        <v>452</v>
      </c>
      <c r="C109" s="4" t="s">
        <v>247</v>
      </c>
      <c r="D109" s="4"/>
      <c r="E109" s="308"/>
      <c r="F109" s="308">
        <v>300</v>
      </c>
      <c r="G109" s="308"/>
      <c r="H109" s="308" t="str">
        <f t="shared" si="34"/>
        <v>GM300</v>
      </c>
      <c r="I109" s="5"/>
      <c r="J109" s="324">
        <v>42.451599999999999</v>
      </c>
      <c r="K109" s="12" t="str">
        <f t="shared" si="22"/>
        <v/>
      </c>
      <c r="L109" s="287">
        <f t="shared" si="29"/>
        <v>0</v>
      </c>
      <c r="M109" s="32">
        <f t="shared" si="23"/>
        <v>322.80178837555883</v>
      </c>
      <c r="N109" s="288">
        <f t="shared" si="30"/>
        <v>13703.452399403874</v>
      </c>
      <c r="O109" s="214">
        <v>1</v>
      </c>
      <c r="P109" s="14">
        <f t="shared" si="31"/>
        <v>13703.452399403874</v>
      </c>
      <c r="Q109" s="415">
        <v>0.15</v>
      </c>
      <c r="R109" s="59">
        <f t="shared" si="32"/>
        <v>15758.970259314454</v>
      </c>
      <c r="S109" s="7"/>
      <c r="T109" s="29">
        <f t="shared" si="33"/>
        <v>15758.970259314454</v>
      </c>
      <c r="V109" s="20" t="s">
        <v>118</v>
      </c>
      <c r="W109" s="22"/>
      <c r="X109" s="23"/>
      <c r="Y109" s="37">
        <f t="shared" ca="1" si="36"/>
        <v>4815.6182974463927</v>
      </c>
      <c r="Z109" s="375" t="str">
        <f t="shared" si="37"/>
        <v/>
      </c>
      <c r="AA109" s="45">
        <f t="shared" ca="1" si="35"/>
        <v>4815.6182974463927</v>
      </c>
      <c r="AC109" s="37">
        <f t="shared" ca="1" si="38"/>
        <v>15758.970259314454</v>
      </c>
      <c r="AD109" s="38" t="str">
        <f t="shared" si="39"/>
        <v/>
      </c>
      <c r="AE109" s="45">
        <f t="shared" ca="1" si="40"/>
        <v>15758.970259314454</v>
      </c>
    </row>
    <row r="110" spans="2:31" x14ac:dyDescent="0.3">
      <c r="B110" s="3" t="s">
        <v>453</v>
      </c>
      <c r="C110" s="4" t="s">
        <v>247</v>
      </c>
      <c r="D110" s="4"/>
      <c r="E110" s="308"/>
      <c r="F110" s="308">
        <v>225</v>
      </c>
      <c r="G110" s="308"/>
      <c r="H110" s="308" t="str">
        <f t="shared" si="34"/>
        <v>GM225</v>
      </c>
      <c r="I110" s="5"/>
      <c r="J110" s="324">
        <v>70.555999999999997</v>
      </c>
      <c r="K110" s="12" t="str">
        <f t="shared" si="22"/>
        <v/>
      </c>
      <c r="L110" s="287">
        <f t="shared" si="29"/>
        <v>0</v>
      </c>
      <c r="M110" s="32">
        <f t="shared" si="23"/>
        <v>265.83676689751906</v>
      </c>
      <c r="N110" s="288">
        <f t="shared" si="30"/>
        <v>18756.378925221354</v>
      </c>
      <c r="O110" s="214">
        <v>1</v>
      </c>
      <c r="P110" s="14">
        <f t="shared" si="31"/>
        <v>18756.378925221354</v>
      </c>
      <c r="Q110" s="415">
        <v>0.15</v>
      </c>
      <c r="R110" s="59">
        <f t="shared" si="32"/>
        <v>21569.835764004554</v>
      </c>
      <c r="S110" s="7"/>
      <c r="T110" s="29">
        <f t="shared" si="33"/>
        <v>21569.835764004554</v>
      </c>
      <c r="V110" s="20" t="s">
        <v>118</v>
      </c>
      <c r="W110" s="22"/>
      <c r="X110" s="23"/>
      <c r="Y110" s="37">
        <f t="shared" ca="1" si="36"/>
        <v>4815.6182974463927</v>
      </c>
      <c r="Z110" s="375" t="str">
        <f t="shared" si="37"/>
        <v/>
      </c>
      <c r="AA110" s="45">
        <f t="shared" ca="1" si="35"/>
        <v>4815.6182974463927</v>
      </c>
      <c r="AC110" s="37">
        <f t="shared" ca="1" si="38"/>
        <v>21569.835764004554</v>
      </c>
      <c r="AD110" s="38" t="str">
        <f t="shared" si="39"/>
        <v/>
      </c>
      <c r="AE110" s="45">
        <f t="shared" ca="1" si="40"/>
        <v>21569.835764004554</v>
      </c>
    </row>
    <row r="111" spans="2:31" x14ac:dyDescent="0.3">
      <c r="B111" s="3" t="s">
        <v>454</v>
      </c>
      <c r="C111" s="4" t="s">
        <v>247</v>
      </c>
      <c r="D111" s="4"/>
      <c r="E111" s="308"/>
      <c r="F111" s="308">
        <v>450</v>
      </c>
      <c r="G111" s="308"/>
      <c r="H111" s="308" t="str">
        <f t="shared" si="34"/>
        <v>GM450</v>
      </c>
      <c r="I111" s="5"/>
      <c r="J111" s="324">
        <v>25.788399999999999</v>
      </c>
      <c r="K111" s="12" t="str">
        <f t="shared" si="22"/>
        <v/>
      </c>
      <c r="L111" s="287">
        <f t="shared" si="29"/>
        <v>0</v>
      </c>
      <c r="M111" s="32">
        <f t="shared" si="23"/>
        <v>431.98474620846838</v>
      </c>
      <c r="N111" s="288">
        <f t="shared" si="30"/>
        <v>11140.195429122467</v>
      </c>
      <c r="O111" s="214">
        <v>1</v>
      </c>
      <c r="P111" s="14">
        <f t="shared" si="31"/>
        <v>11140.195429122467</v>
      </c>
      <c r="Q111" s="415">
        <v>0.15</v>
      </c>
      <c r="R111" s="59">
        <f t="shared" si="32"/>
        <v>12811.224743490835</v>
      </c>
      <c r="S111" s="7"/>
      <c r="T111" s="29">
        <f t="shared" si="33"/>
        <v>12811.224743490835</v>
      </c>
      <c r="V111" s="20" t="s">
        <v>118</v>
      </c>
      <c r="W111" s="22"/>
      <c r="X111" s="23"/>
      <c r="Y111" s="37">
        <f t="shared" ca="1" si="36"/>
        <v>4815.6182974463927</v>
      </c>
      <c r="Z111" s="375" t="str">
        <f t="shared" si="37"/>
        <v/>
      </c>
      <c r="AA111" s="45">
        <f t="shared" ca="1" si="35"/>
        <v>4815.6182974463927</v>
      </c>
      <c r="AC111" s="37">
        <f t="shared" ca="1" si="38"/>
        <v>12811.224743490835</v>
      </c>
      <c r="AD111" s="38" t="str">
        <f t="shared" si="39"/>
        <v/>
      </c>
      <c r="AE111" s="45">
        <f t="shared" ca="1" si="40"/>
        <v>12811.224743490835</v>
      </c>
    </row>
    <row r="112" spans="2:31" x14ac:dyDescent="0.3">
      <c r="B112" s="3" t="s">
        <v>455</v>
      </c>
      <c r="C112" s="4" t="s">
        <v>247</v>
      </c>
      <c r="D112" s="4"/>
      <c r="E112" s="308"/>
      <c r="F112" s="308">
        <v>375</v>
      </c>
      <c r="G112" s="308"/>
      <c r="H112" s="308" t="str">
        <f t="shared" si="34"/>
        <v>GM375</v>
      </c>
      <c r="I112" s="5"/>
      <c r="J112" s="324">
        <v>493.93400000000003</v>
      </c>
      <c r="K112" s="12" t="str">
        <f t="shared" si="22"/>
        <v/>
      </c>
      <c r="L112" s="287">
        <f t="shared" si="29"/>
        <v>0</v>
      </c>
      <c r="M112" s="32">
        <f t="shared" si="23"/>
        <v>375.01972473042861</v>
      </c>
      <c r="N112" s="288">
        <f t="shared" si="30"/>
        <v>185234.99271499953</v>
      </c>
      <c r="O112" s="214">
        <v>1</v>
      </c>
      <c r="P112" s="14">
        <f t="shared" si="31"/>
        <v>185234.99271499953</v>
      </c>
      <c r="Q112" s="415">
        <v>0.15</v>
      </c>
      <c r="R112" s="59">
        <f t="shared" si="32"/>
        <v>213020.24162224945</v>
      </c>
      <c r="S112" s="7"/>
      <c r="T112" s="29">
        <f t="shared" si="33"/>
        <v>213020.24162224945</v>
      </c>
      <c r="V112" s="20" t="s">
        <v>118</v>
      </c>
      <c r="W112" s="22"/>
      <c r="X112" s="23"/>
      <c r="Y112" s="37">
        <f t="shared" ca="1" si="36"/>
        <v>4815.6182974463927</v>
      </c>
      <c r="Z112" s="375" t="str">
        <f t="shared" si="37"/>
        <v/>
      </c>
      <c r="AA112" s="45">
        <f t="shared" ca="1" si="35"/>
        <v>4815.6182974463927</v>
      </c>
      <c r="AC112" s="37">
        <f t="shared" ca="1" si="38"/>
        <v>213020.24162224948</v>
      </c>
      <c r="AD112" s="38" t="str">
        <f t="shared" si="39"/>
        <v/>
      </c>
      <c r="AE112" s="45">
        <f t="shared" ca="1" si="40"/>
        <v>213020.24162224948</v>
      </c>
    </row>
    <row r="113" spans="2:31" x14ac:dyDescent="0.3">
      <c r="B113" s="3" t="s">
        <v>456</v>
      </c>
      <c r="C113" s="4" t="s">
        <v>247</v>
      </c>
      <c r="D113" s="4"/>
      <c r="E113" s="308"/>
      <c r="F113" s="308">
        <v>375</v>
      </c>
      <c r="G113" s="308"/>
      <c r="H113" s="308" t="str">
        <f t="shared" si="34"/>
        <v>GM375</v>
      </c>
      <c r="I113" s="5"/>
      <c r="J113" s="324">
        <v>4.9862500000000001</v>
      </c>
      <c r="K113" s="12" t="str">
        <f t="shared" si="22"/>
        <v/>
      </c>
      <c r="L113" s="287">
        <f t="shared" si="29"/>
        <v>0</v>
      </c>
      <c r="M113" s="32">
        <f t="shared" si="23"/>
        <v>375.01972473042861</v>
      </c>
      <c r="N113" s="288">
        <f t="shared" si="30"/>
        <v>1869.9421024370997</v>
      </c>
      <c r="O113" s="214">
        <v>1</v>
      </c>
      <c r="P113" s="14">
        <f t="shared" si="31"/>
        <v>1869.9421024370997</v>
      </c>
      <c r="Q113" s="415">
        <v>0.15</v>
      </c>
      <c r="R113" s="59">
        <f t="shared" si="32"/>
        <v>2150.4334178026647</v>
      </c>
      <c r="S113" s="7"/>
      <c r="T113" s="29">
        <f t="shared" si="33"/>
        <v>2150.4334178026647</v>
      </c>
      <c r="V113" s="20" t="s">
        <v>118</v>
      </c>
      <c r="W113" s="22"/>
      <c r="X113" s="23"/>
      <c r="Y113" s="37">
        <f t="shared" ca="1" si="36"/>
        <v>4815.6182974463927</v>
      </c>
      <c r="Z113" s="375" t="str">
        <f t="shared" si="37"/>
        <v/>
      </c>
      <c r="AA113" s="45">
        <f t="shared" ca="1" si="35"/>
        <v>4815.6182974463927</v>
      </c>
      <c r="AC113" s="37">
        <f t="shared" ca="1" si="38"/>
        <v>2150.4334178026647</v>
      </c>
      <c r="AD113" s="38" t="str">
        <f t="shared" si="39"/>
        <v/>
      </c>
      <c r="AE113" s="45">
        <f t="shared" ca="1" si="40"/>
        <v>2150.4334178026647</v>
      </c>
    </row>
    <row r="114" spans="2:31" x14ac:dyDescent="0.3">
      <c r="B114" s="3" t="s">
        <v>457</v>
      </c>
      <c r="C114" s="4" t="s">
        <v>248</v>
      </c>
      <c r="D114" s="4"/>
      <c r="E114" s="308" t="s">
        <v>487</v>
      </c>
      <c r="F114" s="308">
        <v>250</v>
      </c>
      <c r="G114" s="308"/>
      <c r="H114" s="308" t="str">
        <f t="shared" si="34"/>
        <v>RM250</v>
      </c>
      <c r="I114" s="5"/>
      <c r="J114" s="324">
        <v>38.2331</v>
      </c>
      <c r="K114" s="12" t="str">
        <f t="shared" si="22"/>
        <v/>
      </c>
      <c r="L114" s="287">
        <f t="shared" si="29"/>
        <v>0</v>
      </c>
      <c r="M114" s="32">
        <f t="shared" si="23"/>
        <v>213.61883054264922</v>
      </c>
      <c r="N114" s="288">
        <f t="shared" si="30"/>
        <v>8167.310110020162</v>
      </c>
      <c r="O114" s="214">
        <v>1</v>
      </c>
      <c r="P114" s="14">
        <f t="shared" si="31"/>
        <v>8167.310110020162</v>
      </c>
      <c r="Q114" s="415">
        <v>0.15</v>
      </c>
      <c r="R114" s="59">
        <f t="shared" si="32"/>
        <v>9392.406626523185</v>
      </c>
      <c r="S114" s="7"/>
      <c r="T114" s="29">
        <f t="shared" si="33"/>
        <v>9392.406626523185</v>
      </c>
      <c r="V114" s="20" t="s">
        <v>118</v>
      </c>
      <c r="W114" s="22"/>
      <c r="X114" s="23"/>
      <c r="Y114" s="37">
        <f t="shared" ca="1" si="36"/>
        <v>4815.6182974463927</v>
      </c>
      <c r="Z114" s="375" t="str">
        <f t="shared" si="37"/>
        <v/>
      </c>
      <c r="AA114" s="45">
        <f t="shared" ca="1" si="35"/>
        <v>4815.6182974463927</v>
      </c>
      <c r="AC114" s="37">
        <f t="shared" ca="1" si="38"/>
        <v>9392.406626523185</v>
      </c>
      <c r="AD114" s="38" t="str">
        <f t="shared" si="39"/>
        <v/>
      </c>
      <c r="AE114" s="45">
        <f t="shared" ca="1" si="40"/>
        <v>9392.406626523185</v>
      </c>
    </row>
    <row r="115" spans="2:31" x14ac:dyDescent="0.3">
      <c r="B115" s="3" t="s">
        <v>458</v>
      </c>
      <c r="C115" s="4" t="s">
        <v>248</v>
      </c>
      <c r="D115" s="4"/>
      <c r="E115" s="308" t="s">
        <v>487</v>
      </c>
      <c r="F115" s="308">
        <v>250</v>
      </c>
      <c r="G115" s="308"/>
      <c r="H115" s="308" t="str">
        <f t="shared" si="34"/>
        <v>RM250</v>
      </c>
      <c r="I115" s="5"/>
      <c r="J115" s="324">
        <v>992.92100000000005</v>
      </c>
      <c r="K115" s="12" t="str">
        <f t="shared" si="22"/>
        <v/>
      </c>
      <c r="L115" s="287">
        <f t="shared" si="29"/>
        <v>0</v>
      </c>
      <c r="M115" s="32">
        <f t="shared" si="23"/>
        <v>213.61883054264922</v>
      </c>
      <c r="N115" s="288">
        <f t="shared" si="30"/>
        <v>212106.62284123781</v>
      </c>
      <c r="O115" s="214">
        <v>1</v>
      </c>
      <c r="P115" s="14">
        <f t="shared" si="31"/>
        <v>212106.62284123781</v>
      </c>
      <c r="Q115" s="415">
        <v>0.15</v>
      </c>
      <c r="R115" s="59">
        <f t="shared" si="32"/>
        <v>243922.61626742347</v>
      </c>
      <c r="S115" s="7"/>
      <c r="T115" s="29">
        <f t="shared" si="33"/>
        <v>243922.61626742347</v>
      </c>
      <c r="V115" s="20" t="s">
        <v>118</v>
      </c>
      <c r="W115" s="22"/>
      <c r="X115" s="23"/>
      <c r="Y115" s="37">
        <f t="shared" ca="1" si="36"/>
        <v>4815.6182974463927</v>
      </c>
      <c r="Z115" s="375" t="str">
        <f t="shared" si="37"/>
        <v/>
      </c>
      <c r="AA115" s="45">
        <f t="shared" ca="1" si="35"/>
        <v>4815.6182974463927</v>
      </c>
      <c r="AC115" s="37">
        <f t="shared" ca="1" si="38"/>
        <v>243922.61626742347</v>
      </c>
      <c r="AD115" s="38" t="str">
        <f t="shared" si="39"/>
        <v/>
      </c>
      <c r="AE115" s="45">
        <f t="shared" ca="1" si="40"/>
        <v>243922.61626742347</v>
      </c>
    </row>
    <row r="116" spans="2:31" x14ac:dyDescent="0.3">
      <c r="B116" s="3" t="s">
        <v>459</v>
      </c>
      <c r="C116" s="4" t="s">
        <v>247</v>
      </c>
      <c r="D116" s="4"/>
      <c r="E116" s="308"/>
      <c r="F116" s="308">
        <v>225</v>
      </c>
      <c r="G116" s="308"/>
      <c r="H116" s="308" t="str">
        <f t="shared" si="34"/>
        <v>GM225</v>
      </c>
      <c r="I116" s="5"/>
      <c r="J116" s="324">
        <v>58.598199999999999</v>
      </c>
      <c r="K116" s="12" t="str">
        <f t="shared" si="22"/>
        <v/>
      </c>
      <c r="L116" s="287">
        <f t="shared" si="29"/>
        <v>0</v>
      </c>
      <c r="M116" s="32">
        <f t="shared" si="23"/>
        <v>265.83676689751906</v>
      </c>
      <c r="N116" s="288">
        <f t="shared" si="30"/>
        <v>15577.5560340142</v>
      </c>
      <c r="O116" s="214">
        <v>1</v>
      </c>
      <c r="P116" s="14">
        <f t="shared" si="31"/>
        <v>15577.5560340142</v>
      </c>
      <c r="Q116" s="415">
        <v>0.15</v>
      </c>
      <c r="R116" s="59">
        <f t="shared" si="32"/>
        <v>17914.18943911633</v>
      </c>
      <c r="S116" s="7"/>
      <c r="T116" s="29">
        <f t="shared" si="33"/>
        <v>17914.18943911633</v>
      </c>
      <c r="V116" s="20" t="s">
        <v>118</v>
      </c>
      <c r="W116" s="22"/>
      <c r="X116" s="23"/>
      <c r="Y116" s="37">
        <f t="shared" ca="1" si="36"/>
        <v>4815.6182974463927</v>
      </c>
      <c r="Z116" s="375" t="str">
        <f t="shared" si="37"/>
        <v/>
      </c>
      <c r="AA116" s="45">
        <f t="shared" ca="1" si="35"/>
        <v>4815.6182974463927</v>
      </c>
      <c r="AC116" s="37">
        <f t="shared" ca="1" si="38"/>
        <v>17914.18943911633</v>
      </c>
      <c r="AD116" s="38" t="str">
        <f t="shared" si="39"/>
        <v/>
      </c>
      <c r="AE116" s="45">
        <f t="shared" ca="1" si="40"/>
        <v>17914.18943911633</v>
      </c>
    </row>
    <row r="117" spans="2:31" x14ac:dyDescent="0.3">
      <c r="B117" s="3" t="s">
        <v>460</v>
      </c>
      <c r="C117" s="4" t="s">
        <v>247</v>
      </c>
      <c r="D117" s="4"/>
      <c r="E117" s="308"/>
      <c r="F117" s="308">
        <v>225</v>
      </c>
      <c r="G117" s="308"/>
      <c r="H117" s="308" t="str">
        <f t="shared" si="34"/>
        <v>GM225</v>
      </c>
      <c r="I117" s="5"/>
      <c r="J117" s="324">
        <v>81.643799999999999</v>
      </c>
      <c r="K117" s="12" t="str">
        <f t="shared" si="22"/>
        <v/>
      </c>
      <c r="L117" s="287">
        <f t="shared" si="29"/>
        <v>0</v>
      </c>
      <c r="M117" s="32">
        <f t="shared" si="23"/>
        <v>265.83676689751906</v>
      </c>
      <c r="N117" s="288">
        <f t="shared" si="30"/>
        <v>21703.923829227668</v>
      </c>
      <c r="O117" s="214">
        <v>1</v>
      </c>
      <c r="P117" s="14">
        <f t="shared" si="31"/>
        <v>21703.923829227668</v>
      </c>
      <c r="Q117" s="415">
        <v>0.15</v>
      </c>
      <c r="R117" s="59">
        <f t="shared" si="32"/>
        <v>24959.512403611818</v>
      </c>
      <c r="S117" s="7"/>
      <c r="T117" s="29">
        <f t="shared" si="33"/>
        <v>24959.512403611818</v>
      </c>
      <c r="V117" s="20" t="s">
        <v>118</v>
      </c>
      <c r="W117" s="22"/>
      <c r="X117" s="23"/>
      <c r="Y117" s="37">
        <f t="shared" ca="1" si="36"/>
        <v>4815.6182974463927</v>
      </c>
      <c r="Z117" s="375" t="str">
        <f t="shared" si="37"/>
        <v/>
      </c>
      <c r="AA117" s="45">
        <f t="shared" ca="1" si="35"/>
        <v>4815.6182974463927</v>
      </c>
      <c r="AC117" s="37">
        <f t="shared" ca="1" si="38"/>
        <v>24959.512403611818</v>
      </c>
      <c r="AD117" s="38" t="str">
        <f t="shared" si="39"/>
        <v/>
      </c>
      <c r="AE117" s="45">
        <f t="shared" ca="1" si="40"/>
        <v>24959.512403611818</v>
      </c>
    </row>
    <row r="118" spans="2:31" x14ac:dyDescent="0.3">
      <c r="B118" s="3" t="s">
        <v>461</v>
      </c>
      <c r="C118" s="4" t="s">
        <v>247</v>
      </c>
      <c r="D118" s="4"/>
      <c r="E118" s="308"/>
      <c r="F118" s="308">
        <v>225</v>
      </c>
      <c r="G118" s="308"/>
      <c r="H118" s="308" t="str">
        <f t="shared" si="34"/>
        <v>GM225</v>
      </c>
      <c r="I118" s="5"/>
      <c r="J118" s="324">
        <v>89.447400000000002</v>
      </c>
      <c r="K118" s="12" t="str">
        <f t="shared" si="22"/>
        <v/>
      </c>
      <c r="L118" s="287">
        <f t="shared" si="29"/>
        <v>0</v>
      </c>
      <c r="M118" s="32">
        <f t="shared" si="23"/>
        <v>265.83676689751906</v>
      </c>
      <c r="N118" s="288">
        <f t="shared" si="30"/>
        <v>23778.407623389146</v>
      </c>
      <c r="O118" s="214">
        <v>1</v>
      </c>
      <c r="P118" s="14">
        <f t="shared" si="31"/>
        <v>23778.407623389146</v>
      </c>
      <c r="Q118" s="415">
        <v>0.15</v>
      </c>
      <c r="R118" s="59">
        <f t="shared" si="32"/>
        <v>27345.168766897517</v>
      </c>
      <c r="S118" s="7"/>
      <c r="T118" s="29">
        <f t="shared" si="33"/>
        <v>27345.168766897517</v>
      </c>
      <c r="V118" s="20" t="s">
        <v>118</v>
      </c>
      <c r="W118" s="22"/>
      <c r="X118" s="23"/>
      <c r="Y118" s="37">
        <f t="shared" ca="1" si="36"/>
        <v>4815.6182974463927</v>
      </c>
      <c r="Z118" s="375" t="str">
        <f t="shared" si="37"/>
        <v/>
      </c>
      <c r="AA118" s="45">
        <f t="shared" ca="1" si="35"/>
        <v>4815.6182974463927</v>
      </c>
      <c r="AC118" s="37">
        <f t="shared" ca="1" si="38"/>
        <v>27345.168766897517</v>
      </c>
      <c r="AD118" s="38" t="str">
        <f t="shared" si="39"/>
        <v/>
      </c>
      <c r="AE118" s="45">
        <f t="shared" ca="1" si="40"/>
        <v>27345.168766897517</v>
      </c>
    </row>
    <row r="119" spans="2:31" x14ac:dyDescent="0.3">
      <c r="B119" s="3" t="s">
        <v>462</v>
      </c>
      <c r="C119" s="4" t="s">
        <v>248</v>
      </c>
      <c r="D119" s="4"/>
      <c r="E119" s="308" t="s">
        <v>487</v>
      </c>
      <c r="F119" s="308">
        <v>100</v>
      </c>
      <c r="G119" s="308"/>
      <c r="H119" s="308" t="str">
        <f t="shared" si="34"/>
        <v>RM100</v>
      </c>
      <c r="I119" s="5"/>
      <c r="J119" s="324">
        <v>35.497799999999998</v>
      </c>
      <c r="K119" s="12" t="str">
        <f t="shared" si="22"/>
        <v/>
      </c>
      <c r="L119" s="287">
        <f t="shared" si="29"/>
        <v>0</v>
      </c>
      <c r="M119" s="32">
        <f t="shared" si="23"/>
        <v>142.41255369509949</v>
      </c>
      <c r="N119" s="288">
        <f t="shared" si="30"/>
        <v>5055.3323485579022</v>
      </c>
      <c r="O119" s="214">
        <v>1</v>
      </c>
      <c r="P119" s="14">
        <f t="shared" si="31"/>
        <v>5055.3323485579022</v>
      </c>
      <c r="Q119" s="415">
        <v>0.15</v>
      </c>
      <c r="R119" s="59">
        <f t="shared" si="32"/>
        <v>5813.6322008415873</v>
      </c>
      <c r="S119" s="7"/>
      <c r="T119" s="29">
        <f t="shared" si="33"/>
        <v>5813.6322008415873</v>
      </c>
      <c r="V119" s="20"/>
      <c r="W119" s="22" t="s">
        <v>118</v>
      </c>
      <c r="X119" s="23"/>
      <c r="Y119" s="37" t="str">
        <f t="shared" si="36"/>
        <v/>
      </c>
      <c r="Z119" s="375">
        <f t="shared" ca="1" si="37"/>
        <v>439.14923902918241</v>
      </c>
      <c r="AA119" s="45">
        <f t="shared" ca="1" si="35"/>
        <v>439.14923902918241</v>
      </c>
      <c r="AC119" s="37" t="str">
        <f t="shared" si="38"/>
        <v/>
      </c>
      <c r="AD119" s="38">
        <f t="shared" ca="1" si="39"/>
        <v>5813.6322008415873</v>
      </c>
      <c r="AE119" s="45">
        <f t="shared" ca="1" si="40"/>
        <v>5813.6322008415873</v>
      </c>
    </row>
    <row r="120" spans="2:31" x14ac:dyDescent="0.3">
      <c r="B120" s="3" t="s">
        <v>463</v>
      </c>
      <c r="C120" s="4" t="s">
        <v>248</v>
      </c>
      <c r="D120" s="4"/>
      <c r="E120" s="308" t="s">
        <v>487</v>
      </c>
      <c r="F120" s="308">
        <v>100</v>
      </c>
      <c r="G120" s="308"/>
      <c r="H120" s="308" t="str">
        <f t="shared" si="34"/>
        <v>RM100</v>
      </c>
      <c r="I120" s="5"/>
      <c r="J120" s="324">
        <v>13.833</v>
      </c>
      <c r="K120" s="12" t="str">
        <f t="shared" si="22"/>
        <v/>
      </c>
      <c r="L120" s="287">
        <f t="shared" si="29"/>
        <v>0</v>
      </c>
      <c r="M120" s="32">
        <f t="shared" si="23"/>
        <v>142.41255369509949</v>
      </c>
      <c r="N120" s="288">
        <f t="shared" si="30"/>
        <v>1969.9928552643112</v>
      </c>
      <c r="O120" s="214">
        <v>1</v>
      </c>
      <c r="P120" s="14">
        <f t="shared" si="31"/>
        <v>1969.9928552643112</v>
      </c>
      <c r="Q120" s="415">
        <v>0.15</v>
      </c>
      <c r="R120" s="59">
        <f t="shared" si="32"/>
        <v>2265.4917835539577</v>
      </c>
      <c r="S120" s="7"/>
      <c r="T120" s="29">
        <f t="shared" si="33"/>
        <v>2265.4917835539577</v>
      </c>
      <c r="V120" s="20"/>
      <c r="W120" s="22" t="s">
        <v>118</v>
      </c>
      <c r="X120" s="23"/>
      <c r="Y120" s="37" t="str">
        <f t="shared" si="36"/>
        <v/>
      </c>
      <c r="Z120" s="375">
        <f t="shared" ca="1" si="37"/>
        <v>439.14923902918241</v>
      </c>
      <c r="AA120" s="45">
        <f t="shared" ca="1" si="35"/>
        <v>439.14923902918241</v>
      </c>
      <c r="AC120" s="37" t="str">
        <f t="shared" si="38"/>
        <v/>
      </c>
      <c r="AD120" s="38">
        <f t="shared" ca="1" si="39"/>
        <v>2265.4917835539577</v>
      </c>
      <c r="AE120" s="45">
        <f t="shared" ca="1" si="40"/>
        <v>2265.4917835539577</v>
      </c>
    </row>
    <row r="121" spans="2:31" x14ac:dyDescent="0.3">
      <c r="B121" s="3" t="s">
        <v>464</v>
      </c>
      <c r="C121" s="4" t="s">
        <v>248</v>
      </c>
      <c r="D121" s="4"/>
      <c r="E121" s="308" t="s">
        <v>487</v>
      </c>
      <c r="F121" s="308">
        <v>100</v>
      </c>
      <c r="G121" s="308"/>
      <c r="H121" s="308" t="str">
        <f t="shared" si="34"/>
        <v>RM100</v>
      </c>
      <c r="I121" s="5"/>
      <c r="J121" s="324">
        <v>39.995199999999997</v>
      </c>
      <c r="K121" s="12" t="str">
        <f t="shared" si="22"/>
        <v/>
      </c>
      <c r="L121" s="287">
        <f t="shared" si="29"/>
        <v>0</v>
      </c>
      <c r="M121" s="32">
        <f t="shared" si="23"/>
        <v>142.41255369509949</v>
      </c>
      <c r="N121" s="288">
        <f t="shared" si="30"/>
        <v>5695.8185675462428</v>
      </c>
      <c r="O121" s="214">
        <v>1</v>
      </c>
      <c r="P121" s="14">
        <f t="shared" si="31"/>
        <v>5695.8185675462428</v>
      </c>
      <c r="Q121" s="415">
        <v>0.15</v>
      </c>
      <c r="R121" s="59">
        <f t="shared" si="32"/>
        <v>6550.1913526781791</v>
      </c>
      <c r="S121" s="7"/>
      <c r="T121" s="29">
        <f t="shared" si="33"/>
        <v>6550.1913526781791</v>
      </c>
      <c r="V121" s="20"/>
      <c r="W121" s="22" t="s">
        <v>118</v>
      </c>
      <c r="X121" s="23"/>
      <c r="Y121" s="37" t="str">
        <f t="shared" si="36"/>
        <v/>
      </c>
      <c r="Z121" s="375">
        <f t="shared" ca="1" si="37"/>
        <v>439.14923902918241</v>
      </c>
      <c r="AA121" s="45">
        <f t="shared" ca="1" si="35"/>
        <v>439.14923902918241</v>
      </c>
      <c r="AC121" s="37" t="str">
        <f t="shared" si="38"/>
        <v/>
      </c>
      <c r="AD121" s="38">
        <f t="shared" ca="1" si="39"/>
        <v>6550.1913526781791</v>
      </c>
      <c r="AE121" s="45">
        <f t="shared" ca="1" si="40"/>
        <v>6550.1913526781791</v>
      </c>
    </row>
    <row r="122" spans="2:31" x14ac:dyDescent="0.3">
      <c r="B122" s="3" t="s">
        <v>465</v>
      </c>
      <c r="C122" s="4" t="s">
        <v>248</v>
      </c>
      <c r="D122" s="4"/>
      <c r="E122" s="308" t="s">
        <v>487</v>
      </c>
      <c r="F122" s="308">
        <v>100</v>
      </c>
      <c r="G122" s="308"/>
      <c r="H122" s="308" t="str">
        <f t="shared" ref="H122:H143" si="41">LEFT(C122,1)&amp;"M"&amp;F122</f>
        <v>RM100</v>
      </c>
      <c r="I122" s="5"/>
      <c r="J122" s="324">
        <v>51.759700000000002</v>
      </c>
      <c r="K122" s="12" t="str">
        <f t="shared" si="22"/>
        <v/>
      </c>
      <c r="L122" s="287">
        <f t="shared" si="29"/>
        <v>0</v>
      </c>
      <c r="M122" s="32">
        <f t="shared" si="23"/>
        <v>142.41255369509949</v>
      </c>
      <c r="N122" s="288">
        <f t="shared" si="30"/>
        <v>7371.2310554922415</v>
      </c>
      <c r="O122" s="214">
        <v>1</v>
      </c>
      <c r="P122" s="14">
        <f t="shared" si="31"/>
        <v>7371.2310554922415</v>
      </c>
      <c r="Q122" s="415">
        <v>0.15</v>
      </c>
      <c r="R122" s="59">
        <f t="shared" si="32"/>
        <v>8476.9157138160772</v>
      </c>
      <c r="S122" s="7"/>
      <c r="T122" s="29">
        <f t="shared" si="33"/>
        <v>8476.9157138160772</v>
      </c>
      <c r="V122" s="20"/>
      <c r="W122" s="22" t="s">
        <v>118</v>
      </c>
      <c r="X122" s="23"/>
      <c r="Y122" s="37" t="str">
        <f t="shared" si="36"/>
        <v/>
      </c>
      <c r="Z122" s="375">
        <f t="shared" ca="1" si="37"/>
        <v>439.14923902918241</v>
      </c>
      <c r="AA122" s="45">
        <f t="shared" ca="1" si="35"/>
        <v>439.14923902918241</v>
      </c>
      <c r="AC122" s="37" t="str">
        <f t="shared" si="38"/>
        <v/>
      </c>
      <c r="AD122" s="38">
        <f t="shared" ca="1" si="39"/>
        <v>8476.9157138160772</v>
      </c>
      <c r="AE122" s="45">
        <f t="shared" ca="1" si="40"/>
        <v>8476.9157138160772</v>
      </c>
    </row>
    <row r="123" spans="2:31" x14ac:dyDescent="0.3">
      <c r="B123" s="3" t="s">
        <v>466</v>
      </c>
      <c r="C123" s="4" t="s">
        <v>248</v>
      </c>
      <c r="D123" s="4"/>
      <c r="E123" s="308" t="s">
        <v>487</v>
      </c>
      <c r="F123" s="308">
        <v>100</v>
      </c>
      <c r="G123" s="308"/>
      <c r="H123" s="308" t="str">
        <f t="shared" si="41"/>
        <v>RM100</v>
      </c>
      <c r="I123" s="5"/>
      <c r="J123" s="324">
        <v>0.31858500000000001</v>
      </c>
      <c r="K123" s="12" t="str">
        <f t="shared" si="22"/>
        <v/>
      </c>
      <c r="L123" s="287">
        <f t="shared" si="29"/>
        <v>0</v>
      </c>
      <c r="M123" s="32">
        <f t="shared" si="23"/>
        <v>142.41255369509949</v>
      </c>
      <c r="N123" s="288">
        <f t="shared" si="30"/>
        <v>45.37050341895327</v>
      </c>
      <c r="O123" s="214">
        <v>1</v>
      </c>
      <c r="P123" s="14">
        <f t="shared" si="31"/>
        <v>45.37050341895327</v>
      </c>
      <c r="Q123" s="415">
        <v>0.15</v>
      </c>
      <c r="R123" s="59">
        <f t="shared" si="32"/>
        <v>52.176078931796255</v>
      </c>
      <c r="S123" s="7"/>
      <c r="T123" s="29">
        <f t="shared" si="33"/>
        <v>52.176078931796255</v>
      </c>
      <c r="V123" s="20"/>
      <c r="W123" s="22" t="s">
        <v>118</v>
      </c>
      <c r="X123" s="23"/>
      <c r="Y123" s="37" t="str">
        <f t="shared" si="36"/>
        <v/>
      </c>
      <c r="Z123" s="375">
        <f t="shared" ca="1" si="37"/>
        <v>439.14923902918241</v>
      </c>
      <c r="AA123" s="45">
        <f t="shared" ca="1" si="35"/>
        <v>439.14923902918241</v>
      </c>
      <c r="AC123" s="37" t="str">
        <f t="shared" si="38"/>
        <v/>
      </c>
      <c r="AD123" s="38">
        <f t="shared" ca="1" si="39"/>
        <v>52.176078931796255</v>
      </c>
      <c r="AE123" s="45">
        <f t="shared" ca="1" si="40"/>
        <v>52.176078931796255</v>
      </c>
    </row>
    <row r="124" spans="2:31" x14ac:dyDescent="0.3">
      <c r="B124" s="3" t="s">
        <v>467</v>
      </c>
      <c r="C124" s="4" t="s">
        <v>248</v>
      </c>
      <c r="D124" s="4"/>
      <c r="E124" s="308" t="s">
        <v>487</v>
      </c>
      <c r="F124" s="308">
        <v>100</v>
      </c>
      <c r="G124" s="308"/>
      <c r="H124" s="308" t="str">
        <f t="shared" si="41"/>
        <v>RM100</v>
      </c>
      <c r="I124" s="5"/>
      <c r="J124" s="324">
        <v>0.347667</v>
      </c>
      <c r="K124" s="12" t="str">
        <f t="shared" si="22"/>
        <v/>
      </c>
      <c r="L124" s="287">
        <f t="shared" si="29"/>
        <v>0</v>
      </c>
      <c r="M124" s="32">
        <f t="shared" si="23"/>
        <v>142.41255369509949</v>
      </c>
      <c r="N124" s="288">
        <f t="shared" si="30"/>
        <v>49.512145305514153</v>
      </c>
      <c r="O124" s="214">
        <v>1</v>
      </c>
      <c r="P124" s="14">
        <f t="shared" si="31"/>
        <v>49.512145305514153</v>
      </c>
      <c r="Q124" s="415">
        <v>0.15</v>
      </c>
      <c r="R124" s="59">
        <f t="shared" si="32"/>
        <v>56.938967101341269</v>
      </c>
      <c r="S124" s="7"/>
      <c r="T124" s="29">
        <f t="shared" si="33"/>
        <v>56.938967101341269</v>
      </c>
      <c r="V124" s="20"/>
      <c r="W124" s="22" t="s">
        <v>118</v>
      </c>
      <c r="X124" s="23"/>
      <c r="Y124" s="37" t="str">
        <f t="shared" si="36"/>
        <v/>
      </c>
      <c r="Z124" s="375">
        <f t="shared" ca="1" si="37"/>
        <v>439.14923902918241</v>
      </c>
      <c r="AA124" s="45">
        <f t="shared" ca="1" si="35"/>
        <v>439.14923902918241</v>
      </c>
      <c r="AC124" s="37" t="str">
        <f t="shared" si="38"/>
        <v/>
      </c>
      <c r="AD124" s="38">
        <f t="shared" ca="1" si="39"/>
        <v>56.938967101341269</v>
      </c>
      <c r="AE124" s="45">
        <f t="shared" ca="1" si="40"/>
        <v>56.938967101341269</v>
      </c>
    </row>
    <row r="125" spans="2:31" x14ac:dyDescent="0.3">
      <c r="B125" s="3" t="s">
        <v>468</v>
      </c>
      <c r="C125" s="4" t="s">
        <v>248</v>
      </c>
      <c r="D125" s="4"/>
      <c r="E125" s="308" t="s">
        <v>487</v>
      </c>
      <c r="F125" s="308">
        <v>100</v>
      </c>
      <c r="G125" s="308"/>
      <c r="H125" s="308" t="str">
        <f t="shared" si="41"/>
        <v>RM100</v>
      </c>
      <c r="I125" s="5"/>
      <c r="J125" s="324">
        <v>36.331499999999998</v>
      </c>
      <c r="K125" s="12" t="str">
        <f t="shared" si="22"/>
        <v/>
      </c>
      <c r="L125" s="287">
        <f t="shared" si="29"/>
        <v>0</v>
      </c>
      <c r="M125" s="32">
        <f t="shared" si="23"/>
        <v>142.41255369509949</v>
      </c>
      <c r="N125" s="288">
        <f t="shared" si="30"/>
        <v>5174.0616945735064</v>
      </c>
      <c r="O125" s="214">
        <v>1</v>
      </c>
      <c r="P125" s="14">
        <f t="shared" si="31"/>
        <v>5174.0616945735064</v>
      </c>
      <c r="Q125" s="415">
        <v>0.15</v>
      </c>
      <c r="R125" s="59">
        <f t="shared" si="32"/>
        <v>5950.1709487595317</v>
      </c>
      <c r="S125" s="7"/>
      <c r="T125" s="29">
        <f t="shared" si="33"/>
        <v>5950.1709487595317</v>
      </c>
      <c r="V125" s="20"/>
      <c r="W125" s="22" t="s">
        <v>118</v>
      </c>
      <c r="X125" s="23"/>
      <c r="Y125" s="37" t="str">
        <f t="shared" si="36"/>
        <v/>
      </c>
      <c r="Z125" s="375">
        <f t="shared" ca="1" si="37"/>
        <v>439.14923902918241</v>
      </c>
      <c r="AA125" s="45">
        <f t="shared" ca="1" si="35"/>
        <v>439.14923902918241</v>
      </c>
      <c r="AC125" s="37" t="str">
        <f t="shared" si="38"/>
        <v/>
      </c>
      <c r="AD125" s="38">
        <f t="shared" ca="1" si="39"/>
        <v>5950.1709487595317</v>
      </c>
      <c r="AE125" s="45">
        <f t="shared" ca="1" si="40"/>
        <v>5950.1709487595317</v>
      </c>
    </row>
    <row r="126" spans="2:31" x14ac:dyDescent="0.3">
      <c r="B126" s="3" t="s">
        <v>469</v>
      </c>
      <c r="C126" s="4" t="s">
        <v>248</v>
      </c>
      <c r="D126" s="4"/>
      <c r="E126" s="308" t="s">
        <v>487</v>
      </c>
      <c r="F126" s="308">
        <v>100</v>
      </c>
      <c r="G126" s="308"/>
      <c r="H126" s="308" t="str">
        <f t="shared" si="41"/>
        <v>RM100</v>
      </c>
      <c r="I126" s="5"/>
      <c r="J126" s="324">
        <v>103.247</v>
      </c>
      <c r="K126" s="12" t="str">
        <f t="shared" si="22"/>
        <v/>
      </c>
      <c r="L126" s="287">
        <f t="shared" si="29"/>
        <v>0</v>
      </c>
      <c r="M126" s="32">
        <f t="shared" si="23"/>
        <v>142.41255369509949</v>
      </c>
      <c r="N126" s="288">
        <f t="shared" si="30"/>
        <v>14703.668931357937</v>
      </c>
      <c r="O126" s="214">
        <v>1</v>
      </c>
      <c r="P126" s="14">
        <f t="shared" si="31"/>
        <v>14703.668931357937</v>
      </c>
      <c r="Q126" s="415">
        <v>0.15</v>
      </c>
      <c r="R126" s="59">
        <f t="shared" si="32"/>
        <v>16909.219271061625</v>
      </c>
      <c r="S126" s="7"/>
      <c r="T126" s="29">
        <f t="shared" si="33"/>
        <v>16909.219271061625</v>
      </c>
      <c r="V126" s="20"/>
      <c r="W126" s="22" t="s">
        <v>118</v>
      </c>
      <c r="X126" s="23"/>
      <c r="Y126" s="37" t="str">
        <f t="shared" si="36"/>
        <v/>
      </c>
      <c r="Z126" s="375">
        <f t="shared" ca="1" si="37"/>
        <v>439.14923902918241</v>
      </c>
      <c r="AA126" s="45">
        <f t="shared" ca="1" si="35"/>
        <v>439.14923902918241</v>
      </c>
      <c r="AC126" s="37" t="str">
        <f t="shared" si="38"/>
        <v/>
      </c>
      <c r="AD126" s="38">
        <f t="shared" ca="1" si="39"/>
        <v>16909.219271061625</v>
      </c>
      <c r="AE126" s="45">
        <f t="shared" ca="1" si="40"/>
        <v>16909.219271061625</v>
      </c>
    </row>
    <row r="127" spans="2:31" x14ac:dyDescent="0.3">
      <c r="B127" s="3" t="s">
        <v>470</v>
      </c>
      <c r="C127" s="4" t="s">
        <v>248</v>
      </c>
      <c r="D127" s="4"/>
      <c r="E127" s="308" t="s">
        <v>487</v>
      </c>
      <c r="F127" s="308">
        <v>100</v>
      </c>
      <c r="G127" s="308"/>
      <c r="H127" s="308" t="str">
        <f t="shared" si="41"/>
        <v>RM100</v>
      </c>
      <c r="I127" s="5"/>
      <c r="J127" s="324">
        <v>3.8989999999999997E-2</v>
      </c>
      <c r="K127" s="12" t="str">
        <f t="shared" si="22"/>
        <v/>
      </c>
      <c r="L127" s="287">
        <f t="shared" si="29"/>
        <v>0</v>
      </c>
      <c r="M127" s="32">
        <f t="shared" si="23"/>
        <v>142.41255369509949</v>
      </c>
      <c r="N127" s="288">
        <f t="shared" si="30"/>
        <v>5.552665468571929</v>
      </c>
      <c r="O127" s="214">
        <v>1</v>
      </c>
      <c r="P127" s="14">
        <f t="shared" si="31"/>
        <v>5.552665468571929</v>
      </c>
      <c r="Q127" s="415">
        <v>0.15</v>
      </c>
      <c r="R127" s="59">
        <f t="shared" si="32"/>
        <v>6.3855652888577179</v>
      </c>
      <c r="S127" s="7"/>
      <c r="T127" s="29">
        <f t="shared" si="33"/>
        <v>6.3855652888577179</v>
      </c>
      <c r="V127" s="20"/>
      <c r="W127" s="22" t="s">
        <v>118</v>
      </c>
      <c r="X127" s="23"/>
      <c r="Y127" s="37" t="str">
        <f t="shared" si="36"/>
        <v/>
      </c>
      <c r="Z127" s="375">
        <f t="shared" ca="1" si="37"/>
        <v>439.14923902918241</v>
      </c>
      <c r="AA127" s="45">
        <f t="shared" ca="1" si="35"/>
        <v>439.14923902918241</v>
      </c>
      <c r="AC127" s="37" t="str">
        <f t="shared" si="38"/>
        <v/>
      </c>
      <c r="AD127" s="38">
        <f t="shared" ca="1" si="39"/>
        <v>6.3855652888577179</v>
      </c>
      <c r="AE127" s="45">
        <f t="shared" ca="1" si="40"/>
        <v>6.3855652888577179</v>
      </c>
    </row>
    <row r="128" spans="2:31" x14ac:dyDescent="0.3">
      <c r="B128" s="3" t="s">
        <v>471</v>
      </c>
      <c r="C128" s="4" t="s">
        <v>248</v>
      </c>
      <c r="D128" s="4"/>
      <c r="E128" s="308" t="s">
        <v>487</v>
      </c>
      <c r="F128" s="308">
        <v>100</v>
      </c>
      <c r="G128" s="308"/>
      <c r="H128" s="308" t="str">
        <f t="shared" si="41"/>
        <v>RM100</v>
      </c>
      <c r="I128" s="5"/>
      <c r="J128" s="324">
        <v>56.692500000000003</v>
      </c>
      <c r="K128" s="12" t="str">
        <f t="shared" si="22"/>
        <v/>
      </c>
      <c r="L128" s="287">
        <f t="shared" si="29"/>
        <v>0</v>
      </c>
      <c r="M128" s="32">
        <f t="shared" si="23"/>
        <v>142.41255369509949</v>
      </c>
      <c r="N128" s="288">
        <f t="shared" si="30"/>
        <v>8073.7237003594282</v>
      </c>
      <c r="O128" s="214">
        <v>1</v>
      </c>
      <c r="P128" s="14">
        <f t="shared" si="31"/>
        <v>8073.7237003594282</v>
      </c>
      <c r="Q128" s="415">
        <v>0.15</v>
      </c>
      <c r="R128" s="59">
        <f t="shared" si="32"/>
        <v>9284.7822554133418</v>
      </c>
      <c r="S128" s="7"/>
      <c r="T128" s="29">
        <f t="shared" si="33"/>
        <v>9284.7822554133418</v>
      </c>
      <c r="V128" s="20"/>
      <c r="W128" s="22" t="s">
        <v>118</v>
      </c>
      <c r="X128" s="23"/>
      <c r="Y128" s="37" t="str">
        <f t="shared" si="36"/>
        <v/>
      </c>
      <c r="Z128" s="375">
        <f t="shared" ca="1" si="37"/>
        <v>439.14923902918241</v>
      </c>
      <c r="AA128" s="45">
        <f t="shared" ca="1" si="35"/>
        <v>439.14923902918241</v>
      </c>
      <c r="AC128" s="37" t="str">
        <f t="shared" si="38"/>
        <v/>
      </c>
      <c r="AD128" s="38">
        <f t="shared" ca="1" si="39"/>
        <v>9284.7822554133418</v>
      </c>
      <c r="AE128" s="45">
        <f t="shared" ca="1" si="40"/>
        <v>9284.7822554133418</v>
      </c>
    </row>
    <row r="129" spans="2:31" x14ac:dyDescent="0.3">
      <c r="B129" s="3" t="s">
        <v>472</v>
      </c>
      <c r="C129" s="4" t="s">
        <v>248</v>
      </c>
      <c r="D129" s="4"/>
      <c r="E129" s="308" t="s">
        <v>487</v>
      </c>
      <c r="F129" s="308">
        <v>100</v>
      </c>
      <c r="G129" s="308"/>
      <c r="H129" s="308" t="str">
        <f t="shared" si="41"/>
        <v>RM100</v>
      </c>
      <c r="I129" s="5"/>
      <c r="J129" s="324">
        <v>103.73699999999999</v>
      </c>
      <c r="K129" s="12" t="str">
        <f t="shared" si="22"/>
        <v/>
      </c>
      <c r="L129" s="287">
        <f t="shared" si="29"/>
        <v>0</v>
      </c>
      <c r="M129" s="32">
        <f t="shared" si="23"/>
        <v>142.41255369509949</v>
      </c>
      <c r="N129" s="288">
        <f t="shared" si="30"/>
        <v>14773.451082668535</v>
      </c>
      <c r="O129" s="214">
        <v>1</v>
      </c>
      <c r="P129" s="14">
        <f t="shared" si="31"/>
        <v>14773.451082668535</v>
      </c>
      <c r="Q129" s="415">
        <v>0.15</v>
      </c>
      <c r="R129" s="59">
        <f t="shared" si="32"/>
        <v>16989.468745068814</v>
      </c>
      <c r="S129" s="7"/>
      <c r="T129" s="29">
        <f t="shared" si="33"/>
        <v>16989.468745068814</v>
      </c>
      <c r="V129" s="20"/>
      <c r="W129" s="22" t="s">
        <v>118</v>
      </c>
      <c r="X129" s="23"/>
      <c r="Y129" s="37" t="str">
        <f t="shared" si="36"/>
        <v/>
      </c>
      <c r="Z129" s="375">
        <f t="shared" ca="1" si="37"/>
        <v>439.14923902918241</v>
      </c>
      <c r="AA129" s="45">
        <f t="shared" ca="1" si="35"/>
        <v>439.14923902918241</v>
      </c>
      <c r="AC129" s="37" t="str">
        <f t="shared" si="38"/>
        <v/>
      </c>
      <c r="AD129" s="38">
        <f t="shared" ca="1" si="39"/>
        <v>16989.468745068814</v>
      </c>
      <c r="AE129" s="45">
        <f t="shared" ca="1" si="40"/>
        <v>16989.468745068814</v>
      </c>
    </row>
    <row r="130" spans="2:31" x14ac:dyDescent="0.3">
      <c r="B130" s="3" t="s">
        <v>473</v>
      </c>
      <c r="C130" s="4" t="s">
        <v>247</v>
      </c>
      <c r="D130" s="4"/>
      <c r="E130" s="308"/>
      <c r="F130" s="308">
        <v>150</v>
      </c>
      <c r="G130" s="308"/>
      <c r="H130" s="308" t="str">
        <f t="shared" si="41"/>
        <v>GM150</v>
      </c>
      <c r="I130" s="5"/>
      <c r="J130" s="324">
        <v>119.17</v>
      </c>
      <c r="K130" s="12" t="str">
        <f t="shared" si="22"/>
        <v/>
      </c>
      <c r="L130" s="287">
        <f t="shared" si="29"/>
        <v>0</v>
      </c>
      <c r="M130" s="32">
        <f t="shared" si="23"/>
        <v>227.86008591215915</v>
      </c>
      <c r="N130" s="288">
        <f t="shared" si="30"/>
        <v>27154.086438152008</v>
      </c>
      <c r="O130" s="214">
        <v>1</v>
      </c>
      <c r="P130" s="14">
        <f t="shared" si="31"/>
        <v>27154.086438152008</v>
      </c>
      <c r="Q130" s="415">
        <v>0.15</v>
      </c>
      <c r="R130" s="59">
        <f t="shared" si="32"/>
        <v>31227.199403874805</v>
      </c>
      <c r="S130" s="7"/>
      <c r="T130" s="29">
        <f t="shared" si="33"/>
        <v>31227.199403874805</v>
      </c>
      <c r="V130" s="20"/>
      <c r="W130" s="22" t="s">
        <v>118</v>
      </c>
      <c r="X130" s="23"/>
      <c r="Y130" s="37" t="str">
        <f t="shared" si="36"/>
        <v/>
      </c>
      <c r="Z130" s="375">
        <f t="shared" ca="1" si="37"/>
        <v>439.14923902918241</v>
      </c>
      <c r="AA130" s="45">
        <f t="shared" ca="1" si="35"/>
        <v>439.14923902918241</v>
      </c>
      <c r="AC130" s="37" t="str">
        <f t="shared" si="38"/>
        <v/>
      </c>
      <c r="AD130" s="38">
        <f t="shared" ca="1" si="39"/>
        <v>31227.199403874802</v>
      </c>
      <c r="AE130" s="45">
        <f t="shared" ca="1" si="40"/>
        <v>31227.199403874802</v>
      </c>
    </row>
    <row r="131" spans="2:31" x14ac:dyDescent="0.3">
      <c r="B131" s="3" t="s">
        <v>474</v>
      </c>
      <c r="C131" s="4" t="s">
        <v>247</v>
      </c>
      <c r="D131" s="4"/>
      <c r="E131" s="308"/>
      <c r="F131" s="308">
        <v>150</v>
      </c>
      <c r="G131" s="308"/>
      <c r="H131" s="308" t="str">
        <f t="shared" si="41"/>
        <v>GM150</v>
      </c>
      <c r="I131" s="5"/>
      <c r="J131" s="324">
        <v>103.60899999999999</v>
      </c>
      <c r="K131" s="12" t="str">
        <f t="shared" si="22"/>
        <v/>
      </c>
      <c r="L131" s="287">
        <f t="shared" si="29"/>
        <v>0</v>
      </c>
      <c r="M131" s="32">
        <f t="shared" si="23"/>
        <v>227.86008591215915</v>
      </c>
      <c r="N131" s="288">
        <f t="shared" si="30"/>
        <v>23608.355641272898</v>
      </c>
      <c r="O131" s="214">
        <v>1</v>
      </c>
      <c r="P131" s="14">
        <f t="shared" si="31"/>
        <v>23608.355641272898</v>
      </c>
      <c r="Q131" s="415">
        <v>0.15</v>
      </c>
      <c r="R131" s="59">
        <f t="shared" si="32"/>
        <v>27149.608987463831</v>
      </c>
      <c r="S131" s="7"/>
      <c r="T131" s="29">
        <f t="shared" si="33"/>
        <v>27149.608987463831</v>
      </c>
      <c r="V131" s="20" t="s">
        <v>118</v>
      </c>
      <c r="W131" s="22"/>
      <c r="X131" s="23"/>
      <c r="Y131" s="37">
        <f t="shared" ca="1" si="36"/>
        <v>4815.6182974463927</v>
      </c>
      <c r="Z131" s="375" t="str">
        <f t="shared" si="37"/>
        <v/>
      </c>
      <c r="AA131" s="45">
        <f t="shared" ca="1" si="35"/>
        <v>4815.6182974463927</v>
      </c>
      <c r="AC131" s="37">
        <f t="shared" ca="1" si="38"/>
        <v>27149.608987463831</v>
      </c>
      <c r="AD131" s="38" t="str">
        <f t="shared" si="39"/>
        <v/>
      </c>
      <c r="AE131" s="45">
        <f t="shared" ca="1" si="40"/>
        <v>27149.608987463831</v>
      </c>
    </row>
    <row r="132" spans="2:31" x14ac:dyDescent="0.3">
      <c r="B132" s="3" t="s">
        <v>475</v>
      </c>
      <c r="C132" s="4" t="s">
        <v>248</v>
      </c>
      <c r="D132" s="4"/>
      <c r="E132" s="308" t="s">
        <v>122</v>
      </c>
      <c r="F132" s="308">
        <v>250</v>
      </c>
      <c r="G132" s="308"/>
      <c r="H132" s="308" t="str">
        <f t="shared" si="41"/>
        <v>RM250</v>
      </c>
      <c r="I132" s="5"/>
      <c r="J132" s="324">
        <v>56.466200000000001</v>
      </c>
      <c r="K132" s="12" t="str">
        <f t="shared" si="22"/>
        <v/>
      </c>
      <c r="L132" s="287">
        <f t="shared" si="29"/>
        <v>0</v>
      </c>
      <c r="M132" s="32">
        <f t="shared" si="23"/>
        <v>213.61883054264922</v>
      </c>
      <c r="N132" s="288">
        <f t="shared" si="30"/>
        <v>12062.243609187339</v>
      </c>
      <c r="O132" s="214">
        <v>1</v>
      </c>
      <c r="P132" s="14">
        <f t="shared" si="31"/>
        <v>12062.243609187339</v>
      </c>
      <c r="Q132" s="415">
        <v>0.15</v>
      </c>
      <c r="R132" s="59">
        <f t="shared" si="32"/>
        <v>13871.580150565438</v>
      </c>
      <c r="S132" s="7"/>
      <c r="T132" s="29">
        <f t="shared" si="33"/>
        <v>13871.580150565438</v>
      </c>
      <c r="V132" s="20" t="s">
        <v>118</v>
      </c>
      <c r="W132" s="22"/>
      <c r="X132" s="23"/>
      <c r="Y132" s="37">
        <f t="shared" ca="1" si="36"/>
        <v>4815.6182974463927</v>
      </c>
      <c r="Z132" s="375" t="str">
        <f t="shared" si="37"/>
        <v/>
      </c>
      <c r="AA132" s="45">
        <f t="shared" ca="1" si="35"/>
        <v>4815.6182974463927</v>
      </c>
      <c r="AC132" s="37">
        <f t="shared" ca="1" si="38"/>
        <v>13871.580150565438</v>
      </c>
      <c r="AD132" s="38" t="str">
        <f t="shared" si="39"/>
        <v/>
      </c>
      <c r="AE132" s="45">
        <f t="shared" ca="1" si="40"/>
        <v>13871.580150565438</v>
      </c>
    </row>
    <row r="133" spans="2:31" x14ac:dyDescent="0.3">
      <c r="B133" s="3" t="s">
        <v>476</v>
      </c>
      <c r="C133" s="4" t="s">
        <v>247</v>
      </c>
      <c r="D133" s="4"/>
      <c r="E133" s="308"/>
      <c r="F133" s="308">
        <v>300</v>
      </c>
      <c r="G133" s="308"/>
      <c r="H133" s="308" t="str">
        <f t="shared" si="41"/>
        <v>GM300</v>
      </c>
      <c r="I133" s="5"/>
      <c r="J133" s="324">
        <v>48.791400000000003</v>
      </c>
      <c r="K133" s="12" t="str">
        <f t="shared" si="22"/>
        <v/>
      </c>
      <c r="L133" s="287">
        <f t="shared" si="29"/>
        <v>0</v>
      </c>
      <c r="M133" s="32">
        <f t="shared" si="23"/>
        <v>322.80178837555883</v>
      </c>
      <c r="N133" s="288">
        <f t="shared" si="30"/>
        <v>15749.951177347242</v>
      </c>
      <c r="O133" s="214">
        <v>1</v>
      </c>
      <c r="P133" s="14">
        <f t="shared" si="31"/>
        <v>15749.951177347242</v>
      </c>
      <c r="Q133" s="415">
        <v>0.15</v>
      </c>
      <c r="R133" s="59">
        <f t="shared" si="32"/>
        <v>18112.443853949328</v>
      </c>
      <c r="S133" s="7"/>
      <c r="T133" s="29">
        <f t="shared" si="33"/>
        <v>18112.443853949328</v>
      </c>
      <c r="V133" s="20" t="s">
        <v>118</v>
      </c>
      <c r="W133" s="22"/>
      <c r="X133" s="23"/>
      <c r="Y133" s="37">
        <f t="shared" ca="1" si="36"/>
        <v>4815.6182974463927</v>
      </c>
      <c r="Z133" s="375" t="str">
        <f t="shared" si="37"/>
        <v/>
      </c>
      <c r="AA133" s="45">
        <f t="shared" ca="1" si="35"/>
        <v>4815.6182974463927</v>
      </c>
      <c r="AC133" s="37">
        <f t="shared" ca="1" si="38"/>
        <v>18112.443853949328</v>
      </c>
      <c r="AD133" s="38" t="str">
        <f t="shared" si="39"/>
        <v/>
      </c>
      <c r="AE133" s="45">
        <f t="shared" ca="1" si="40"/>
        <v>18112.443853949328</v>
      </c>
    </row>
    <row r="134" spans="2:31" x14ac:dyDescent="0.3">
      <c r="B134" s="3" t="s">
        <v>477</v>
      </c>
      <c r="C134" s="4" t="s">
        <v>248</v>
      </c>
      <c r="D134" s="4"/>
      <c r="E134" s="308" t="s">
        <v>487</v>
      </c>
      <c r="F134" s="308">
        <v>250</v>
      </c>
      <c r="G134" s="308"/>
      <c r="H134" s="308" t="str">
        <f t="shared" si="41"/>
        <v>RM250</v>
      </c>
      <c r="I134" s="5"/>
      <c r="J134" s="324">
        <v>71.579899999999995</v>
      </c>
      <c r="K134" s="12" t="str">
        <f t="shared" si="22"/>
        <v/>
      </c>
      <c r="L134" s="287">
        <f t="shared" si="29"/>
        <v>0</v>
      </c>
      <c r="M134" s="32">
        <f t="shared" si="23"/>
        <v>213.61883054264922</v>
      </c>
      <c r="N134" s="288">
        <f t="shared" si="30"/>
        <v>15290.814528359775</v>
      </c>
      <c r="O134" s="214">
        <v>1</v>
      </c>
      <c r="P134" s="14">
        <f t="shared" si="31"/>
        <v>15290.814528359775</v>
      </c>
      <c r="Q134" s="415">
        <v>0.15</v>
      </c>
      <c r="R134" s="59">
        <f t="shared" si="32"/>
        <v>17584.436707613739</v>
      </c>
      <c r="S134" s="7"/>
      <c r="T134" s="29">
        <f t="shared" si="33"/>
        <v>17584.436707613739</v>
      </c>
      <c r="V134" s="20" t="s">
        <v>118</v>
      </c>
      <c r="W134" s="22"/>
      <c r="X134" s="23"/>
      <c r="Y134" s="37">
        <f t="shared" ca="1" si="36"/>
        <v>4815.6182974463927</v>
      </c>
      <c r="Z134" s="375" t="str">
        <f t="shared" si="37"/>
        <v/>
      </c>
      <c r="AA134" s="45">
        <f t="shared" ca="1" si="35"/>
        <v>4815.6182974463927</v>
      </c>
      <c r="AC134" s="37">
        <f t="shared" ca="1" si="38"/>
        <v>17584.436707613739</v>
      </c>
      <c r="AD134" s="38" t="str">
        <f t="shared" si="39"/>
        <v/>
      </c>
      <c r="AE134" s="45">
        <f t="shared" ca="1" si="40"/>
        <v>17584.436707613739</v>
      </c>
    </row>
    <row r="135" spans="2:31" x14ac:dyDescent="0.3">
      <c r="B135" s="3" t="s">
        <v>478</v>
      </c>
      <c r="C135" s="4" t="s">
        <v>247</v>
      </c>
      <c r="D135" s="4"/>
      <c r="E135" s="308"/>
      <c r="F135" s="308">
        <v>300</v>
      </c>
      <c r="G135" s="308"/>
      <c r="H135" s="308" t="str">
        <f t="shared" si="41"/>
        <v>GM300</v>
      </c>
      <c r="I135" s="5"/>
      <c r="J135" s="324">
        <v>140.41200000000001</v>
      </c>
      <c r="K135" s="12" t="str">
        <f t="shared" si="22"/>
        <v/>
      </c>
      <c r="L135" s="287">
        <f t="shared" si="29"/>
        <v>0</v>
      </c>
      <c r="M135" s="32">
        <f t="shared" si="23"/>
        <v>322.80178837555883</v>
      </c>
      <c r="N135" s="288">
        <f t="shared" si="30"/>
        <v>45325.244709388971</v>
      </c>
      <c r="O135" s="214">
        <v>1</v>
      </c>
      <c r="P135" s="14">
        <f t="shared" si="31"/>
        <v>45325.244709388971</v>
      </c>
      <c r="Q135" s="415">
        <v>0.15</v>
      </c>
      <c r="R135" s="59">
        <f t="shared" si="32"/>
        <v>52124.031415797312</v>
      </c>
      <c r="S135" s="7"/>
      <c r="T135" s="29">
        <f t="shared" si="33"/>
        <v>52124.031415797312</v>
      </c>
      <c r="V135" s="20" t="s">
        <v>118</v>
      </c>
      <c r="W135" s="22"/>
      <c r="X135" s="23"/>
      <c r="Y135" s="37">
        <f t="shared" ca="1" si="36"/>
        <v>4815.6182974463927</v>
      </c>
      <c r="Z135" s="375" t="str">
        <f t="shared" si="37"/>
        <v/>
      </c>
      <c r="AA135" s="45">
        <f t="shared" ca="1" si="35"/>
        <v>4815.6182974463927</v>
      </c>
      <c r="AC135" s="37">
        <f t="shared" ca="1" si="38"/>
        <v>52124.031415797312</v>
      </c>
      <c r="AD135" s="38" t="str">
        <f t="shared" si="39"/>
        <v/>
      </c>
      <c r="AE135" s="45">
        <f t="shared" ca="1" si="40"/>
        <v>52124.031415797312</v>
      </c>
    </row>
    <row r="136" spans="2:31" x14ac:dyDescent="0.3">
      <c r="B136" s="3" t="s">
        <v>479</v>
      </c>
      <c r="C136" s="4" t="s">
        <v>247</v>
      </c>
      <c r="D136" s="4"/>
      <c r="E136" s="308"/>
      <c r="F136" s="308">
        <v>450</v>
      </c>
      <c r="G136" s="308"/>
      <c r="H136" s="308" t="str">
        <f t="shared" si="41"/>
        <v>GM450</v>
      </c>
      <c r="I136" s="5"/>
      <c r="J136" s="324">
        <v>90.531599999999997</v>
      </c>
      <c r="K136" s="12" t="str">
        <f t="shared" si="22"/>
        <v/>
      </c>
      <c r="L136" s="287">
        <f t="shared" si="29"/>
        <v>0</v>
      </c>
      <c r="M136" s="32">
        <f t="shared" si="23"/>
        <v>431.98474620846838</v>
      </c>
      <c r="N136" s="288">
        <f t="shared" si="30"/>
        <v>39108.270249846573</v>
      </c>
      <c r="O136" s="214">
        <v>1</v>
      </c>
      <c r="P136" s="14">
        <f t="shared" si="31"/>
        <v>39108.270249846573</v>
      </c>
      <c r="Q136" s="415">
        <v>0.15</v>
      </c>
      <c r="R136" s="59">
        <f t="shared" si="32"/>
        <v>44974.510787323554</v>
      </c>
      <c r="S136" s="7"/>
      <c r="T136" s="29">
        <f t="shared" si="33"/>
        <v>44974.510787323554</v>
      </c>
      <c r="V136" s="20" t="s">
        <v>118</v>
      </c>
      <c r="W136" s="22"/>
      <c r="X136" s="23"/>
      <c r="Y136" s="37">
        <f t="shared" ca="1" si="36"/>
        <v>4815.6182974463927</v>
      </c>
      <c r="Z136" s="375" t="str">
        <f t="shared" si="37"/>
        <v/>
      </c>
      <c r="AA136" s="45">
        <f t="shared" ref="AA136:AA144" ca="1" si="42">SUM(Y136:Z136)</f>
        <v>4815.6182974463927</v>
      </c>
      <c r="AC136" s="37">
        <f t="shared" ca="1" si="38"/>
        <v>44974.510787323554</v>
      </c>
      <c r="AD136" s="38" t="str">
        <f t="shared" si="39"/>
        <v/>
      </c>
      <c r="AE136" s="45">
        <f t="shared" ca="1" si="40"/>
        <v>44974.510787323554</v>
      </c>
    </row>
    <row r="137" spans="2:31" x14ac:dyDescent="0.3">
      <c r="B137" s="3" t="s">
        <v>480</v>
      </c>
      <c r="C137" s="4" t="s">
        <v>248</v>
      </c>
      <c r="D137" s="4"/>
      <c r="E137" s="308" t="s">
        <v>487</v>
      </c>
      <c r="F137" s="308">
        <v>100</v>
      </c>
      <c r="G137" s="308"/>
      <c r="H137" s="308" t="str">
        <f t="shared" si="41"/>
        <v>RM100</v>
      </c>
      <c r="I137" s="5"/>
      <c r="J137" s="324">
        <v>538.06200000000001</v>
      </c>
      <c r="K137" s="12" t="str">
        <f t="shared" ref="K137:K143" si="43">IFERROR(VLOOKUP(G137,UR_N2,3,FALSE),"")</f>
        <v/>
      </c>
      <c r="L137" s="287">
        <f t="shared" si="29"/>
        <v>0</v>
      </c>
      <c r="M137" s="32">
        <f t="shared" ref="M137:M143" si="44">IFERROR(VLOOKUP(H137,UR_N2,3,FALSE),"")</f>
        <v>142.41255369509949</v>
      </c>
      <c r="N137" s="288">
        <f t="shared" si="30"/>
        <v>76626.783466292618</v>
      </c>
      <c r="O137" s="214">
        <v>1</v>
      </c>
      <c r="P137" s="14">
        <f t="shared" si="31"/>
        <v>76626.783466292618</v>
      </c>
      <c r="Q137" s="415">
        <v>0.15</v>
      </c>
      <c r="R137" s="59">
        <f t="shared" si="32"/>
        <v>88120.8009862365</v>
      </c>
      <c r="S137" s="7"/>
      <c r="T137" s="29">
        <f t="shared" si="33"/>
        <v>88120.8009862365</v>
      </c>
      <c r="V137" s="20" t="s">
        <v>118</v>
      </c>
      <c r="W137" s="22"/>
      <c r="X137" s="23"/>
      <c r="Y137" s="37">
        <f t="shared" ref="Y137:Y144" ca="1" si="45">IF(V137="","",Y$8)</f>
        <v>4815.6182974463927</v>
      </c>
      <c r="Z137" s="375" t="str">
        <f t="shared" ref="Z137:Z144" si="46">IF(W137="","",Z$8)</f>
        <v/>
      </c>
      <c r="AA137" s="45">
        <f t="shared" ca="1" si="42"/>
        <v>4815.6182974463927</v>
      </c>
      <c r="AC137" s="37">
        <f t="shared" ref="AC137:AC144" ca="1" si="47">IF(V137="","",IFERROR(V137*$T137,$T137/$AA137*Y137))</f>
        <v>88120.8009862365</v>
      </c>
      <c r="AD137" s="38" t="str">
        <f t="shared" ref="AD137:AD144" si="48">IF(W137="","",IFERROR(W137*$T137,$T137/$AA137*Z137))</f>
        <v/>
      </c>
      <c r="AE137" s="45">
        <f t="shared" ref="AE137:AE144" ca="1" si="49">SUM(AC137:AD137)</f>
        <v>88120.8009862365</v>
      </c>
    </row>
    <row r="138" spans="2:31" x14ac:dyDescent="0.3">
      <c r="B138" s="3" t="s">
        <v>481</v>
      </c>
      <c r="C138" s="4" t="s">
        <v>247</v>
      </c>
      <c r="D138" s="4"/>
      <c r="E138" s="308"/>
      <c r="F138" s="308">
        <v>150</v>
      </c>
      <c r="G138" s="308"/>
      <c r="H138" s="308" t="str">
        <f t="shared" si="41"/>
        <v>GM150</v>
      </c>
      <c r="I138" s="5"/>
      <c r="J138" s="324">
        <v>306.01900000000001</v>
      </c>
      <c r="K138" s="12" t="str">
        <f t="shared" si="43"/>
        <v/>
      </c>
      <c r="L138" s="287">
        <f t="shared" ref="L138:L143" si="50">IFERROR(K138*I138,0)</f>
        <v>0</v>
      </c>
      <c r="M138" s="32">
        <f t="shared" si="44"/>
        <v>227.86008591215915</v>
      </c>
      <c r="N138" s="288">
        <f t="shared" ref="N138:N143" si="51">IFERROR(M138*J138,0)</f>
        <v>69729.515630753027</v>
      </c>
      <c r="O138" s="214">
        <v>1</v>
      </c>
      <c r="P138" s="14">
        <f t="shared" ref="P138:P143" si="52">N138*O138</f>
        <v>69729.515630753027</v>
      </c>
      <c r="Q138" s="415">
        <v>0.15</v>
      </c>
      <c r="R138" s="59">
        <f t="shared" ref="R138:R143" si="53">P138*(1+Q138)</f>
        <v>80188.942975365979</v>
      </c>
      <c r="S138" s="7"/>
      <c r="T138" s="29">
        <f t="shared" ref="T138:T143" si="54">(R138*(1-S138))+L138</f>
        <v>80188.942975365979</v>
      </c>
      <c r="V138" s="20" t="s">
        <v>118</v>
      </c>
      <c r="W138" s="22"/>
      <c r="X138" s="23"/>
      <c r="Y138" s="37">
        <f t="shared" ca="1" si="45"/>
        <v>4815.6182974463927</v>
      </c>
      <c r="Z138" s="375" t="str">
        <f t="shared" si="46"/>
        <v/>
      </c>
      <c r="AA138" s="45">
        <f t="shared" ca="1" si="42"/>
        <v>4815.6182974463927</v>
      </c>
      <c r="AC138" s="37">
        <f t="shared" ca="1" si="47"/>
        <v>80188.942975365979</v>
      </c>
      <c r="AD138" s="38" t="str">
        <f t="shared" si="48"/>
        <v/>
      </c>
      <c r="AE138" s="45">
        <f t="shared" ca="1" si="49"/>
        <v>80188.942975365979</v>
      </c>
    </row>
    <row r="139" spans="2:31" x14ac:dyDescent="0.3">
      <c r="B139" s="3" t="s">
        <v>482</v>
      </c>
      <c r="C139" s="4" t="s">
        <v>248</v>
      </c>
      <c r="D139" s="4"/>
      <c r="E139" s="308" t="s">
        <v>122</v>
      </c>
      <c r="F139" s="308">
        <v>100</v>
      </c>
      <c r="G139" s="308"/>
      <c r="H139" s="308" t="str">
        <f t="shared" si="41"/>
        <v>RM100</v>
      </c>
      <c r="I139" s="5"/>
      <c r="J139" s="324">
        <v>187.036</v>
      </c>
      <c r="K139" s="12" t="str">
        <f t="shared" si="43"/>
        <v/>
      </c>
      <c r="L139" s="287">
        <f t="shared" si="50"/>
        <v>0</v>
      </c>
      <c r="M139" s="32">
        <f t="shared" si="44"/>
        <v>142.41255369509949</v>
      </c>
      <c r="N139" s="288">
        <f t="shared" si="51"/>
        <v>26636.274392916628</v>
      </c>
      <c r="O139" s="214">
        <v>1</v>
      </c>
      <c r="P139" s="14">
        <f t="shared" si="52"/>
        <v>26636.274392916628</v>
      </c>
      <c r="Q139" s="415">
        <v>0.15</v>
      </c>
      <c r="R139" s="59">
        <f t="shared" si="53"/>
        <v>30631.715551854119</v>
      </c>
      <c r="S139" s="7"/>
      <c r="T139" s="29">
        <f t="shared" si="54"/>
        <v>30631.715551854119</v>
      </c>
      <c r="V139" s="20" t="s">
        <v>118</v>
      </c>
      <c r="W139" s="22"/>
      <c r="X139" s="23"/>
      <c r="Y139" s="37">
        <f t="shared" ca="1" si="45"/>
        <v>4815.6182974463927</v>
      </c>
      <c r="Z139" s="375" t="str">
        <f t="shared" si="46"/>
        <v/>
      </c>
      <c r="AA139" s="45">
        <f t="shared" ca="1" si="42"/>
        <v>4815.6182974463927</v>
      </c>
      <c r="AC139" s="37">
        <f t="shared" ca="1" si="47"/>
        <v>30631.715551854119</v>
      </c>
      <c r="AD139" s="38" t="str">
        <f t="shared" si="48"/>
        <v/>
      </c>
      <c r="AE139" s="45">
        <f t="shared" ca="1" si="49"/>
        <v>30631.715551854119</v>
      </c>
    </row>
    <row r="140" spans="2:31" x14ac:dyDescent="0.3">
      <c r="B140" s="3" t="s">
        <v>483</v>
      </c>
      <c r="C140" s="4" t="s">
        <v>248</v>
      </c>
      <c r="D140" s="4"/>
      <c r="E140" s="308" t="s">
        <v>487</v>
      </c>
      <c r="F140" s="308">
        <v>250</v>
      </c>
      <c r="G140" s="308"/>
      <c r="H140" s="308" t="str">
        <f t="shared" si="41"/>
        <v>RM250</v>
      </c>
      <c r="I140" s="5"/>
      <c r="J140" s="324">
        <v>472.98500000000001</v>
      </c>
      <c r="K140" s="12" t="str">
        <f t="shared" si="43"/>
        <v/>
      </c>
      <c r="L140" s="287">
        <f t="shared" si="50"/>
        <v>0</v>
      </c>
      <c r="M140" s="32">
        <f t="shared" si="44"/>
        <v>213.61883054264922</v>
      </c>
      <c r="N140" s="288">
        <f t="shared" si="51"/>
        <v>101038.50256421494</v>
      </c>
      <c r="O140" s="214">
        <v>1</v>
      </c>
      <c r="P140" s="14">
        <f t="shared" si="52"/>
        <v>101038.50256421494</v>
      </c>
      <c r="Q140" s="415">
        <v>0.15</v>
      </c>
      <c r="R140" s="59">
        <f t="shared" si="53"/>
        <v>116194.27794884717</v>
      </c>
      <c r="S140" s="7"/>
      <c r="T140" s="29">
        <f t="shared" si="54"/>
        <v>116194.27794884717</v>
      </c>
      <c r="V140" s="20" t="s">
        <v>118</v>
      </c>
      <c r="W140" s="22"/>
      <c r="X140" s="23"/>
      <c r="Y140" s="37">
        <f t="shared" ca="1" si="45"/>
        <v>4815.6182974463927</v>
      </c>
      <c r="Z140" s="375" t="str">
        <f t="shared" si="46"/>
        <v/>
      </c>
      <c r="AA140" s="45">
        <f t="shared" ca="1" si="42"/>
        <v>4815.6182974463927</v>
      </c>
      <c r="AC140" s="37">
        <f t="shared" ca="1" si="47"/>
        <v>116194.27794884716</v>
      </c>
      <c r="AD140" s="38" t="str">
        <f t="shared" si="48"/>
        <v/>
      </c>
      <c r="AE140" s="45">
        <f t="shared" ca="1" si="49"/>
        <v>116194.27794884716</v>
      </c>
    </row>
    <row r="141" spans="2:31" x14ac:dyDescent="0.3">
      <c r="B141" s="3" t="s">
        <v>484</v>
      </c>
      <c r="C141" s="4" t="s">
        <v>248</v>
      </c>
      <c r="D141" s="4"/>
      <c r="E141" s="308" t="s">
        <v>122</v>
      </c>
      <c r="F141" s="308">
        <v>150</v>
      </c>
      <c r="G141" s="308"/>
      <c r="H141" s="308" t="str">
        <f t="shared" si="41"/>
        <v>RM150</v>
      </c>
      <c r="I141" s="5"/>
      <c r="J141" s="324">
        <v>87.833200000000005</v>
      </c>
      <c r="K141" s="12" t="str">
        <f t="shared" si="43"/>
        <v/>
      </c>
      <c r="L141" s="287">
        <f t="shared" si="50"/>
        <v>0</v>
      </c>
      <c r="M141" s="32">
        <f t="shared" si="44"/>
        <v>151.90672394143942</v>
      </c>
      <c r="N141" s="288">
        <f t="shared" si="51"/>
        <v>13342.453665293238</v>
      </c>
      <c r="O141" s="214">
        <v>1</v>
      </c>
      <c r="P141" s="14">
        <f t="shared" si="52"/>
        <v>13342.453665293238</v>
      </c>
      <c r="Q141" s="415">
        <v>0.15</v>
      </c>
      <c r="R141" s="59">
        <f t="shared" si="53"/>
        <v>15343.821715087222</v>
      </c>
      <c r="S141" s="7"/>
      <c r="T141" s="29">
        <f t="shared" si="54"/>
        <v>15343.821715087222</v>
      </c>
      <c r="V141" s="20"/>
      <c r="W141" s="22" t="s">
        <v>118</v>
      </c>
      <c r="X141" s="23"/>
      <c r="Y141" s="37" t="str">
        <f t="shared" si="45"/>
        <v/>
      </c>
      <c r="Z141" s="375">
        <f t="shared" ca="1" si="46"/>
        <v>439.14923902918241</v>
      </c>
      <c r="AA141" s="45">
        <f t="shared" ca="1" si="42"/>
        <v>439.14923902918241</v>
      </c>
      <c r="AC141" s="37" t="str">
        <f t="shared" si="47"/>
        <v/>
      </c>
      <c r="AD141" s="38">
        <f t="shared" ca="1" si="48"/>
        <v>15343.821715087224</v>
      </c>
      <c r="AE141" s="45">
        <f t="shared" ca="1" si="49"/>
        <v>15343.821715087224</v>
      </c>
    </row>
    <row r="142" spans="2:31" x14ac:dyDescent="0.3">
      <c r="B142" s="3" t="s">
        <v>485</v>
      </c>
      <c r="C142" s="4" t="s">
        <v>248</v>
      </c>
      <c r="D142" s="4"/>
      <c r="E142" s="308" t="s">
        <v>487</v>
      </c>
      <c r="F142" s="308">
        <v>100</v>
      </c>
      <c r="G142" s="308"/>
      <c r="H142" s="308" t="str">
        <f t="shared" si="41"/>
        <v>RM100</v>
      </c>
      <c r="I142" s="5"/>
      <c r="J142" s="324">
        <v>223.077</v>
      </c>
      <c r="K142" s="12" t="str">
        <f t="shared" si="43"/>
        <v/>
      </c>
      <c r="L142" s="287">
        <f t="shared" si="50"/>
        <v>0</v>
      </c>
      <c r="M142" s="32">
        <f t="shared" si="44"/>
        <v>142.41255369509949</v>
      </c>
      <c r="N142" s="288">
        <f t="shared" si="51"/>
        <v>31768.965240641708</v>
      </c>
      <c r="O142" s="214">
        <v>1</v>
      </c>
      <c r="P142" s="14">
        <f t="shared" si="52"/>
        <v>31768.965240641708</v>
      </c>
      <c r="Q142" s="415">
        <v>0.15</v>
      </c>
      <c r="R142" s="59">
        <f t="shared" si="53"/>
        <v>36534.310026737963</v>
      </c>
      <c r="S142" s="7"/>
      <c r="T142" s="29">
        <f t="shared" si="54"/>
        <v>36534.310026737963</v>
      </c>
      <c r="V142" s="20"/>
      <c r="W142" s="22" t="s">
        <v>118</v>
      </c>
      <c r="X142" s="23"/>
      <c r="Y142" s="37" t="str">
        <f t="shared" si="45"/>
        <v/>
      </c>
      <c r="Z142" s="375">
        <f t="shared" ca="1" si="46"/>
        <v>439.14923902918241</v>
      </c>
      <c r="AA142" s="45">
        <f t="shared" ca="1" si="42"/>
        <v>439.14923902918241</v>
      </c>
      <c r="AC142" s="37" t="str">
        <f t="shared" si="47"/>
        <v/>
      </c>
      <c r="AD142" s="38">
        <f t="shared" ca="1" si="48"/>
        <v>36534.310026737963</v>
      </c>
      <c r="AE142" s="45">
        <f t="shared" ca="1" si="49"/>
        <v>36534.310026737963</v>
      </c>
    </row>
    <row r="143" spans="2:31" x14ac:dyDescent="0.3">
      <c r="B143" s="3" t="s">
        <v>486</v>
      </c>
      <c r="C143" s="4" t="s">
        <v>247</v>
      </c>
      <c r="D143" s="4"/>
      <c r="E143" s="308"/>
      <c r="F143" s="308">
        <v>150</v>
      </c>
      <c r="G143" s="308"/>
      <c r="H143" s="308" t="str">
        <f t="shared" si="41"/>
        <v>GM150</v>
      </c>
      <c r="I143" s="5"/>
      <c r="J143" s="324">
        <v>30.518999999999998</v>
      </c>
      <c r="K143" s="12" t="str">
        <f t="shared" si="43"/>
        <v/>
      </c>
      <c r="L143" s="287">
        <f t="shared" si="50"/>
        <v>0</v>
      </c>
      <c r="M143" s="32">
        <f t="shared" si="44"/>
        <v>227.86008591215915</v>
      </c>
      <c r="N143" s="288">
        <f t="shared" si="51"/>
        <v>6954.0619619531844</v>
      </c>
      <c r="O143" s="214">
        <v>1</v>
      </c>
      <c r="P143" s="14">
        <f t="shared" si="52"/>
        <v>6954.0619619531844</v>
      </c>
      <c r="Q143" s="415">
        <v>0.15</v>
      </c>
      <c r="R143" s="59">
        <f t="shared" si="53"/>
        <v>7997.1712562461616</v>
      </c>
      <c r="S143" s="7"/>
      <c r="T143" s="29">
        <f t="shared" si="54"/>
        <v>7997.1712562461616</v>
      </c>
      <c r="V143" s="20"/>
      <c r="W143" s="22" t="s">
        <v>118</v>
      </c>
      <c r="X143" s="23"/>
      <c r="Y143" s="37" t="str">
        <f t="shared" si="45"/>
        <v/>
      </c>
      <c r="Z143" s="375">
        <f t="shared" ca="1" si="46"/>
        <v>439.14923902918241</v>
      </c>
      <c r="AA143" s="45">
        <f t="shared" ca="1" si="42"/>
        <v>439.14923902918241</v>
      </c>
      <c r="AC143" s="37" t="str">
        <f t="shared" si="47"/>
        <v/>
      </c>
      <c r="AD143" s="38">
        <f t="shared" ca="1" si="48"/>
        <v>7997.1712562461626</v>
      </c>
      <c r="AE143" s="45">
        <f t="shared" ca="1" si="49"/>
        <v>7997.1712562461626</v>
      </c>
    </row>
    <row r="144" spans="2:31" ht="17.25" thickBot="1" x14ac:dyDescent="0.35">
      <c r="B144" s="411"/>
      <c r="C144" s="412"/>
      <c r="D144" s="412"/>
      <c r="E144" s="412"/>
      <c r="F144" s="412"/>
      <c r="G144" s="412"/>
      <c r="H144" s="412"/>
      <c r="I144" s="335"/>
      <c r="J144" s="336"/>
      <c r="K144" s="284"/>
      <c r="L144" s="297"/>
      <c r="M144" s="298"/>
      <c r="N144" s="299"/>
      <c r="O144" s="429"/>
      <c r="P144" s="414"/>
      <c r="Q144" s="416"/>
      <c r="R144" s="61"/>
      <c r="S144" s="413"/>
      <c r="T144" s="417"/>
      <c r="V144" s="24"/>
      <c r="W144" s="26"/>
      <c r="X144" s="23"/>
      <c r="Y144" s="40" t="str">
        <f t="shared" si="45"/>
        <v/>
      </c>
      <c r="Z144" s="380" t="str">
        <f t="shared" si="46"/>
        <v/>
      </c>
      <c r="AA144" s="378">
        <f t="shared" si="42"/>
        <v>0</v>
      </c>
      <c r="AC144" s="37" t="str">
        <f t="shared" si="47"/>
        <v/>
      </c>
      <c r="AD144" s="38" t="str">
        <f t="shared" si="48"/>
        <v/>
      </c>
      <c r="AE144" s="45">
        <f t="shared" si="49"/>
        <v>0</v>
      </c>
    </row>
    <row r="145" spans="9:31" ht="17.25" thickBot="1" x14ac:dyDescent="0.35">
      <c r="L145" s="289">
        <f>SUBTOTAL(9,L9:L144)</f>
        <v>0</v>
      </c>
      <c r="N145" s="289">
        <f>SUBTOTAL(9,N9:N144)</f>
        <v>31329251.877697617</v>
      </c>
      <c r="P145" s="290">
        <f>SUBTOTAL(9,P9:P144)</f>
        <v>27696699.647225097</v>
      </c>
      <c r="R145" s="290">
        <f>SUBTOTAL(9,R9:R144)</f>
        <v>31851204.594308827</v>
      </c>
      <c r="T145" s="290">
        <f>SUBTOTAL(9,T9:T144)</f>
        <v>31851204.594308827</v>
      </c>
      <c r="AC145" s="49">
        <f ca="1">SUBTOTAL(9,AC9:AC144)</f>
        <v>24172086.75827764</v>
      </c>
      <c r="AD145" s="50">
        <f ca="1">SUBTOTAL(9,AD9:AD144)</f>
        <v>7679117.8360311957</v>
      </c>
      <c r="AE145" s="51">
        <f ca="1">SUBTOTAL(9,AE9:AE144)</f>
        <v>31851204.594308827</v>
      </c>
    </row>
    <row r="146" spans="9:31" x14ac:dyDescent="0.3">
      <c r="AE146" s="31">
        <f ca="1">SUM(AC145:AD145)</f>
        <v>31851204.594308835</v>
      </c>
    </row>
    <row r="147" spans="9:31" x14ac:dyDescent="0.3">
      <c r="AE147" s="31">
        <f>SUM(T145)</f>
        <v>31851204.594308827</v>
      </c>
    </row>
    <row r="148" spans="9:31" x14ac:dyDescent="0.3">
      <c r="AE148" s="31">
        <f ca="1">'Summary Cost Schedule'!$F$18</f>
        <v>31851204.594308835</v>
      </c>
    </row>
    <row r="149" spans="9:31" hidden="1" x14ac:dyDescent="0.3"/>
    <row r="150" spans="9:31" hidden="1" x14ac:dyDescent="0.3"/>
    <row r="151" spans="9:31" hidden="1" x14ac:dyDescent="0.3"/>
    <row r="152" spans="9:31" hidden="1" x14ac:dyDescent="0.3"/>
    <row r="153" spans="9:31" hidden="1" x14ac:dyDescent="0.3">
      <c r="I153" s="325"/>
    </row>
    <row r="154" spans="9:31" hidden="1" x14ac:dyDescent="0.3"/>
    <row r="155" spans="9:31" hidden="1" x14ac:dyDescent="0.3"/>
    <row r="156" spans="9:31" hidden="1" x14ac:dyDescent="0.3"/>
    <row r="157" spans="9:31" hidden="1" x14ac:dyDescent="0.3"/>
    <row r="158" spans="9:31" hidden="1" x14ac:dyDescent="0.3"/>
    <row r="159" spans="9:31" hidden="1" x14ac:dyDescent="0.3"/>
    <row r="160" spans="9:31" hidden="1" x14ac:dyDescent="0.3"/>
    <row r="161" spans="9:9" hidden="1" x14ac:dyDescent="0.3"/>
    <row r="162" spans="9:9" hidden="1" x14ac:dyDescent="0.3"/>
    <row r="163" spans="9:9" hidden="1" x14ac:dyDescent="0.3"/>
    <row r="164" spans="9:9" hidden="1" x14ac:dyDescent="0.3"/>
    <row r="165" spans="9:9" hidden="1" x14ac:dyDescent="0.3"/>
    <row r="166" spans="9:9" hidden="1" x14ac:dyDescent="0.3"/>
    <row r="167" spans="9:9" hidden="1" x14ac:dyDescent="0.3"/>
    <row r="168" spans="9:9" hidden="1" x14ac:dyDescent="0.3"/>
    <row r="169" spans="9:9" hidden="1" x14ac:dyDescent="0.3"/>
    <row r="170" spans="9:9" hidden="1" x14ac:dyDescent="0.3">
      <c r="I170" s="325"/>
    </row>
    <row r="171" spans="9:9" hidden="1" x14ac:dyDescent="0.3"/>
    <row r="172" spans="9:9" hidden="1" x14ac:dyDescent="0.3"/>
    <row r="173" spans="9:9" hidden="1" x14ac:dyDescent="0.3"/>
    <row r="174" spans="9:9" hidden="1" x14ac:dyDescent="0.3"/>
    <row r="175" spans="9:9" hidden="1" x14ac:dyDescent="0.3"/>
    <row r="176" spans="9:9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</sheetData>
  <mergeCells count="8">
    <mergeCell ref="AC6:AE6"/>
    <mergeCell ref="B6:J6"/>
    <mergeCell ref="K6:L6"/>
    <mergeCell ref="M6:P6"/>
    <mergeCell ref="Q6:R6"/>
    <mergeCell ref="V6:W6"/>
    <mergeCell ref="Y6:AA6"/>
    <mergeCell ref="S6:T6"/>
  </mergeCells>
  <hyperlinks>
    <hyperlink ref="F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GG5013"/>
  <sheetViews>
    <sheetView zoomScale="70" zoomScaleNormal="70" workbookViewId="0"/>
  </sheetViews>
  <sheetFormatPr defaultColWidth="0" defaultRowHeight="16.5" zeroHeight="1" x14ac:dyDescent="0.3"/>
  <cols>
    <col min="1" max="1" width="3.7109375" style="1" customWidth="1"/>
    <col min="2" max="2" width="13" style="1" customWidth="1"/>
    <col min="3" max="3" width="15" style="1" bestFit="1" customWidth="1"/>
    <col min="4" max="4" width="19.5703125" style="1" customWidth="1"/>
    <col min="5" max="5" width="10" style="1" customWidth="1"/>
    <col min="6" max="6" width="13.28515625" style="1" customWidth="1"/>
    <col min="7" max="8" width="10" style="1" customWidth="1"/>
    <col min="9" max="9" width="16.42578125" style="1" bestFit="1" customWidth="1"/>
    <col min="10" max="12" width="14" style="1" customWidth="1"/>
    <col min="13" max="13" width="18.28515625" style="1" bestFit="1" customWidth="1"/>
    <col min="14" max="15" width="14" style="1" customWidth="1"/>
    <col min="16" max="16" width="12.85546875" style="1" customWidth="1"/>
    <col min="17" max="17" width="17.85546875" style="1" bestFit="1" customWidth="1"/>
    <col min="18" max="24" width="16.7109375" style="1" customWidth="1"/>
    <col min="25" max="25" width="3.7109375" style="1" customWidth="1"/>
    <col min="26" max="27" width="10.5703125" style="1" customWidth="1"/>
    <col min="28" max="28" width="3.85546875" style="1" bestFit="1" customWidth="1"/>
    <col min="29" max="31" width="13.28515625" style="1" customWidth="1"/>
    <col min="32" max="32" width="2.5703125" style="1" bestFit="1" customWidth="1"/>
    <col min="33" max="35" width="18.28515625" style="1" customWidth="1"/>
    <col min="36" max="37" width="9.140625" style="1" customWidth="1"/>
    <col min="38" max="94" width="9.140625" style="1" hidden="1" customWidth="1"/>
    <col min="95" max="189" width="0" style="1" hidden="1" customWidth="1"/>
    <col min="190" max="16384" width="9.140625" style="1" hidden="1"/>
  </cols>
  <sheetData>
    <row r="1" spans="1:35" ht="20.25" x14ac:dyDescent="0.3">
      <c r="A1" s="64"/>
      <c r="B1" s="64" t="str">
        <f>COUNCIL_NAME</f>
        <v>Weipa Town Authority</v>
      </c>
      <c r="G1" s="300" t="s">
        <v>210</v>
      </c>
    </row>
    <row r="2" spans="1:35" ht="18.75" x14ac:dyDescent="0.3">
      <c r="A2" s="63"/>
      <c r="B2" s="63" t="str">
        <f>PROJECT_NAME</f>
        <v>Local Government Infrastructure Plan</v>
      </c>
    </row>
    <row r="3" spans="1:35" x14ac:dyDescent="0.3">
      <c r="B3" s="62" t="str">
        <f>"Future "&amp;NETWORK_2&amp;" Network"</f>
        <v>Future Sewerage Network</v>
      </c>
      <c r="X3" s="30"/>
    </row>
    <row r="4" spans="1:35" x14ac:dyDescent="0.3"/>
    <row r="5" spans="1:35" ht="17.25" thickBot="1" x14ac:dyDescent="0.35">
      <c r="T5" s="13"/>
      <c r="U5" s="13"/>
    </row>
    <row r="6" spans="1:35" ht="35.25" customHeight="1" thickBot="1" x14ac:dyDescent="0.35">
      <c r="B6" s="511" t="s">
        <v>12</v>
      </c>
      <c r="C6" s="512"/>
      <c r="D6" s="512"/>
      <c r="E6" s="512"/>
      <c r="F6" s="512"/>
      <c r="G6" s="512"/>
      <c r="H6" s="512"/>
      <c r="I6" s="512"/>
      <c r="J6" s="512"/>
      <c r="K6" s="513"/>
      <c r="L6" s="509" t="s">
        <v>23</v>
      </c>
      <c r="M6" s="510"/>
      <c r="N6" s="514" t="s">
        <v>75</v>
      </c>
      <c r="O6" s="514"/>
      <c r="P6" s="514"/>
      <c r="Q6" s="514"/>
      <c r="R6" s="509" t="s">
        <v>76</v>
      </c>
      <c r="S6" s="510"/>
      <c r="T6" s="509" t="s">
        <v>14</v>
      </c>
      <c r="U6" s="514"/>
      <c r="V6" s="514"/>
      <c r="W6" s="514"/>
      <c r="X6" s="510"/>
      <c r="Y6" s="264"/>
      <c r="Z6" s="511" t="s">
        <v>8</v>
      </c>
      <c r="AA6" s="515"/>
      <c r="AB6" s="264"/>
      <c r="AC6" s="509" t="s">
        <v>9</v>
      </c>
      <c r="AD6" s="514"/>
      <c r="AE6" s="510"/>
      <c r="AF6" s="264"/>
      <c r="AG6" s="509" t="s">
        <v>10</v>
      </c>
      <c r="AH6" s="514"/>
      <c r="AI6" s="510"/>
    </row>
    <row r="7" spans="1:35" s="2" customFormat="1" ht="97.5" customHeight="1" thickBot="1" x14ac:dyDescent="0.35">
      <c r="B7" s="447" t="s">
        <v>11</v>
      </c>
      <c r="C7" s="445" t="s">
        <v>84</v>
      </c>
      <c r="D7" s="445" t="s">
        <v>316</v>
      </c>
      <c r="E7" s="446" t="s">
        <v>349</v>
      </c>
      <c r="F7" s="445" t="s">
        <v>654</v>
      </c>
      <c r="G7" s="440" t="s">
        <v>208</v>
      </c>
      <c r="H7" s="440" t="s">
        <v>209</v>
      </c>
      <c r="I7" s="440" t="s">
        <v>13</v>
      </c>
      <c r="J7" s="440" t="s">
        <v>655</v>
      </c>
      <c r="K7" s="441" t="s">
        <v>656</v>
      </c>
      <c r="L7" s="442" t="s">
        <v>85</v>
      </c>
      <c r="M7" s="466" t="s">
        <v>82</v>
      </c>
      <c r="N7" s="342" t="s">
        <v>81</v>
      </c>
      <c r="O7" s="443" t="s">
        <v>77</v>
      </c>
      <c r="P7" s="443" t="s">
        <v>78</v>
      </c>
      <c r="Q7" s="444" t="s">
        <v>86</v>
      </c>
      <c r="R7" s="354" t="s">
        <v>657</v>
      </c>
      <c r="S7" s="358" t="s">
        <v>87</v>
      </c>
      <c r="T7" s="354" t="s">
        <v>659</v>
      </c>
      <c r="U7" s="467" t="s">
        <v>207</v>
      </c>
      <c r="V7" s="467" t="s">
        <v>62</v>
      </c>
      <c r="W7" s="467" t="s">
        <v>61</v>
      </c>
      <c r="X7" s="468" t="s">
        <v>16</v>
      </c>
      <c r="Z7" s="52" t="str">
        <f>N2_C1</f>
        <v>North</v>
      </c>
      <c r="AA7" s="54" t="str">
        <f>N2_C2</f>
        <v>South</v>
      </c>
      <c r="AC7" s="52" t="str">
        <f>N2_C1</f>
        <v>North</v>
      </c>
      <c r="AD7" s="53" t="str">
        <f>N2_C2</f>
        <v>South</v>
      </c>
      <c r="AE7" s="376" t="s">
        <v>20</v>
      </c>
      <c r="AG7" s="52" t="str">
        <f>N2_C1</f>
        <v>North</v>
      </c>
      <c r="AH7" s="54" t="str">
        <f>N2_C2</f>
        <v>South</v>
      </c>
      <c r="AI7" s="379" t="s">
        <v>20</v>
      </c>
    </row>
    <row r="8" spans="1:35" s="18" customFormat="1" x14ac:dyDescent="0.3">
      <c r="B8" s="15"/>
      <c r="C8" s="16"/>
      <c r="D8" s="448"/>
      <c r="E8" s="448"/>
      <c r="F8" s="448"/>
      <c r="G8" s="16"/>
      <c r="H8" s="16"/>
      <c r="I8" s="16"/>
      <c r="J8" s="16"/>
      <c r="K8" s="55"/>
      <c r="L8" s="291"/>
      <c r="M8" s="28"/>
      <c r="N8" s="293"/>
      <c r="O8" s="33"/>
      <c r="P8" s="294"/>
      <c r="Q8" s="295"/>
      <c r="R8" s="15"/>
      <c r="S8" s="57"/>
      <c r="T8" s="56"/>
      <c r="U8" s="33"/>
      <c r="V8" s="33"/>
      <c r="W8" s="33"/>
      <c r="X8" s="28"/>
      <c r="Z8" s="15"/>
      <c r="AA8" s="17"/>
      <c r="AC8" s="34">
        <f ca="1">IFERROR(Demands!$Z$25+Demands!$C$25,"")</f>
        <v>4815.6182974463927</v>
      </c>
      <c r="AD8" s="35">
        <f ca="1">IFERROR(Demands!$Z$26+Demands!$C$26,"")</f>
        <v>439.14923902918241</v>
      </c>
      <c r="AE8" s="377">
        <f t="shared" ref="AE8:AE10" ca="1" si="0">SUM(AC8:AD8)</f>
        <v>5254.7675364755751</v>
      </c>
      <c r="AG8" s="15"/>
      <c r="AH8" s="16"/>
      <c r="AI8" s="43"/>
    </row>
    <row r="9" spans="1:35" x14ac:dyDescent="0.3">
      <c r="B9" s="3"/>
      <c r="C9" s="4"/>
      <c r="D9" s="4"/>
      <c r="E9" s="4"/>
      <c r="F9" s="4"/>
      <c r="G9" s="4"/>
      <c r="H9" s="4"/>
      <c r="I9" s="4"/>
      <c r="J9" s="5"/>
      <c r="K9" s="6"/>
      <c r="L9" s="12" t="str">
        <f t="shared" ref="L9:L10" si="1">IFERROR(VLOOKUP(G9,UR_N2,3,FALSE),"")</f>
        <v/>
      </c>
      <c r="M9" s="287">
        <f>IFERROR(J9*L9,0)</f>
        <v>0</v>
      </c>
      <c r="N9" s="32" t="str">
        <f t="shared" ref="N9:N10" si="2">IFERROR(VLOOKUP(H9,UR_N2,3,FALSE),"")</f>
        <v/>
      </c>
      <c r="O9" s="288">
        <f>IFERROR(N9*K9,0)</f>
        <v>0</v>
      </c>
      <c r="P9" s="214"/>
      <c r="Q9" s="29">
        <f>O9*P9</f>
        <v>0</v>
      </c>
      <c r="R9" s="58"/>
      <c r="S9" s="59">
        <f t="shared" ref="S9:S10" si="3">Q9*(1+R9)</f>
        <v>0</v>
      </c>
      <c r="T9" s="7"/>
      <c r="U9" s="286"/>
      <c r="V9" s="27">
        <f>(S9*(1+T9)*(1-U9))+M9</f>
        <v>0</v>
      </c>
      <c r="W9" s="14">
        <f t="shared" ref="W9:W10" si="4">((S9*(1+T9)*(1-U9))*((1+WEI_2)^(I9-BASE_YEAR)))+(M9*((1+LEI_2)^(I9-BASE_YEAR)))</f>
        <v>0</v>
      </c>
      <c r="X9" s="29">
        <f t="shared" ref="X9:X10" si="5">W9*((1/(1+WACC_2))^(I9-BASE_YEAR))</f>
        <v>0</v>
      </c>
      <c r="Z9" s="20"/>
      <c r="AA9" s="22"/>
      <c r="AB9" s="23"/>
      <c r="AC9" s="37" t="str">
        <f t="shared" ref="AC9:AC10" si="6">IF(Z9="","",AC$8)</f>
        <v/>
      </c>
      <c r="AD9" s="38" t="str">
        <f t="shared" ref="AD9:AD10" si="7">IF(AA9="","",AD$8)</f>
        <v/>
      </c>
      <c r="AE9" s="45">
        <f t="shared" si="0"/>
        <v>0</v>
      </c>
      <c r="AG9" s="37" t="str">
        <f>IF(Z9="","",IFERROR(Z9*$X9,$X9/$AE9*AC9))</f>
        <v/>
      </c>
      <c r="AH9" s="38" t="str">
        <f>IF(AA9="","",IFERROR(AA9*$X9,$X9/$AE9*AD9))</f>
        <v/>
      </c>
      <c r="AI9" s="44">
        <f t="shared" ref="AI9:AI10" si="8">SUM(AG9:AH9)</f>
        <v>0</v>
      </c>
    </row>
    <row r="10" spans="1:35" ht="17.25" thickBot="1" x14ac:dyDescent="0.35">
      <c r="B10" s="8"/>
      <c r="C10" s="9"/>
      <c r="D10" s="9"/>
      <c r="E10" s="9"/>
      <c r="F10" s="9"/>
      <c r="G10" s="9"/>
      <c r="H10" s="9"/>
      <c r="I10" s="9"/>
      <c r="J10" s="335"/>
      <c r="K10" s="336"/>
      <c r="L10" s="284" t="str">
        <f t="shared" si="1"/>
        <v/>
      </c>
      <c r="M10" s="297">
        <f t="shared" ref="M10" si="9">IFERROR(J10*L10,0)</f>
        <v>0</v>
      </c>
      <c r="N10" s="298" t="str">
        <f t="shared" si="2"/>
        <v/>
      </c>
      <c r="O10" s="299">
        <f t="shared" ref="O10" si="10">IFERROR(N10*K10,0)</f>
        <v>0</v>
      </c>
      <c r="P10" s="215"/>
      <c r="Q10" s="65">
        <f t="shared" ref="Q10" si="11">O10*P10</f>
        <v>0</v>
      </c>
      <c r="R10" s="60"/>
      <c r="S10" s="61">
        <f t="shared" si="3"/>
        <v>0</v>
      </c>
      <c r="T10" s="11"/>
      <c r="U10" s="351"/>
      <c r="V10" s="323">
        <f t="shared" ref="V10" si="12">(S10*(1+T10)*(1-U10))+M10</f>
        <v>0</v>
      </c>
      <c r="W10" s="19">
        <f t="shared" si="4"/>
        <v>0</v>
      </c>
      <c r="X10" s="65">
        <f t="shared" si="5"/>
        <v>0</v>
      </c>
      <c r="Z10" s="24"/>
      <c r="AA10" s="26"/>
      <c r="AB10" s="23"/>
      <c r="AC10" s="40" t="str">
        <f t="shared" si="6"/>
        <v/>
      </c>
      <c r="AD10" s="41" t="str">
        <f t="shared" si="7"/>
        <v/>
      </c>
      <c r="AE10" s="378">
        <f t="shared" si="0"/>
        <v>0</v>
      </c>
      <c r="AG10" s="37" t="str">
        <f>IF(Z10="","",IFERROR(Z10*$X10,$X10/$AE10*AC10))</f>
        <v/>
      </c>
      <c r="AH10" s="38" t="str">
        <f>IF(AA10="","",IFERROR(AA10*$X10,$X10/$AE10*AD10))</f>
        <v/>
      </c>
      <c r="AI10" s="45">
        <f t="shared" si="8"/>
        <v>0</v>
      </c>
    </row>
    <row r="11" spans="1:35" ht="17.25" thickBot="1" x14ac:dyDescent="0.35">
      <c r="M11" s="289">
        <f>SUBTOTAL(9,M9:M10)</f>
        <v>0</v>
      </c>
      <c r="O11" s="289">
        <f>SUBTOTAL(9,O9:O10)</f>
        <v>0</v>
      </c>
      <c r="Q11" s="290">
        <f>SUBTOTAL(9,Q9:Q10)</f>
        <v>0</v>
      </c>
      <c r="S11" s="290">
        <f>SUBTOTAL(9,S9:S10)</f>
        <v>0</v>
      </c>
      <c r="V11" s="348">
        <f>SUBTOTAL(9,V9:V10)</f>
        <v>0</v>
      </c>
      <c r="W11" s="349">
        <f>SUBTOTAL(9,W9:W10)</f>
        <v>0</v>
      </c>
      <c r="X11" s="350">
        <f>SUBTOTAL(9,X9:X10)</f>
        <v>0</v>
      </c>
      <c r="AG11" s="49">
        <f>SUBTOTAL(9,AG9:AG10)</f>
        <v>0</v>
      </c>
      <c r="AH11" s="50">
        <f>SUBTOTAL(9,AH9:AH10)</f>
        <v>0</v>
      </c>
      <c r="AI11" s="51">
        <f>SUBTOTAL(9,AI9:AI10)</f>
        <v>0</v>
      </c>
    </row>
    <row r="12" spans="1:35" x14ac:dyDescent="0.3">
      <c r="AI12" s="31">
        <f>SUM(AG11:AH11)</f>
        <v>0</v>
      </c>
    </row>
    <row r="13" spans="1:35" x14ac:dyDescent="0.3">
      <c r="AI13" s="31">
        <f>SUM(X11)</f>
        <v>0</v>
      </c>
    </row>
    <row r="14" spans="1:35" x14ac:dyDescent="0.3">
      <c r="AI14" s="31">
        <f>'Summary Cost Schedule'!$G$18</f>
        <v>0</v>
      </c>
    </row>
    <row r="15" spans="1:35" hidden="1" x14ac:dyDescent="0.3"/>
    <row r="16" spans="1:35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</sheetData>
  <mergeCells count="8">
    <mergeCell ref="AC6:AE6"/>
    <mergeCell ref="AG6:AI6"/>
    <mergeCell ref="B6:K6"/>
    <mergeCell ref="L6:M6"/>
    <mergeCell ref="N6:Q6"/>
    <mergeCell ref="R6:S6"/>
    <mergeCell ref="T6:X6"/>
    <mergeCell ref="Z6:AA6"/>
  </mergeCells>
  <hyperlinks>
    <hyperlink ref="G1" location="Navigation!A1" display="Return to Navigatio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Narrow,Regular"&amp;8LGIP Schedule of Works Model - Created by Integran Pty Ltd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66</vt:i4>
      </vt:variant>
    </vt:vector>
  </HeadingPairs>
  <TitlesOfParts>
    <vt:vector size="82" baseType="lpstr">
      <vt:lpstr>Navigation</vt:lpstr>
      <vt:lpstr>Inputs</vt:lpstr>
      <vt:lpstr>Demands</vt:lpstr>
      <vt:lpstr>Summary Cost Schedule</vt:lpstr>
      <vt:lpstr>Unit Rates</vt:lpstr>
      <vt:lpstr>Water Supply - Existing</vt:lpstr>
      <vt:lpstr>Water Supply - Future</vt:lpstr>
      <vt:lpstr>Sewerage - Existing</vt:lpstr>
      <vt:lpstr>Sewerage - Future</vt:lpstr>
      <vt:lpstr>Transport - Existing</vt:lpstr>
      <vt:lpstr>Transport - Future</vt:lpstr>
      <vt:lpstr>PPCL - Existing</vt:lpstr>
      <vt:lpstr>PPCL - Future</vt:lpstr>
      <vt:lpstr>Anticipated Gwth - Res</vt:lpstr>
      <vt:lpstr>Anticipated Gwth - Non Res</vt:lpstr>
      <vt:lpstr>CF Projection</vt:lpstr>
      <vt:lpstr>BASE_YEAR</vt:lpstr>
      <vt:lpstr>COUNCIL_NAME</vt:lpstr>
      <vt:lpstr>LEI_1</vt:lpstr>
      <vt:lpstr>LEI_2</vt:lpstr>
      <vt:lpstr>LEI_3</vt:lpstr>
      <vt:lpstr>LEI_4</vt:lpstr>
      <vt:lpstr>N1_C1</vt:lpstr>
      <vt:lpstr>N1_C2</vt:lpstr>
      <vt:lpstr>N1_CF_COST</vt:lpstr>
      <vt:lpstr>N1_CF_TIMING</vt:lpstr>
      <vt:lpstr>N2_C1</vt:lpstr>
      <vt:lpstr>N2_C2</vt:lpstr>
      <vt:lpstr>N2_CF_COST</vt:lpstr>
      <vt:lpstr>N2_CF_TIMING</vt:lpstr>
      <vt:lpstr>N3_C1</vt:lpstr>
      <vt:lpstr>N3_C2</vt:lpstr>
      <vt:lpstr>N3_C3</vt:lpstr>
      <vt:lpstr>N3_CF_COST</vt:lpstr>
      <vt:lpstr>N3_CF_TIMING</vt:lpstr>
      <vt:lpstr>N4_C1</vt:lpstr>
      <vt:lpstr>N4_C2</vt:lpstr>
      <vt:lpstr>N4_C3</vt:lpstr>
      <vt:lpstr>N4_CF_COST</vt:lpstr>
      <vt:lpstr>N4_CF_TIMING</vt:lpstr>
      <vt:lpstr>NETWORK_1</vt:lpstr>
      <vt:lpstr>NETWORK_2</vt:lpstr>
      <vt:lpstr>NETWORK_3</vt:lpstr>
      <vt:lpstr>NETWORK_4</vt:lpstr>
      <vt:lpstr>P_HORIZON_1</vt:lpstr>
      <vt:lpstr>P_HORIZON_2</vt:lpstr>
      <vt:lpstr>P_HORIZON_3</vt:lpstr>
      <vt:lpstr>P_HORIZON_4</vt:lpstr>
      <vt:lpstr>P_HORIZON_LOOKUP</vt:lpstr>
      <vt:lpstr>PPI_3Y</vt:lpstr>
      <vt:lpstr>'Anticipated Gwth - Non Res'!Print_Area</vt:lpstr>
      <vt:lpstr>'Anticipated Gwth - Res'!Print_Area</vt:lpstr>
      <vt:lpstr>'CF Projection'!Print_Area</vt:lpstr>
      <vt:lpstr>Demands!Print_Area</vt:lpstr>
      <vt:lpstr>Inputs!Print_Area</vt:lpstr>
      <vt:lpstr>Navigation!Print_Area</vt:lpstr>
      <vt:lpstr>'Summary Cost Schedule'!Print_Area</vt:lpstr>
      <vt:lpstr>'Unit Rates'!Print_Area</vt:lpstr>
      <vt:lpstr>PROJECT_NAME</vt:lpstr>
      <vt:lpstr>REVENUE_NON_RES</vt:lpstr>
      <vt:lpstr>REVENUE_RES</vt:lpstr>
      <vt:lpstr>RWACC_1</vt:lpstr>
      <vt:lpstr>RWACC_2</vt:lpstr>
      <vt:lpstr>RWACC_3</vt:lpstr>
      <vt:lpstr>RWACC_4</vt:lpstr>
      <vt:lpstr>UOM_1</vt:lpstr>
      <vt:lpstr>UOM_2</vt:lpstr>
      <vt:lpstr>UOM_3</vt:lpstr>
      <vt:lpstr>UOM_4</vt:lpstr>
      <vt:lpstr>UR_N1</vt:lpstr>
      <vt:lpstr>UR_N2</vt:lpstr>
      <vt:lpstr>UR_N3</vt:lpstr>
      <vt:lpstr>UR_N4</vt:lpstr>
      <vt:lpstr>WACC_1</vt:lpstr>
      <vt:lpstr>WACC_2</vt:lpstr>
      <vt:lpstr>WACC_3</vt:lpstr>
      <vt:lpstr>WACC_4</vt:lpstr>
      <vt:lpstr>WACC_AVG</vt:lpstr>
      <vt:lpstr>WEI_1</vt:lpstr>
      <vt:lpstr>WEI_2</vt:lpstr>
      <vt:lpstr>WEI_3</vt:lpstr>
      <vt:lpstr>WEI_4</vt:lpstr>
    </vt:vector>
  </TitlesOfParts>
  <Company>Integran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LGIP SoW Model</dc:title>
  <dc:subject/>
  <dc:creator>da@integran.com.au</dc:creator>
  <cp:keywords>WTA</cp:keywords>
  <cp:lastModifiedBy>Kerri Kuehn</cp:lastModifiedBy>
  <cp:lastPrinted>2016-06-16T04:10:03Z</cp:lastPrinted>
  <dcterms:created xsi:type="dcterms:W3CDTF">2014-09-15T03:07:08Z</dcterms:created>
  <dcterms:modified xsi:type="dcterms:W3CDTF">2019-05-08T23:27:58Z</dcterms:modified>
  <cp:contentStatus>Distribution</cp:contentStatus>
</cp:coreProperties>
</file>